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120" windowWidth="14400" windowHeight="5760" tabRatio="831" firstSheet="31" activeTab="50"/>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123" sheetId="17" r:id="rId17"/>
    <sheet name="122a122b" sheetId="78" r:id="rId18"/>
    <sheet name="200201" sheetId="18" r:id="rId19"/>
    <sheet name="202203" sheetId="19" r:id="rId20"/>
    <sheet name="204207" sheetId="20" r:id="rId21"/>
    <sheet name="213" sheetId="21" r:id="rId22"/>
    <sheet name="214" sheetId="22" r:id="rId23"/>
    <sheet name="216" sheetId="23" r:id="rId24"/>
    <sheet name="217" sheetId="24" r:id="rId25"/>
    <sheet name="218" sheetId="25" r:id="rId26"/>
    <sheet name="219" sheetId="26" r:id="rId27"/>
    <sheet name="221" sheetId="27" r:id="rId28"/>
    <sheet name="224225" sheetId="28" r:id="rId29"/>
    <sheet name="227" sheetId="29" r:id="rId30"/>
    <sheet name="228229" sheetId="30" r:id="rId31"/>
    <sheet name="230" sheetId="31" r:id="rId32"/>
    <sheet name="231" sheetId="79" r:id="rId33"/>
    <sheet name="232" sheetId="32" r:id="rId34"/>
    <sheet name="233" sheetId="33" r:id="rId35"/>
    <sheet name="234" sheetId="34" r:id="rId36"/>
    <sheet name="250251" sheetId="35" r:id="rId37"/>
    <sheet name="253" sheetId="37" r:id="rId38"/>
    <sheet name="254" sheetId="38" r:id="rId39"/>
    <sheet name="256257" sheetId="39" r:id="rId40"/>
    <sheet name="261" sheetId="40" r:id="rId41"/>
    <sheet name="262263" sheetId="41" r:id="rId42"/>
    <sheet name="266267" sheetId="42" r:id="rId43"/>
    <sheet name="269" sheetId="43" r:id="rId44"/>
    <sheet name="272273" sheetId="44" r:id="rId45"/>
    <sheet name="274275" sheetId="45" r:id="rId46"/>
    <sheet name="276277" sheetId="46" r:id="rId47"/>
    <sheet name="278" sheetId="47" r:id="rId48"/>
    <sheet name="300301" sheetId="48" r:id="rId49"/>
    <sheet name="302" sheetId="80" r:id="rId50"/>
    <sheet name="304" sheetId="49" r:id="rId51"/>
    <sheet name="310311" sheetId="50" r:id="rId52"/>
    <sheet name="320323" sheetId="51" r:id="rId53"/>
    <sheet name="326327" sheetId="52" r:id="rId54"/>
    <sheet name="328330" sheetId="53" r:id="rId55"/>
    <sheet name="331" sheetId="81" r:id="rId56"/>
    <sheet name="332" sheetId="54" r:id="rId57"/>
    <sheet name="335" sheetId="55" r:id="rId58"/>
    <sheet name="336" sheetId="56" r:id="rId59"/>
    <sheet name="337" sheetId="57" r:id="rId60"/>
    <sheet name="340" sheetId="58" r:id="rId61"/>
    <sheet name="350351" sheetId="59" r:id="rId62"/>
    <sheet name="352353" sheetId="60" r:id="rId63"/>
    <sheet name="354355" sheetId="61" r:id="rId64"/>
    <sheet name="356" sheetId="62" r:id="rId65"/>
    <sheet name="397" sheetId="82" r:id="rId66"/>
    <sheet name="398" sheetId="83" r:id="rId67"/>
    <sheet name="400" sheetId="84" r:id="rId68"/>
    <sheet name="400a" sheetId="85" r:id="rId69"/>
    <sheet name="401" sheetId="63" r:id="rId70"/>
    <sheet name="402403" sheetId="64" r:id="rId71"/>
    <sheet name="406407" sheetId="65" r:id="rId72"/>
    <sheet name="408409" sheetId="66" r:id="rId73"/>
    <sheet name="410411" sheetId="67" r:id="rId74"/>
    <sheet name="414416" sheetId="87" r:id="rId75"/>
    <sheet name="419420" sheetId="88" r:id="rId76"/>
    <sheet name="422423" sheetId="68" r:id="rId77"/>
    <sheet name="424425" sheetId="69" r:id="rId78"/>
    <sheet name="426427" sheetId="70" r:id="rId79"/>
    <sheet name="429" sheetId="71" r:id="rId80"/>
    <sheet name="430" sheetId="86" r:id="rId81"/>
    <sheet name="450" sheetId="74" r:id="rId82"/>
    <sheet name="BOOK" sheetId="75" r:id="rId83"/>
  </sheets>
  <externalReferences>
    <externalReference r:id="rId84"/>
    <externalReference r:id="rId85"/>
  </externalReferences>
  <definedNames>
    <definedName name="_101">'101'!$A$1</definedName>
    <definedName name="_101PM">'101'!$B$66:$B$74</definedName>
    <definedName name="_102">'102'!$A$1</definedName>
    <definedName name="_102PM">'102'!$B$59:$B$67</definedName>
    <definedName name="_103">'103'!$A$1</definedName>
    <definedName name="_103PM">'103'!$B$65:$B$75</definedName>
    <definedName name="_104105">'104105'!$A$1</definedName>
    <definedName name="_104105PM">'104105'!$B$64:$B$74</definedName>
    <definedName name="_106107">'106107'!$A$1</definedName>
    <definedName name="_106107PM">'106107'!$B$116:$B$118</definedName>
    <definedName name="_108109">'108109'!$E$9</definedName>
    <definedName name="_108109PM">'108109'!$B$118:$B$126</definedName>
    <definedName name="_110113">'110113'!$A$1</definedName>
    <definedName name="_110113PM">'110113'!$B$261:$B$269</definedName>
    <definedName name="_114117">'114117'!$A$1</definedName>
    <definedName name="_114117PM">'114117'!$B$129:$B$143</definedName>
    <definedName name="_118119">'118119'!$A$1</definedName>
    <definedName name="_118119PM">'118119'!$B$133:$B$141</definedName>
    <definedName name="_120121">'120121'!$A$1</definedName>
    <definedName name="_120121PM">'120121'!$B$134:$B$142</definedName>
    <definedName name="_122123">'122123'!$A$1</definedName>
    <definedName name="_122123PM">'122123'!$B$144:$B$152</definedName>
    <definedName name="_200201">'200201'!$A$1</definedName>
    <definedName name="_200201PM">'200201'!$B$66:$B$74</definedName>
    <definedName name="_202203">'202203'!$A$1</definedName>
    <definedName name="_202203PM">'202203'!$B$65:$B$73</definedName>
    <definedName name="_204207">'204207'!$A$1</definedName>
    <definedName name="_204207PM">'204207'!$B$153:$B$167</definedName>
    <definedName name="_213">'213'!$A$1</definedName>
    <definedName name="_213PM">'213'!$B$69:$B$77</definedName>
    <definedName name="_214">'214'!$A$1</definedName>
    <definedName name="_214PM">'214'!$B$71:$B$79</definedName>
    <definedName name="_216">'216'!$A$1</definedName>
    <definedName name="_216PM">'216'!#REF!</definedName>
    <definedName name="_217">'217'!$A$1</definedName>
    <definedName name="_217PM">'217'!$B$77:$B$85</definedName>
    <definedName name="_218">'218'!$A$1</definedName>
    <definedName name="_218PM">'218'!#REF!</definedName>
    <definedName name="_219">'219'!$A$1</definedName>
    <definedName name="_219PM">'219'!#REF!</definedName>
    <definedName name="_221">'221'!$A$1</definedName>
    <definedName name="_221PM">'221'!$A$66:$B$77</definedName>
    <definedName name="_224225">'224225'!$A$1</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'232'!#REF!</definedName>
    <definedName name="_233">'233'!$A$1</definedName>
    <definedName name="_233PM">'233'!#REF!</definedName>
    <definedName name="_234">'234'!$A$1</definedName>
    <definedName name="_234PM">'234'!#REF!</definedName>
    <definedName name="_250251">'250251'!$A$1</definedName>
    <definedName name="_250251PM">'250251'!#REF!</definedName>
    <definedName name="_252">#REF!</definedName>
    <definedName name="_252PM">#REF!</definedName>
    <definedName name="_253">'253'!$A$1</definedName>
    <definedName name="_253PM">'253'!$C$73:$C$81</definedName>
    <definedName name="_254">'254'!$A$1</definedName>
    <definedName name="_254PM">'254'!#REF!</definedName>
    <definedName name="_256257">'256257'!$A$1</definedName>
    <definedName name="_256257PM">'256257'!#REF!</definedName>
    <definedName name="_261">'261'!$A$1</definedName>
    <definedName name="_261PM">'261'!#REF!</definedName>
    <definedName name="_262263">'262263'!$A$1</definedName>
    <definedName name="_262263PM">'262263'!$B$132:$B$142</definedName>
    <definedName name="_266267">'262263'!$A$1</definedName>
    <definedName name="_266267PM">'266267'!#REF!</definedName>
    <definedName name="_269">'269'!$A$1</definedName>
    <definedName name="_269PM">'269'!#REF!</definedName>
    <definedName name="_272273">'272273'!$A$1</definedName>
    <definedName name="_272273PM">'272273'!#REF!</definedName>
    <definedName name="_274275">'274275'!$A$1</definedName>
    <definedName name="_274275PM">'274275'!#REF!</definedName>
    <definedName name="_276277">'276277'!$A$1</definedName>
    <definedName name="_276277PM">'276277'!#REF!</definedName>
    <definedName name="_278">'278'!$A$1</definedName>
    <definedName name="_278PM">'278'!#REF!</definedName>
    <definedName name="_300301">'300301'!$A$1</definedName>
    <definedName name="_300301PM">'300301'!$B$71:$B$81</definedName>
    <definedName name="_304">'304'!$A$1</definedName>
    <definedName name="_304PM">'304'!$B$72:$B$80</definedName>
    <definedName name="_310311">'310311'!$A$1</definedName>
    <definedName name="_310311PM">'310311'!$B$62:$B$72</definedName>
    <definedName name="_320323">'320323'!$A$1</definedName>
    <definedName name="_320323PM">'320323'!$C$68:$C$79</definedName>
    <definedName name="_326327">'326327'!$A$1</definedName>
    <definedName name="_326327PM">'326327'!$B$59:$B$69</definedName>
    <definedName name="_328330">'328330'!$A$1</definedName>
    <definedName name="_328330PM">'328330'!$B$65:$B$75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'337'!$B$57:$B$65</definedName>
    <definedName name="_340">'340'!$A$1</definedName>
    <definedName name="_340PM">'340'!$B$71:$B$81</definedName>
    <definedName name="_350351">'350351'!$A$1</definedName>
    <definedName name="_350351PM">'350351'!$B$71:$B$79</definedName>
    <definedName name="_352353">'352353'!$A$1</definedName>
    <definedName name="_352353PM">'352353'!$B$75:$B$87</definedName>
    <definedName name="_354355">'354355'!$A$1</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#REF!</definedName>
    <definedName name="_430PM">#REF!</definedName>
    <definedName name="_431">#REF!</definedName>
    <definedName name="_431PM">#REF!</definedName>
    <definedName name="_450">'450'!$A$1</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OLE_LINK5" localSheetId="16">'122123'!$B$492</definedName>
    <definedName name="_xlnm.Print_Area" localSheetId="7">'102'!$A$1:$H$51</definedName>
    <definedName name="_xlnm.Print_Area" localSheetId="10">'106107'!$A$1:$F$115</definedName>
    <definedName name="_xlnm.Print_Area" localSheetId="11">'108109'!$A$1:$H$316</definedName>
    <definedName name="_xlnm.Print_Area" localSheetId="15">'120121'!$A$1:$E$128</definedName>
    <definedName name="_xlnm.Print_Area" localSheetId="16">'122123'!$A$1:$H$2405</definedName>
    <definedName name="_xlnm.Print_Area" localSheetId="17">'122a122b'!$A$1:$L$61</definedName>
    <definedName name="_xlnm.Print_Area" localSheetId="22">'214'!$A$1:$E$64</definedName>
    <definedName name="_xlnm.Print_Area" localSheetId="23">'216'!$A$1:$G$122</definedName>
    <definedName name="_xlnm.Print_Area" localSheetId="24">'217'!$A$1:$F$70</definedName>
    <definedName name="_xlnm.Print_Area" localSheetId="25">'218'!$A$1:$G$71</definedName>
    <definedName name="_xlnm.Print_Area" localSheetId="26">'219'!$A$1:$H$58</definedName>
    <definedName name="_xlnm.Print_Area" localSheetId="27">'221'!$A$1:$G$130</definedName>
    <definedName name="_xlnm.Print_Area" localSheetId="28">'224225'!$A$1:$M$64</definedName>
    <definedName name="_xlnm.Print_Area" localSheetId="29">'227'!$A$1:$F$63</definedName>
    <definedName name="_xlnm.Print_Area" localSheetId="30">'228229'!$A$1:$O$135</definedName>
    <definedName name="_xlnm.Print_Area" localSheetId="31">'230'!$A$1:$G$66</definedName>
    <definedName name="_xlnm.Print_Area" localSheetId="33">'232'!$A$1:$F$179</definedName>
    <definedName name="_xlnm.Print_Area" localSheetId="34">'233'!$A$1:$G$66</definedName>
    <definedName name="_xlnm.Print_Area" localSheetId="35">'234'!$A$1:$F$127</definedName>
    <definedName name="_xlnm.Print_Area" localSheetId="36">'250251'!$A$1:$M$65</definedName>
    <definedName name="_xlnm.Print_Area" localSheetId="38">'254'!$A$1:$E$60</definedName>
    <definedName name="_xlnm.Print_Area" localSheetId="42">'266267'!$A$1:$N$66</definedName>
    <definedName name="_xlnm.Print_Area" localSheetId="43">'269'!$A$1:$G$62</definedName>
    <definedName name="_xlnm.Print_Area" localSheetId="46">'276277'!$A$1:$N$127</definedName>
    <definedName name="_xlnm.Print_Area" localSheetId="47">'278'!$A$1:$G$252</definedName>
    <definedName name="_xlnm.Print_Area" localSheetId="48">'300301'!$A$1:$J$77</definedName>
    <definedName name="_xlnm.Print_Area" localSheetId="51">'310311'!$A$1:$O$59</definedName>
    <definedName name="_xlnm.Print_Area" localSheetId="53">'326327'!$A$1:$Q$123</definedName>
    <definedName name="_xlnm.Print_Area" localSheetId="54">'328330'!$A$1:$S$140</definedName>
    <definedName name="_xlnm.Print_Area" localSheetId="56">'332'!$A$1:$I$63</definedName>
    <definedName name="_xlnm.Print_Area" localSheetId="57">'335'!$A$1:$F$64</definedName>
    <definedName name="_xlnm.Print_Area" localSheetId="58">'336'!$A$1:$H$60</definedName>
    <definedName name="_xlnm.Print_Area" localSheetId="60">'340'!$A$1:$E$189</definedName>
    <definedName name="_xlnm.Print_Area" localSheetId="62">'352353'!$A$1:$L$67</definedName>
    <definedName name="_xlnm.Print_Area" localSheetId="63">'354355'!$A$1:$F$128</definedName>
    <definedName name="_xlnm.Print_Area" localSheetId="65">'397'!$A$1:$F$67</definedName>
    <definedName name="_xlnm.Print_Area" localSheetId="74">'414416'!$A$1:$U$64</definedName>
    <definedName name="_xlnm.Print_Area" localSheetId="78">'426427'!$A$1:$R$704</definedName>
    <definedName name="_xlnm.Print_Area" localSheetId="81">'450'!$A$1:$G$266</definedName>
    <definedName name="_xlnm.Print_Area" localSheetId="82">BOOK!$A$1:$C$645</definedName>
    <definedName name="_xlnm.Print_Area" localSheetId="1">'Data Sheet'!$A$1:$G$70</definedName>
    <definedName name="_xlnm.Print_Area" localSheetId="0">README!$A$1:$F$55</definedName>
    <definedName name="_xlnm.Print_Area" localSheetId="5">Table!$A$1:$E$181</definedName>
    <definedName name="PRINTALLPM">'Data Sheet'!$A$73:$A$145</definedName>
    <definedName name="README">README!$A$2</definedName>
    <definedName name="TABLE">Table!$A$1</definedName>
    <definedName name="TABLEPM">Table!$B$188:$B$196</definedName>
  </definedNames>
  <calcPr calcId="145621"/>
</workbook>
</file>

<file path=xl/calcChain.xml><?xml version="1.0" encoding="utf-8"?>
<calcChain xmlns="http://schemas.openxmlformats.org/spreadsheetml/2006/main">
  <c r="F134" i="49" l="1"/>
  <c r="E134" i="49"/>
  <c r="D134" i="49"/>
  <c r="C134" i="49"/>
  <c r="H120" i="52" l="1"/>
  <c r="F195" i="40" l="1"/>
  <c r="J28" i="60" l="1"/>
  <c r="F43" i="24" l="1"/>
  <c r="F24" i="24"/>
  <c r="G45" i="23" l="1"/>
  <c r="E31" i="71" l="1"/>
  <c r="F31" i="71"/>
  <c r="G268" i="74" l="1"/>
  <c r="A268" i="74"/>
  <c r="G202" i="74"/>
  <c r="A202" i="74"/>
  <c r="G98" i="74"/>
  <c r="G136" i="74"/>
  <c r="A136" i="74"/>
  <c r="G88" i="74"/>
  <c r="G82" i="74"/>
  <c r="G78" i="74"/>
  <c r="G57" i="74"/>
  <c r="G47" i="74"/>
  <c r="G42" i="74"/>
  <c r="G32" i="74"/>
  <c r="G19" i="74"/>
  <c r="G10" i="74"/>
  <c r="H2475" i="17"/>
  <c r="G2475" i="17"/>
  <c r="B2474" i="17"/>
  <c r="H2409" i="17"/>
  <c r="G2409" i="17"/>
  <c r="B2408" i="17"/>
  <c r="H2343" i="17"/>
  <c r="G2343" i="17"/>
  <c r="B2342" i="17"/>
  <c r="H2277" i="17"/>
  <c r="G2277" i="17"/>
  <c r="B2276" i="17"/>
  <c r="H2211" i="17"/>
  <c r="G2211" i="17"/>
  <c r="B2210" i="17"/>
  <c r="H2145" i="17"/>
  <c r="G2145" i="17"/>
  <c r="B2144" i="17"/>
  <c r="H2078" i="17"/>
  <c r="G2078" i="17"/>
  <c r="B2077" i="17"/>
  <c r="H2011" i="17"/>
  <c r="G2011" i="17"/>
  <c r="B2010" i="17"/>
  <c r="H1944" i="17"/>
  <c r="G1944" i="17"/>
  <c r="B1943" i="17"/>
  <c r="H1877" i="17"/>
  <c r="G1877" i="17"/>
  <c r="B1876" i="17"/>
  <c r="H1809" i="17"/>
  <c r="G1809" i="17"/>
  <c r="B1808" i="17"/>
  <c r="H1742" i="17"/>
  <c r="G1742" i="17"/>
  <c r="B1741" i="17"/>
  <c r="H1674" i="17"/>
  <c r="G1674" i="17"/>
  <c r="B1673" i="17"/>
  <c r="H1606" i="17"/>
  <c r="G1606" i="17"/>
  <c r="B1605" i="17"/>
  <c r="H1539" i="17"/>
  <c r="G1539" i="17"/>
  <c r="B1538" i="17"/>
  <c r="H1472" i="17"/>
  <c r="G1472" i="17"/>
  <c r="B1471" i="17"/>
  <c r="H1406" i="17"/>
  <c r="G1406" i="17"/>
  <c r="B1405" i="17"/>
  <c r="H1339" i="17"/>
  <c r="G1339" i="17"/>
  <c r="B1338" i="17"/>
  <c r="H1272" i="17"/>
  <c r="G1272" i="17"/>
  <c r="B1271" i="17"/>
  <c r="H1204" i="17"/>
  <c r="G1204" i="17"/>
  <c r="B1203" i="17"/>
  <c r="H1137" i="17"/>
  <c r="G1137" i="17"/>
  <c r="B1136" i="17"/>
  <c r="H1070" i="17"/>
  <c r="G1070" i="17"/>
  <c r="B1069" i="17"/>
  <c r="H1003" i="17"/>
  <c r="G1003" i="17"/>
  <c r="B1002" i="17"/>
  <c r="H937" i="17"/>
  <c r="G937" i="17"/>
  <c r="B936" i="17"/>
  <c r="H870" i="17"/>
  <c r="G870" i="17"/>
  <c r="B869" i="17"/>
  <c r="H803" i="17"/>
  <c r="G803" i="17"/>
  <c r="B802" i="17"/>
  <c r="H736" i="17"/>
  <c r="G736" i="17"/>
  <c r="B735" i="17"/>
  <c r="H669" i="17"/>
  <c r="G669" i="17"/>
  <c r="B668" i="17"/>
  <c r="H602" i="17"/>
  <c r="G602" i="17"/>
  <c r="B601" i="17"/>
  <c r="H535" i="17"/>
  <c r="G535" i="17"/>
  <c r="B534" i="17"/>
  <c r="H468" i="17"/>
  <c r="G468" i="17"/>
  <c r="B467" i="17"/>
  <c r="H401" i="17"/>
  <c r="G401" i="17"/>
  <c r="B400" i="17"/>
  <c r="H335" i="17"/>
  <c r="G335" i="17"/>
  <c r="B334" i="17"/>
  <c r="H268" i="17"/>
  <c r="G268" i="17"/>
  <c r="B267" i="17"/>
  <c r="H202" i="17"/>
  <c r="G202" i="17"/>
  <c r="B201" i="17"/>
  <c r="H135" i="17"/>
  <c r="G135" i="17"/>
  <c r="B134" i="17"/>
  <c r="B67" i="17"/>
  <c r="E42" i="26"/>
  <c r="D16" i="18"/>
  <c r="E98" i="62" l="1"/>
  <c r="E84" i="62"/>
  <c r="G30" i="62"/>
  <c r="G31" i="62"/>
  <c r="G32" i="62"/>
  <c r="G33" i="62"/>
  <c r="G34" i="62"/>
  <c r="G35" i="62"/>
  <c r="G36" i="62"/>
  <c r="G37" i="62"/>
  <c r="G38" i="62"/>
  <c r="G39" i="62"/>
  <c r="G29" i="62"/>
  <c r="F40" i="62"/>
  <c r="E40" i="62"/>
  <c r="D40" i="62"/>
  <c r="C40" i="62"/>
  <c r="G23" i="62"/>
  <c r="G21" i="62"/>
  <c r="A3" i="81"/>
  <c r="R46" i="53" l="1"/>
  <c r="N47" i="53"/>
  <c r="N46" i="53"/>
  <c r="J46" i="53"/>
  <c r="N54" i="52"/>
  <c r="M54" i="52"/>
  <c r="L39" i="51"/>
  <c r="L16" i="51"/>
  <c r="A2" i="49"/>
  <c r="A3" i="80"/>
  <c r="F2" i="48" l="1"/>
  <c r="A2" i="48"/>
  <c r="C60" i="47"/>
  <c r="G59" i="47"/>
  <c r="F59" i="47"/>
  <c r="E59" i="47"/>
  <c r="C59" i="47"/>
  <c r="C248" i="47"/>
  <c r="C186" i="47"/>
  <c r="C58" i="47" s="1"/>
  <c r="G57" i="47"/>
  <c r="F57" i="47"/>
  <c r="E57" i="47"/>
  <c r="C57" i="47"/>
  <c r="C124" i="47"/>
  <c r="G248" i="47"/>
  <c r="F248" i="47"/>
  <c r="E248" i="47"/>
  <c r="G192" i="47"/>
  <c r="A192" i="47"/>
  <c r="G186" i="47"/>
  <c r="G58" i="47" s="1"/>
  <c r="F186" i="47"/>
  <c r="F58" i="47" s="1"/>
  <c r="E186" i="47"/>
  <c r="E58" i="47" s="1"/>
  <c r="G130" i="47"/>
  <c r="A130" i="47"/>
  <c r="F56" i="25" l="1"/>
  <c r="F51" i="25"/>
  <c r="E56" i="25"/>
  <c r="F146" i="40" l="1"/>
  <c r="F123" i="34"/>
  <c r="E103" i="34"/>
  <c r="C63" i="33"/>
  <c r="C28" i="29"/>
  <c r="F43" i="26"/>
  <c r="G32" i="23"/>
  <c r="G33" i="23"/>
  <c r="I133" i="20" l="1"/>
  <c r="F135" i="20"/>
  <c r="G3" i="78" l="1"/>
  <c r="A3" i="78"/>
  <c r="H267" i="12"/>
  <c r="G267" i="12"/>
  <c r="B266" i="12"/>
  <c r="H213" i="12"/>
  <c r="G213" i="12"/>
  <c r="B212" i="12"/>
  <c r="F22" i="49" l="1"/>
  <c r="G22" i="49"/>
  <c r="A122" i="41" l="1"/>
  <c r="K43" i="41"/>
  <c r="J43" i="41"/>
  <c r="I43" i="41"/>
  <c r="H43" i="41"/>
  <c r="G43" i="41"/>
  <c r="F43" i="41"/>
  <c r="E43" i="41"/>
  <c r="D43" i="41"/>
  <c r="C43" i="41"/>
  <c r="M43" i="41"/>
  <c r="H196" i="13" l="1"/>
  <c r="B195" i="13"/>
  <c r="F3" i="88" l="1"/>
  <c r="A3" i="88"/>
  <c r="N3" i="87"/>
  <c r="F3" i="87"/>
  <c r="A3" i="87"/>
  <c r="A3" i="82"/>
  <c r="A3" i="79"/>
  <c r="A3" i="86" l="1"/>
  <c r="F34" i="55" l="1"/>
  <c r="Q706" i="70" l="1"/>
  <c r="P706" i="70"/>
  <c r="J706" i="70"/>
  <c r="G706" i="70"/>
  <c r="F706" i="70"/>
  <c r="A706" i="70"/>
  <c r="Q635" i="70"/>
  <c r="P635" i="70"/>
  <c r="J635" i="70"/>
  <c r="G635" i="70"/>
  <c r="F635" i="70"/>
  <c r="A635" i="70"/>
  <c r="Q564" i="70" l="1"/>
  <c r="P564" i="70"/>
  <c r="J564" i="70"/>
  <c r="G564" i="70"/>
  <c r="F564" i="70"/>
  <c r="A564" i="70"/>
  <c r="Q492" i="70"/>
  <c r="P492" i="70"/>
  <c r="J492" i="70"/>
  <c r="G492" i="70"/>
  <c r="F492" i="70"/>
  <c r="A492" i="70"/>
  <c r="Q422" i="70"/>
  <c r="P422" i="70"/>
  <c r="J422" i="70"/>
  <c r="G422" i="70"/>
  <c r="F422" i="70"/>
  <c r="A422" i="70"/>
  <c r="Q352" i="70"/>
  <c r="P352" i="70"/>
  <c r="J352" i="70"/>
  <c r="G352" i="70"/>
  <c r="F352" i="70"/>
  <c r="A352" i="70"/>
  <c r="Q280" i="70"/>
  <c r="P280" i="70"/>
  <c r="J280" i="70"/>
  <c r="G280" i="70"/>
  <c r="F280" i="70"/>
  <c r="A280" i="70"/>
  <c r="Q210" i="70"/>
  <c r="P210" i="70"/>
  <c r="J210" i="70"/>
  <c r="G210" i="70"/>
  <c r="F210" i="70"/>
  <c r="A210" i="70"/>
  <c r="Q139" i="70"/>
  <c r="P139" i="70"/>
  <c r="J139" i="70"/>
  <c r="G139" i="70"/>
  <c r="F139" i="70"/>
  <c r="A139" i="70"/>
  <c r="E64" i="6" l="1"/>
  <c r="B127" i="6"/>
  <c r="B63" i="6"/>
  <c r="I47" i="14" l="1"/>
  <c r="C385" i="75" l="1"/>
  <c r="C370" i="75"/>
  <c r="D55" i="48" l="1"/>
  <c r="D59" i="48" s="1"/>
  <c r="C355" i="75" s="1"/>
  <c r="D32" i="48"/>
  <c r="D34" i="48" s="1"/>
  <c r="D36" i="48" s="1"/>
  <c r="C354" i="75"/>
  <c r="I55" i="48"/>
  <c r="H55" i="48"/>
  <c r="G55" i="48"/>
  <c r="F55" i="48"/>
  <c r="E55" i="48"/>
  <c r="E59" i="48" s="1"/>
  <c r="D60" i="48" l="1"/>
  <c r="V47" i="14" l="1"/>
  <c r="U47" i="14"/>
  <c r="T47" i="14"/>
  <c r="S47" i="14"/>
  <c r="R47" i="14"/>
  <c r="R49" i="14"/>
  <c r="Q47" i="14"/>
  <c r="N47" i="14"/>
  <c r="M47" i="14"/>
  <c r="L47" i="14"/>
  <c r="K47" i="14"/>
  <c r="J47" i="14"/>
  <c r="C127" i="75" l="1"/>
  <c r="C126" i="75"/>
  <c r="C63" i="75"/>
  <c r="C62" i="75"/>
  <c r="C384" i="75" l="1"/>
  <c r="C383" i="75"/>
  <c r="C382" i="75"/>
  <c r="C380" i="75"/>
  <c r="C378" i="75"/>
  <c r="C377" i="75"/>
  <c r="C376" i="75"/>
  <c r="C375" i="75"/>
  <c r="C369" i="75"/>
  <c r="C368" i="75"/>
  <c r="C367" i="75"/>
  <c r="C365" i="75"/>
  <c r="C363" i="75"/>
  <c r="C362" i="75"/>
  <c r="C361" i="75"/>
  <c r="C360" i="75"/>
  <c r="C391" i="75" s="1"/>
  <c r="C353" i="75"/>
  <c r="C352" i="75"/>
  <c r="C351" i="75"/>
  <c r="C396" i="75" l="1"/>
  <c r="C379" i="75"/>
  <c r="C386" i="75" s="1"/>
  <c r="C364" i="75"/>
  <c r="C371" i="75" s="1"/>
  <c r="E43" i="56" l="1"/>
  <c r="D36" i="61" l="1"/>
  <c r="D34" i="61"/>
  <c r="D35" i="61"/>
  <c r="C349" i="75"/>
  <c r="C347" i="75"/>
  <c r="C346" i="75"/>
  <c r="C345" i="75"/>
  <c r="C344" i="75"/>
  <c r="I32" i="48"/>
  <c r="I34" i="48" s="1"/>
  <c r="I36" i="48" s="1"/>
  <c r="H32" i="48"/>
  <c r="G32" i="48"/>
  <c r="F32" i="48"/>
  <c r="E32" i="48"/>
  <c r="C254" i="75"/>
  <c r="C253" i="75"/>
  <c r="C252" i="75"/>
  <c r="C247" i="75"/>
  <c r="C246" i="75"/>
  <c r="C245" i="75"/>
  <c r="C244" i="75"/>
  <c r="C243" i="75"/>
  <c r="C238" i="75"/>
  <c r="C237" i="75"/>
  <c r="C232" i="75"/>
  <c r="C233" i="75"/>
  <c r="C231" i="75"/>
  <c r="C223" i="75"/>
  <c r="C224" i="75"/>
  <c r="C225" i="75"/>
  <c r="C226" i="75"/>
  <c r="C227" i="75"/>
  <c r="C222" i="75"/>
  <c r="C221" i="75"/>
  <c r="C220" i="75"/>
  <c r="C199" i="75"/>
  <c r="C190" i="75"/>
  <c r="C176" i="75"/>
  <c r="C167" i="75"/>
  <c r="C147" i="75"/>
  <c r="C148" i="75"/>
  <c r="C146" i="75"/>
  <c r="C149" i="75" s="1"/>
  <c r="C101" i="75"/>
  <c r="H65" i="13"/>
  <c r="C41" i="75"/>
  <c r="C40" i="75"/>
  <c r="J123" i="65"/>
  <c r="L123" i="65"/>
  <c r="H123" i="65"/>
  <c r="L109" i="65"/>
  <c r="J109" i="65"/>
  <c r="H109" i="65"/>
  <c r="H38" i="65"/>
  <c r="E109" i="65"/>
  <c r="C109" i="65"/>
  <c r="E123" i="65"/>
  <c r="C123" i="65"/>
  <c r="C38" i="65"/>
  <c r="C397" i="75" l="1"/>
  <c r="C395" i="75"/>
  <c r="C348" i="75"/>
  <c r="C356" i="75" s="1"/>
  <c r="C392" i="75"/>
  <c r="C390" i="75"/>
  <c r="C255" i="75"/>
  <c r="C248" i="75"/>
  <c r="N2" i="53"/>
  <c r="F2" i="53"/>
  <c r="Q25" i="51"/>
  <c r="Q18" i="51"/>
  <c r="Q40" i="51"/>
  <c r="A2" i="28"/>
  <c r="A2" i="25"/>
  <c r="F3" i="25"/>
  <c r="G3" i="25"/>
  <c r="F54" i="25"/>
  <c r="F55" i="25"/>
  <c r="A73" i="25"/>
  <c r="F73" i="25"/>
  <c r="G73" i="25"/>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A122" i="49"/>
  <c r="A123" i="49" s="1"/>
  <c r="A124" i="49" s="1"/>
  <c r="A125" i="49" s="1"/>
  <c r="A126" i="49" s="1"/>
  <c r="A127" i="49" s="1"/>
  <c r="A128" i="49" s="1"/>
  <c r="A129" i="49" s="1"/>
  <c r="A130" i="49" s="1"/>
  <c r="A131" i="49" s="1"/>
  <c r="A132" i="49" s="1"/>
  <c r="A133" i="49" s="1"/>
  <c r="A134" i="49" s="1"/>
  <c r="G121" i="49"/>
  <c r="F121" i="49"/>
  <c r="A121" i="49"/>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108" i="49"/>
  <c r="F108" i="49"/>
  <c r="G107" i="49"/>
  <c r="F107" i="49"/>
  <c r="A81" i="49"/>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G80" i="49"/>
  <c r="F80" i="49"/>
  <c r="G73" i="49"/>
  <c r="F73" i="49"/>
  <c r="A73" i="49"/>
  <c r="G61" i="49"/>
  <c r="F61"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F3" i="49"/>
  <c r="G34" i="48"/>
  <c r="G36" i="48" s="1"/>
  <c r="F34" i="48"/>
  <c r="F36" i="48" s="1"/>
  <c r="H34" i="48"/>
  <c r="H36" i="48" s="1"/>
  <c r="E34" i="48"/>
  <c r="E36" i="48" s="1"/>
  <c r="E60" i="48" s="1"/>
  <c r="H3" i="48"/>
  <c r="D3" i="48"/>
  <c r="F53" i="25" l="1"/>
  <c r="Q26" i="51"/>
  <c r="E125" i="61" l="1"/>
  <c r="D125" i="61"/>
  <c r="F124" i="61"/>
  <c r="F123" i="61"/>
  <c r="F122" i="61"/>
  <c r="F121" i="61"/>
  <c r="F120" i="61"/>
  <c r="F119" i="61"/>
  <c r="F118" i="61"/>
  <c r="F117" i="61"/>
  <c r="F116" i="61"/>
  <c r="F115" i="61"/>
  <c r="F114" i="61"/>
  <c r="F113" i="61"/>
  <c r="F112" i="61"/>
  <c r="F111" i="61"/>
  <c r="F110" i="61"/>
  <c r="F109" i="61"/>
  <c r="F108" i="61"/>
  <c r="F107" i="61"/>
  <c r="F106" i="61"/>
  <c r="F105" i="61"/>
  <c r="E103" i="61"/>
  <c r="D103" i="61"/>
  <c r="F102" i="61"/>
  <c r="F101" i="61"/>
  <c r="F100" i="61"/>
  <c r="E98" i="61"/>
  <c r="D98" i="61"/>
  <c r="F97" i="61"/>
  <c r="F96" i="61"/>
  <c r="F95" i="61"/>
  <c r="E92" i="61"/>
  <c r="F91" i="61"/>
  <c r="F90" i="61"/>
  <c r="D88" i="61"/>
  <c r="D87" i="61"/>
  <c r="D86" i="61"/>
  <c r="D85" i="61"/>
  <c r="D84" i="61"/>
  <c r="D83" i="61"/>
  <c r="D82" i="61"/>
  <c r="D80" i="61"/>
  <c r="D79" i="61"/>
  <c r="F69" i="61"/>
  <c r="E69" i="61"/>
  <c r="A68" i="61"/>
  <c r="D64" i="61"/>
  <c r="D55" i="61"/>
  <c r="D41" i="61"/>
  <c r="D40" i="61"/>
  <c r="D39" i="61"/>
  <c r="D38" i="61"/>
  <c r="D37" i="61"/>
  <c r="D32" i="61"/>
  <c r="D25" i="61"/>
  <c r="F3" i="61"/>
  <c r="E3" i="61"/>
  <c r="A2" i="61"/>
  <c r="K192" i="60"/>
  <c r="H192" i="60"/>
  <c r="G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K132" i="60"/>
  <c r="J132" i="60"/>
  <c r="F132" i="60"/>
  <c r="E132" i="60"/>
  <c r="D132" i="60"/>
  <c r="A132" i="60"/>
  <c r="K129" i="60"/>
  <c r="H129" i="60"/>
  <c r="G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K69" i="60"/>
  <c r="J69" i="60"/>
  <c r="F69" i="60"/>
  <c r="E69" i="60"/>
  <c r="D69" i="60"/>
  <c r="A69" i="60"/>
  <c r="K64" i="60"/>
  <c r="H64" i="60"/>
  <c r="G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K3" i="60"/>
  <c r="J3" i="60"/>
  <c r="E3" i="60"/>
  <c r="D3" i="60"/>
  <c r="F2" i="60"/>
  <c r="A2" i="60"/>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I125" i="54" s="1"/>
  <c r="H66" i="54"/>
  <c r="G66" i="54"/>
  <c r="A66" i="54"/>
  <c r="H53" i="54"/>
  <c r="G53" i="54"/>
  <c r="F53" i="54"/>
  <c r="E53" i="54"/>
  <c r="D53" i="54"/>
  <c r="I52" i="54"/>
  <c r="I51" i="54"/>
  <c r="I50" i="54"/>
  <c r="I49" i="54"/>
  <c r="I48" i="54"/>
  <c r="I47" i="54"/>
  <c r="I46" i="54"/>
  <c r="I45" i="54"/>
  <c r="I44" i="54"/>
  <c r="I43" i="54"/>
  <c r="I42" i="54"/>
  <c r="I41" i="54"/>
  <c r="I40" i="54"/>
  <c r="I39" i="54"/>
  <c r="I38" i="54"/>
  <c r="H3" i="54"/>
  <c r="G3" i="54"/>
  <c r="A2" i="54"/>
  <c r="F59" i="81"/>
  <c r="E59" i="81"/>
  <c r="E4" i="81"/>
  <c r="D4" i="81"/>
  <c r="Q214" i="53"/>
  <c r="P214" i="53"/>
  <c r="O214" i="53"/>
  <c r="L214" i="53"/>
  <c r="K214" i="53"/>
  <c r="J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1" i="53"/>
  <c r="Q141" i="53"/>
  <c r="N141" i="53"/>
  <c r="L141" i="53"/>
  <c r="J141" i="53"/>
  <c r="F141" i="53"/>
  <c r="E141" i="53"/>
  <c r="D141" i="53"/>
  <c r="A141" i="53"/>
  <c r="Q137" i="53"/>
  <c r="Q46" i="53" s="1"/>
  <c r="Q47" i="53" s="1"/>
  <c r="P137" i="53"/>
  <c r="O137" i="53"/>
  <c r="L137" i="53"/>
  <c r="K137" i="53"/>
  <c r="J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37" i="53" s="1"/>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76" i="53"/>
  <c r="R75" i="53"/>
  <c r="R74" i="53"/>
  <c r="R73" i="53"/>
  <c r="R64" i="53"/>
  <c r="Q64" i="53"/>
  <c r="N64" i="53"/>
  <c r="L64" i="53"/>
  <c r="J64" i="53"/>
  <c r="F64" i="53"/>
  <c r="E64" i="53"/>
  <c r="D64" i="53"/>
  <c r="A64" i="53"/>
  <c r="P47" i="53"/>
  <c r="L47" i="53"/>
  <c r="K47" i="53"/>
  <c r="J47" i="53"/>
  <c r="R3" i="53"/>
  <c r="Q3" i="53"/>
  <c r="L3" i="53"/>
  <c r="J3" i="53"/>
  <c r="E3" i="53"/>
  <c r="D3" i="53"/>
  <c r="A2" i="53"/>
  <c r="O246" i="52"/>
  <c r="N246" i="52"/>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7" i="52"/>
  <c r="P206" i="52"/>
  <c r="P205" i="52"/>
  <c r="P204" i="52"/>
  <c r="P203" i="52"/>
  <c r="P202" i="52"/>
  <c r="P201" i="52"/>
  <c r="P200" i="52"/>
  <c r="P199" i="52"/>
  <c r="P198" i="52"/>
  <c r="P197" i="52"/>
  <c r="P187" i="52"/>
  <c r="O187" i="52"/>
  <c r="I187" i="52"/>
  <c r="G187" i="52"/>
  <c r="E187" i="52"/>
  <c r="A187" i="52"/>
  <c r="O183" i="52"/>
  <c r="N183" i="52"/>
  <c r="M183" i="52"/>
  <c r="L183" i="52"/>
  <c r="K183" i="52"/>
  <c r="J183" i="52"/>
  <c r="P182" i="52"/>
  <c r="P181" i="52"/>
  <c r="P180" i="52"/>
  <c r="P179" i="52"/>
  <c r="P178" i="52"/>
  <c r="P177" i="52"/>
  <c r="P176" i="52"/>
  <c r="P175" i="52"/>
  <c r="P174" i="52"/>
  <c r="P173" i="52"/>
  <c r="P172" i="52"/>
  <c r="P171" i="52"/>
  <c r="P170"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34" i="52"/>
  <c r="P124" i="52"/>
  <c r="O124" i="52"/>
  <c r="I124" i="52"/>
  <c r="G124" i="52"/>
  <c r="E124" i="52"/>
  <c r="A124" i="52"/>
  <c r="O120" i="52"/>
  <c r="O54" i="52" s="1"/>
  <c r="P54" i="52" s="1"/>
  <c r="N120" i="52"/>
  <c r="M120" i="52"/>
  <c r="L120" i="52"/>
  <c r="K120" i="52"/>
  <c r="J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71" i="52"/>
  <c r="P61" i="52"/>
  <c r="O61" i="52"/>
  <c r="I61" i="52"/>
  <c r="G61" i="52"/>
  <c r="E61" i="52"/>
  <c r="A61" i="52"/>
  <c r="O55" i="52"/>
  <c r="N55" i="52"/>
  <c r="M55" i="52"/>
  <c r="L55" i="52"/>
  <c r="K55" i="52"/>
  <c r="J55" i="52"/>
  <c r="P53" i="52"/>
  <c r="P52" i="52"/>
  <c r="P51" i="52"/>
  <c r="P50" i="52"/>
  <c r="P49" i="52"/>
  <c r="P48" i="52"/>
  <c r="P47" i="52"/>
  <c r="P46" i="52"/>
  <c r="P45" i="52"/>
  <c r="P44" i="52"/>
  <c r="P43" i="52"/>
  <c r="P42" i="52"/>
  <c r="P3" i="52"/>
  <c r="O3" i="52"/>
  <c r="G3" i="52"/>
  <c r="E3" i="52"/>
  <c r="I2" i="52"/>
  <c r="A2" i="52"/>
  <c r="Q76" i="51"/>
  <c r="P76" i="51"/>
  <c r="C415" i="75" s="1"/>
  <c r="L72" i="51"/>
  <c r="K72" i="51"/>
  <c r="G70" i="51"/>
  <c r="G71" i="51" s="1"/>
  <c r="G72" i="51" s="1"/>
  <c r="G73" i="51" s="1"/>
  <c r="Q69" i="51"/>
  <c r="P69" i="51"/>
  <c r="Q62" i="51"/>
  <c r="P62" i="51"/>
  <c r="L59" i="51"/>
  <c r="K59" i="51"/>
  <c r="F58" i="51"/>
  <c r="E58" i="51"/>
  <c r="G56" i="51"/>
  <c r="G57" i="51" s="1"/>
  <c r="G58" i="51" s="1"/>
  <c r="G59" i="51" s="1"/>
  <c r="G60" i="51" s="1"/>
  <c r="G61" i="51" s="1"/>
  <c r="G62" i="51" s="1"/>
  <c r="G55" i="51"/>
  <c r="Q53" i="51"/>
  <c r="Q54" i="51" s="1"/>
  <c r="P53" i="51"/>
  <c r="F48" i="51"/>
  <c r="E48" i="51"/>
  <c r="V44" i="51"/>
  <c r="F41" i="51"/>
  <c r="E41" i="51"/>
  <c r="E49" i="51" s="1"/>
  <c r="C406" i="75" s="1"/>
  <c r="P40" i="51"/>
  <c r="K39" i="51"/>
  <c r="G38" i="51"/>
  <c r="G39" i="51" s="1"/>
  <c r="G40" i="51" s="1"/>
  <c r="G41" i="51" s="1"/>
  <c r="G42" i="51" s="1"/>
  <c r="G43" i="51" s="1"/>
  <c r="L32" i="51"/>
  <c r="K32" i="51"/>
  <c r="G32" i="51"/>
  <c r="G33" i="51" s="1"/>
  <c r="G34" i="51" s="1"/>
  <c r="G35" i="51" s="1"/>
  <c r="F28" i="51"/>
  <c r="E28" i="51"/>
  <c r="P25" i="51"/>
  <c r="L25" i="51"/>
  <c r="K25" i="51"/>
  <c r="G25" i="51"/>
  <c r="G26" i="51" s="1"/>
  <c r="G27" i="51" s="1"/>
  <c r="G28" i="51" s="1"/>
  <c r="G29" i="51" s="1"/>
  <c r="F21" i="51"/>
  <c r="E21" i="51"/>
  <c r="E29" i="51" s="1"/>
  <c r="W19" i="51"/>
  <c r="W22" i="51" s="1"/>
  <c r="V19" i="51"/>
  <c r="V22" i="51" s="1"/>
  <c r="C416" i="75" s="1"/>
  <c r="P18" i="51"/>
  <c r="P26" i="51" s="1"/>
  <c r="C412" i="75" s="1"/>
  <c r="K15" i="51"/>
  <c r="G10" i="51"/>
  <c r="G11" i="51" s="1"/>
  <c r="G12" i="51" s="1"/>
  <c r="G13" i="51" s="1"/>
  <c r="G14" i="51" s="1"/>
  <c r="G15" i="51" s="1"/>
  <c r="G16" i="51" s="1"/>
  <c r="G17" i="51" s="1"/>
  <c r="G18" i="51" s="1"/>
  <c r="G19" i="51" s="1"/>
  <c r="G20" i="51" s="1"/>
  <c r="G21" i="51" s="1"/>
  <c r="G9" i="51"/>
  <c r="W3" i="51"/>
  <c r="V3" i="51"/>
  <c r="Q3" i="51"/>
  <c r="P3" i="51"/>
  <c r="L3" i="51"/>
  <c r="K3" i="51"/>
  <c r="F3" i="51"/>
  <c r="E3" i="51"/>
  <c r="R2" i="51"/>
  <c r="M2" i="51"/>
  <c r="G2" i="51"/>
  <c r="A2" i="51"/>
  <c r="G124" i="47"/>
  <c r="F124" i="47"/>
  <c r="E124" i="47"/>
  <c r="G68" i="47"/>
  <c r="A68" i="47"/>
  <c r="G60" i="47"/>
  <c r="F60" i="47"/>
  <c r="E60" i="47"/>
  <c r="G3" i="47"/>
  <c r="F3" i="47"/>
  <c r="A2" i="47"/>
  <c r="F119" i="43"/>
  <c r="F58" i="43" s="1"/>
  <c r="F59" i="43" s="1"/>
  <c r="E119" i="43"/>
  <c r="E58" i="43" s="1"/>
  <c r="E59" i="43" s="1"/>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65" i="43"/>
  <c r="F65" i="43"/>
  <c r="A65" i="43"/>
  <c r="C58" i="43"/>
  <c r="C59" i="43" s="1"/>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G26" i="43"/>
  <c r="G25" i="43"/>
  <c r="G24" i="43"/>
  <c r="G23" i="43"/>
  <c r="G22" i="43"/>
  <c r="G21" i="43"/>
  <c r="G20" i="43"/>
  <c r="G19" i="43"/>
  <c r="G18" i="43"/>
  <c r="G17" i="43"/>
  <c r="G16" i="43"/>
  <c r="G15" i="43"/>
  <c r="G14" i="43"/>
  <c r="G13" i="43"/>
  <c r="G3" i="43"/>
  <c r="F3" i="43"/>
  <c r="A2" i="43"/>
  <c r="E4" i="79"/>
  <c r="D4" i="79"/>
  <c r="E57" i="38"/>
  <c r="E3" i="38"/>
  <c r="D3" i="38"/>
  <c r="A2" i="38"/>
  <c r="F126" i="33"/>
  <c r="D126" i="33"/>
  <c r="D59" i="33" s="1"/>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D63" i="33"/>
  <c r="G61" i="33"/>
  <c r="F59" i="33"/>
  <c r="C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3" i="33"/>
  <c r="F3" i="33"/>
  <c r="A2" i="33"/>
  <c r="F175" i="32"/>
  <c r="F61" i="32" s="1"/>
  <c r="E175" i="32"/>
  <c r="E61" i="32" s="1"/>
  <c r="C175" i="32"/>
  <c r="C61" i="32" s="1"/>
  <c r="F124" i="32"/>
  <c r="E124" i="32"/>
  <c r="A124" i="32"/>
  <c r="F120" i="32"/>
  <c r="F60" i="32" s="1"/>
  <c r="E120" i="32"/>
  <c r="E60" i="32" s="1"/>
  <c r="C120" i="32"/>
  <c r="F69" i="32"/>
  <c r="E69" i="32"/>
  <c r="A69" i="32"/>
  <c r="C60" i="32"/>
  <c r="F3" i="32"/>
  <c r="E3" i="32"/>
  <c r="A2" i="32"/>
  <c r="G64" i="31"/>
  <c r="F64" i="31"/>
  <c r="D64" i="31"/>
  <c r="C64" i="31"/>
  <c r="G29" i="31"/>
  <c r="F29" i="31"/>
  <c r="D29" i="31"/>
  <c r="C29" i="31"/>
  <c r="G3" i="31"/>
  <c r="E3" i="31"/>
  <c r="A2" i="31"/>
  <c r="M70" i="30"/>
  <c r="L70" i="30"/>
  <c r="F70" i="30"/>
  <c r="E70" i="30"/>
  <c r="G69" i="30"/>
  <c r="A69" i="30"/>
  <c r="M3" i="30"/>
  <c r="L3" i="30"/>
  <c r="F3" i="30"/>
  <c r="E3" i="30"/>
  <c r="G2" i="30"/>
  <c r="A2" i="30"/>
  <c r="E28" i="29"/>
  <c r="E38" i="29" s="1"/>
  <c r="C38" i="29"/>
  <c r="F3" i="29"/>
  <c r="E3" i="29"/>
  <c r="A2" i="29"/>
  <c r="G62" i="26"/>
  <c r="F62" i="26"/>
  <c r="A62" i="26"/>
  <c r="H55" i="26"/>
  <c r="G55" i="26"/>
  <c r="F55" i="26"/>
  <c r="E54" i="26"/>
  <c r="E53" i="26"/>
  <c r="E52" i="26"/>
  <c r="E51" i="26"/>
  <c r="E50" i="26"/>
  <c r="E49" i="26"/>
  <c r="E48" i="26"/>
  <c r="E47" i="26"/>
  <c r="E46" i="26"/>
  <c r="E40" i="26"/>
  <c r="H38" i="26"/>
  <c r="G38" i="26"/>
  <c r="F38" i="26"/>
  <c r="E38" i="26" s="1"/>
  <c r="E37" i="26"/>
  <c r="E36" i="26"/>
  <c r="E35" i="26"/>
  <c r="H32" i="26"/>
  <c r="G32" i="26"/>
  <c r="G43" i="26" s="1"/>
  <c r="F32" i="26"/>
  <c r="E30" i="26"/>
  <c r="E29" i="26"/>
  <c r="E28" i="26"/>
  <c r="E27" i="26"/>
  <c r="E26" i="26"/>
  <c r="E25" i="26"/>
  <c r="E22" i="26"/>
  <c r="G3" i="26"/>
  <c r="F3" i="26"/>
  <c r="B2" i="26"/>
  <c r="G245" i="23"/>
  <c r="F245" i="23"/>
  <c r="B245" i="23"/>
  <c r="G184" i="23"/>
  <c r="F184" i="23"/>
  <c r="B184" i="23"/>
  <c r="G123" i="23"/>
  <c r="F123" i="23"/>
  <c r="B123" i="23"/>
  <c r="G62" i="23"/>
  <c r="F62" i="23"/>
  <c r="B62" i="23"/>
  <c r="G56" i="23"/>
  <c r="G57" i="23" s="1"/>
  <c r="G3" i="23"/>
  <c r="F3" i="23"/>
  <c r="B2" i="23"/>
  <c r="I142" i="20"/>
  <c r="I137" i="20"/>
  <c r="I136" i="20"/>
  <c r="H135" i="20"/>
  <c r="H138" i="20" s="1"/>
  <c r="G135" i="20"/>
  <c r="G138" i="20" s="1"/>
  <c r="E135" i="20"/>
  <c r="E138" i="20" s="1"/>
  <c r="D135" i="20"/>
  <c r="D138" i="20" s="1"/>
  <c r="I134" i="20"/>
  <c r="I132" i="20"/>
  <c r="I131" i="20"/>
  <c r="I130" i="20"/>
  <c r="I129" i="20"/>
  <c r="I128" i="20"/>
  <c r="I127" i="20"/>
  <c r="I126" i="20"/>
  <c r="I125" i="20"/>
  <c r="I123" i="20"/>
  <c r="C555"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H97" i="20"/>
  <c r="G97" i="20"/>
  <c r="F97" i="20"/>
  <c r="E97" i="20"/>
  <c r="D97" i="20"/>
  <c r="I96" i="20"/>
  <c r="I95" i="20"/>
  <c r="I94" i="20"/>
  <c r="I93" i="20"/>
  <c r="I92" i="20"/>
  <c r="I91" i="20"/>
  <c r="I90" i="20"/>
  <c r="I89" i="20"/>
  <c r="I88" i="20"/>
  <c r="I87" i="20"/>
  <c r="I86" i="20"/>
  <c r="H83" i="20"/>
  <c r="G83" i="20"/>
  <c r="F83" i="20"/>
  <c r="E83" i="20"/>
  <c r="D83" i="20"/>
  <c r="I82" i="20"/>
  <c r="I81" i="20"/>
  <c r="I80" i="20"/>
  <c r="I75" i="20"/>
  <c r="H75" i="20"/>
  <c r="E75" i="20"/>
  <c r="D75" i="20"/>
  <c r="F74" i="20"/>
  <c r="A74" i="20"/>
  <c r="I68" i="20"/>
  <c r="I67" i="20"/>
  <c r="I66" i="20"/>
  <c r="I65" i="20"/>
  <c r="I64" i="20"/>
  <c r="I63" i="20"/>
  <c r="H61" i="20"/>
  <c r="G61" i="20"/>
  <c r="F61" i="20"/>
  <c r="E61" i="20"/>
  <c r="E84" i="20" s="1"/>
  <c r="D61" i="20"/>
  <c r="I60" i="20"/>
  <c r="I59" i="20"/>
  <c r="I58" i="20"/>
  <c r="I57" i="20"/>
  <c r="I56" i="20"/>
  <c r="I55" i="20"/>
  <c r="I54" i="20"/>
  <c r="I53" i="20"/>
  <c r="H51" i="20"/>
  <c r="G51" i="20"/>
  <c r="F51" i="20"/>
  <c r="E51" i="20"/>
  <c r="D51" i="20"/>
  <c r="I50" i="20"/>
  <c r="I49" i="20"/>
  <c r="I48" i="20"/>
  <c r="I47" i="20"/>
  <c r="I46" i="20"/>
  <c r="I45" i="20"/>
  <c r="I44" i="20"/>
  <c r="H42" i="20"/>
  <c r="G42" i="20"/>
  <c r="G84" i="20" s="1"/>
  <c r="F42" i="20"/>
  <c r="F84" i="20" s="1"/>
  <c r="E42" i="20"/>
  <c r="D42" i="20"/>
  <c r="I41" i="20"/>
  <c r="I40" i="20"/>
  <c r="I39" i="20"/>
  <c r="I38" i="20"/>
  <c r="I37" i="20"/>
  <c r="I36" i="20"/>
  <c r="I35" i="20"/>
  <c r="I34" i="20"/>
  <c r="H31" i="20"/>
  <c r="G31" i="20"/>
  <c r="F31" i="20"/>
  <c r="E31" i="20"/>
  <c r="D31" i="20"/>
  <c r="I30" i="20"/>
  <c r="I29" i="20"/>
  <c r="I28"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J4" i="78"/>
  <c r="I4" i="78"/>
  <c r="E4" i="78"/>
  <c r="D4" i="78"/>
  <c r="H68" i="17"/>
  <c r="G68" i="17"/>
  <c r="H3" i="17"/>
  <c r="G3" i="17"/>
  <c r="B2" i="17"/>
  <c r="E105" i="16"/>
  <c r="E118" i="16" s="1"/>
  <c r="E68" i="16"/>
  <c r="D68" i="16"/>
  <c r="B67" i="16"/>
  <c r="E51" i="16"/>
  <c r="E92" i="16" s="1"/>
  <c r="E39" i="16"/>
  <c r="E3" i="16"/>
  <c r="D3" i="16"/>
  <c r="B2" i="16"/>
  <c r="AD52" i="14"/>
  <c r="AD54" i="14" s="1"/>
  <c r="AC52" i="14"/>
  <c r="AC54" i="14" s="1"/>
  <c r="AD47" i="14"/>
  <c r="AC47" i="14"/>
  <c r="V49" i="14"/>
  <c r="U49" i="14"/>
  <c r="T49" i="14"/>
  <c r="S49" i="14"/>
  <c r="Q49" i="14"/>
  <c r="N49" i="14"/>
  <c r="M49" i="14"/>
  <c r="L49" i="14"/>
  <c r="K49" i="14"/>
  <c r="J49" i="14"/>
  <c r="I49" i="14"/>
  <c r="H45" i="14"/>
  <c r="G45" i="14"/>
  <c r="H44" i="14"/>
  <c r="G44" i="14"/>
  <c r="H43" i="14"/>
  <c r="G43" i="14"/>
  <c r="H42" i="14"/>
  <c r="G42" i="14"/>
  <c r="H41" i="14"/>
  <c r="G41" i="14"/>
  <c r="H40" i="14"/>
  <c r="G40" i="14"/>
  <c r="H39" i="14"/>
  <c r="G39" i="14"/>
  <c r="H38" i="14"/>
  <c r="G38" i="14"/>
  <c r="H37" i="14"/>
  <c r="G37" i="14"/>
  <c r="AD36" i="14"/>
  <c r="AC36" i="14"/>
  <c r="H36" i="14"/>
  <c r="G36" i="14"/>
  <c r="H35" i="14"/>
  <c r="G35" i="14"/>
  <c r="H34" i="14"/>
  <c r="G34" i="14"/>
  <c r="H33" i="14"/>
  <c r="G33" i="14"/>
  <c r="H32" i="14"/>
  <c r="G32" i="14"/>
  <c r="H30" i="14"/>
  <c r="G30" i="14"/>
  <c r="H29" i="14"/>
  <c r="G29" i="14"/>
  <c r="H28" i="14"/>
  <c r="G28" i="14"/>
  <c r="AD27" i="14"/>
  <c r="AC27" i="14"/>
  <c r="H27" i="14"/>
  <c r="G27" i="14"/>
  <c r="H26" i="14"/>
  <c r="G26" i="14"/>
  <c r="H25" i="14"/>
  <c r="G25" i="14"/>
  <c r="H23" i="14"/>
  <c r="G23" i="14"/>
  <c r="AD22" i="14"/>
  <c r="AC22" i="14"/>
  <c r="AD3" i="14"/>
  <c r="AC3" i="14"/>
  <c r="V3" i="14"/>
  <c r="U3" i="14"/>
  <c r="N3" i="14"/>
  <c r="M3" i="14"/>
  <c r="H3" i="14"/>
  <c r="G3" i="14"/>
  <c r="X2" i="14"/>
  <c r="P2" i="14"/>
  <c r="I2" i="14"/>
  <c r="B2" i="14"/>
  <c r="H209" i="13"/>
  <c r="G209" i="13"/>
  <c r="H190" i="13"/>
  <c r="G190" i="13"/>
  <c r="H171" i="13"/>
  <c r="G171" i="13"/>
  <c r="H160" i="13"/>
  <c r="G160" i="13"/>
  <c r="H152" i="13"/>
  <c r="G152" i="13"/>
  <c r="H133" i="13"/>
  <c r="G133" i="13"/>
  <c r="B132" i="13"/>
  <c r="H93" i="13"/>
  <c r="G93" i="13"/>
  <c r="H73" i="13"/>
  <c r="G73" i="13"/>
  <c r="B72" i="13"/>
  <c r="G65" i="13"/>
  <c r="H31" i="13"/>
  <c r="C42" i="75" s="1"/>
  <c r="G31" i="13"/>
  <c r="H16" i="13"/>
  <c r="G16" i="13"/>
  <c r="H11" i="13"/>
  <c r="C29" i="75" s="1"/>
  <c r="G11" i="13"/>
  <c r="G13" i="13" s="1"/>
  <c r="H3" i="13"/>
  <c r="G3" i="13"/>
  <c r="B2" i="13"/>
  <c r="E3" i="6"/>
  <c r="D3" i="6"/>
  <c r="B2" i="6"/>
  <c r="P118" i="64"/>
  <c r="M118" i="64"/>
  <c r="J118" i="64"/>
  <c r="G118" i="64"/>
  <c r="D118" i="64"/>
  <c r="P101" i="64"/>
  <c r="M101" i="64"/>
  <c r="J101" i="64"/>
  <c r="G101" i="64"/>
  <c r="D101" i="64"/>
  <c r="P55" i="64"/>
  <c r="M55" i="64"/>
  <c r="J55" i="64"/>
  <c r="J38" i="64"/>
  <c r="G55" i="64"/>
  <c r="G38" i="64"/>
  <c r="D55" i="64"/>
  <c r="D38" i="64"/>
  <c r="N19" i="10"/>
  <c r="J60" i="88"/>
  <c r="I60" i="88"/>
  <c r="H60" i="88"/>
  <c r="G60" i="88"/>
  <c r="F60" i="88"/>
  <c r="E60" i="88"/>
  <c r="D60" i="88"/>
  <c r="C60" i="88"/>
  <c r="J4" i="88"/>
  <c r="E4" i="88"/>
  <c r="D4" i="88"/>
  <c r="R60" i="87"/>
  <c r="T60" i="87"/>
  <c r="S60" i="87"/>
  <c r="P60" i="87"/>
  <c r="O60" i="87"/>
  <c r="N60" i="87"/>
  <c r="M60" i="87"/>
  <c r="L60" i="87"/>
  <c r="K60" i="87"/>
  <c r="J60" i="87"/>
  <c r="I60" i="87"/>
  <c r="H60" i="87"/>
  <c r="G60" i="87"/>
  <c r="F60" i="87"/>
  <c r="E60" i="87"/>
  <c r="D60" i="87"/>
  <c r="C60" i="87"/>
  <c r="S4" i="87"/>
  <c r="R4" i="87"/>
  <c r="Q4" i="87"/>
  <c r="L4" i="87"/>
  <c r="K4" i="87"/>
  <c r="J4" i="87"/>
  <c r="E4" i="87"/>
  <c r="D4" i="87"/>
  <c r="H24" i="63"/>
  <c r="C64" i="82"/>
  <c r="Q61" i="69"/>
  <c r="E4" i="86"/>
  <c r="D4" i="86"/>
  <c r="L38" i="65"/>
  <c r="J38" i="65"/>
  <c r="E38" i="65"/>
  <c r="P38" i="64"/>
  <c r="M38" i="64"/>
  <c r="K38" i="85"/>
  <c r="J38" i="85"/>
  <c r="H38" i="85"/>
  <c r="G38" i="85"/>
  <c r="F38" i="85"/>
  <c r="C38" i="85"/>
  <c r="K34" i="85"/>
  <c r="J34" i="85"/>
  <c r="H34" i="85"/>
  <c r="G34" i="85"/>
  <c r="F34" i="85"/>
  <c r="C34" i="85"/>
  <c r="K30" i="85"/>
  <c r="J30" i="85"/>
  <c r="H30" i="85"/>
  <c r="G30" i="85"/>
  <c r="F30" i="85"/>
  <c r="C30" i="85"/>
  <c r="K26" i="85"/>
  <c r="K40" i="85" s="1"/>
  <c r="J26" i="85"/>
  <c r="J40" i="85" s="1"/>
  <c r="H26" i="85"/>
  <c r="G26" i="85"/>
  <c r="F26" i="85"/>
  <c r="F40" i="85" s="1"/>
  <c r="C26" i="85"/>
  <c r="K4" i="85"/>
  <c r="I4" i="85"/>
  <c r="A3" i="85"/>
  <c r="K37" i="84"/>
  <c r="J37" i="84"/>
  <c r="H37" i="84"/>
  <c r="G37" i="84"/>
  <c r="F39" i="84"/>
  <c r="C37" i="84"/>
  <c r="K33" i="84"/>
  <c r="J33" i="84"/>
  <c r="H33" i="84"/>
  <c r="G33" i="84"/>
  <c r="F33" i="84"/>
  <c r="C33" i="84"/>
  <c r="K29" i="84"/>
  <c r="J29" i="84"/>
  <c r="H29" i="84"/>
  <c r="G29" i="84"/>
  <c r="C29" i="84"/>
  <c r="K25" i="84"/>
  <c r="K39" i="84"/>
  <c r="J25" i="84"/>
  <c r="H25" i="84"/>
  <c r="G25" i="84"/>
  <c r="C25" i="84"/>
  <c r="K4" i="84"/>
  <c r="I4" i="84"/>
  <c r="A3" i="84"/>
  <c r="G40" i="83"/>
  <c r="F40" i="83"/>
  <c r="E40" i="83"/>
  <c r="D40" i="83"/>
  <c r="C40" i="83"/>
  <c r="H4" i="83"/>
  <c r="G4" i="83"/>
  <c r="A3" i="83"/>
  <c r="F64" i="82"/>
  <c r="E64" i="82"/>
  <c r="D64" i="82"/>
  <c r="E4" i="82"/>
  <c r="D4" i="82"/>
  <c r="G58" i="80"/>
  <c r="F58" i="80"/>
  <c r="E58" i="80"/>
  <c r="D58" i="80"/>
  <c r="C58" i="80"/>
  <c r="D4" i="80"/>
  <c r="B2" i="7"/>
  <c r="G3" i="7"/>
  <c r="H3" i="7"/>
  <c r="B2" i="8"/>
  <c r="G3" i="8"/>
  <c r="H3" i="8"/>
  <c r="B2" i="9"/>
  <c r="E3" i="9"/>
  <c r="F3" i="9"/>
  <c r="B63" i="9"/>
  <c r="E64" i="9"/>
  <c r="F64" i="9"/>
  <c r="A1" i="10"/>
  <c r="F1" i="10"/>
  <c r="G1" i="10"/>
  <c r="O1" i="10"/>
  <c r="N20" i="10"/>
  <c r="N21" i="10"/>
  <c r="N22" i="10"/>
  <c r="N23" i="10"/>
  <c r="N24" i="10"/>
  <c r="N25" i="10"/>
  <c r="N26" i="10"/>
  <c r="N27" i="10"/>
  <c r="N28" i="10"/>
  <c r="N29" i="10"/>
  <c r="N30" i="10"/>
  <c r="N31" i="10"/>
  <c r="N32" i="10"/>
  <c r="N33" i="10"/>
  <c r="N34" i="10"/>
  <c r="N35" i="10"/>
  <c r="N36" i="10"/>
  <c r="N37" i="10"/>
  <c r="N38" i="10"/>
  <c r="N39" i="10"/>
  <c r="N40" i="10"/>
  <c r="N41" i="10"/>
  <c r="N42" i="10"/>
  <c r="N43" i="10"/>
  <c r="B2" i="11"/>
  <c r="E3" i="11"/>
  <c r="F3" i="11"/>
  <c r="B60" i="11"/>
  <c r="E61" i="11"/>
  <c r="F61" i="11"/>
  <c r="B120" i="11"/>
  <c r="E120" i="11"/>
  <c r="F120" i="11"/>
  <c r="B2" i="12"/>
  <c r="G3" i="12"/>
  <c r="H3" i="12"/>
  <c r="B54" i="12"/>
  <c r="G55" i="12"/>
  <c r="H55" i="12"/>
  <c r="A102" i="12"/>
  <c r="B107" i="12"/>
  <c r="G108" i="12"/>
  <c r="H108" i="12"/>
  <c r="A155" i="12"/>
  <c r="B158" i="12"/>
  <c r="G159" i="12"/>
  <c r="H159" i="12"/>
  <c r="A207" i="12"/>
  <c r="B2" i="15"/>
  <c r="F3" i="15"/>
  <c r="G3" i="15"/>
  <c r="G31" i="15"/>
  <c r="G37" i="15"/>
  <c r="G44" i="15"/>
  <c r="G51" i="15"/>
  <c r="G58" i="15"/>
  <c r="B66" i="15"/>
  <c r="F67" i="15"/>
  <c r="G67" i="15"/>
  <c r="G82" i="15"/>
  <c r="G92" i="15" s="1"/>
  <c r="C274" i="75" s="1"/>
  <c r="G101" i="15"/>
  <c r="B2" i="18"/>
  <c r="F2" i="18"/>
  <c r="D3" i="18"/>
  <c r="E3" i="18"/>
  <c r="I3" i="18"/>
  <c r="J3" i="18"/>
  <c r="D11" i="18"/>
  <c r="D12" i="18"/>
  <c r="D13" i="18"/>
  <c r="D14" i="18"/>
  <c r="D15" i="18"/>
  <c r="E16" i="18"/>
  <c r="E21" i="18" s="1"/>
  <c r="C17" i="75" s="1"/>
  <c r="F16" i="18"/>
  <c r="F21" i="18" s="1"/>
  <c r="C21" i="75" s="1"/>
  <c r="G16" i="18"/>
  <c r="G21" i="18" s="1"/>
  <c r="G23" i="18" s="1"/>
  <c r="H16" i="18"/>
  <c r="I16" i="18"/>
  <c r="I21" i="18" s="1"/>
  <c r="J21" i="18"/>
  <c r="J23" i="18" s="1"/>
  <c r="D17" i="18"/>
  <c r="D18" i="18"/>
  <c r="D19" i="18"/>
  <c r="D20" i="18"/>
  <c r="H21" i="18"/>
  <c r="D27" i="18"/>
  <c r="D28" i="18"/>
  <c r="D29" i="18"/>
  <c r="D30" i="18"/>
  <c r="E31" i="18"/>
  <c r="E42" i="18" s="1"/>
  <c r="C570" i="75" s="1"/>
  <c r="F31" i="18"/>
  <c r="G31" i="18"/>
  <c r="H31" i="18"/>
  <c r="I31" i="18"/>
  <c r="J31" i="18"/>
  <c r="D33" i="18"/>
  <c r="D35" i="18" s="1"/>
  <c r="D34" i="18"/>
  <c r="E35" i="18"/>
  <c r="F35" i="18"/>
  <c r="G35" i="18"/>
  <c r="G42" i="18" s="1"/>
  <c r="G22" i="18" s="1"/>
  <c r="H35" i="18"/>
  <c r="H42" i="18"/>
  <c r="H22" i="18" s="1"/>
  <c r="I35" i="18"/>
  <c r="J35" i="18"/>
  <c r="D37" i="18"/>
  <c r="D38" i="18"/>
  <c r="D39" i="18" s="1"/>
  <c r="E39" i="18"/>
  <c r="F39" i="18"/>
  <c r="G39" i="18"/>
  <c r="H39" i="18"/>
  <c r="I39" i="18"/>
  <c r="I42" i="18" s="1"/>
  <c r="I22" i="18" s="1"/>
  <c r="J39" i="18"/>
  <c r="D40" i="18"/>
  <c r="D41" i="18"/>
  <c r="F42" i="18"/>
  <c r="C22" i="75" s="1"/>
  <c r="B2" i="19"/>
  <c r="F2" i="19"/>
  <c r="D3" i="19"/>
  <c r="E3" i="19"/>
  <c r="H3" i="19"/>
  <c r="I3" i="19"/>
  <c r="H16" i="19"/>
  <c r="H17" i="19"/>
  <c r="H18" i="19"/>
  <c r="H19" i="19"/>
  <c r="H20" i="19"/>
  <c r="D21" i="19"/>
  <c r="D29" i="19"/>
  <c r="H23" i="19"/>
  <c r="H24" i="19"/>
  <c r="H25" i="19" s="1"/>
  <c r="D25" i="19"/>
  <c r="H26" i="19"/>
  <c r="H27" i="19"/>
  <c r="H28" i="19"/>
  <c r="H34" i="19"/>
  <c r="H35" i="19"/>
  <c r="H36" i="19"/>
  <c r="H38" i="19" s="1"/>
  <c r="H37" i="19"/>
  <c r="D38" i="19"/>
  <c r="A2" i="21"/>
  <c r="D3" i="21"/>
  <c r="F3" i="21"/>
  <c r="F59" i="21"/>
  <c r="A2" i="22"/>
  <c r="D3" i="22"/>
  <c r="E3" i="22"/>
  <c r="E61" i="22"/>
  <c r="A2" i="24"/>
  <c r="E3" i="24"/>
  <c r="F3" i="24"/>
  <c r="F40" i="24"/>
  <c r="F67" i="24"/>
  <c r="F53" i="24"/>
  <c r="F66" i="24"/>
  <c r="A2" i="27"/>
  <c r="E3" i="27"/>
  <c r="F3"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E61" i="27"/>
  <c r="F61" i="27"/>
  <c r="A66" i="27"/>
  <c r="F66" i="27"/>
  <c r="G66" i="27"/>
  <c r="G2" i="28"/>
  <c r="E3" i="28"/>
  <c r="K3" i="28"/>
  <c r="L3" i="28"/>
  <c r="F62" i="28"/>
  <c r="H62" i="28"/>
  <c r="J62" i="28"/>
  <c r="K62" i="28"/>
  <c r="L62" i="28"/>
  <c r="A66" i="28"/>
  <c r="F66" i="28"/>
  <c r="G66" i="28"/>
  <c r="L66" i="28"/>
  <c r="A2" i="34"/>
  <c r="E3" i="34"/>
  <c r="F3" i="34"/>
  <c r="A13" i="34"/>
  <c r="A14" i="34" s="1"/>
  <c r="A15" i="34"/>
  <c r="A16" i="34" s="1"/>
  <c r="A17" i="34" s="1"/>
  <c r="A18" i="34" s="1"/>
  <c r="A19" i="34" s="1"/>
  <c r="A20" i="34" s="1"/>
  <c r="A21" i="34" s="1"/>
  <c r="A22" i="34" s="1"/>
  <c r="A23" i="34" s="1"/>
  <c r="A24" i="34" s="1"/>
  <c r="A25" i="34" s="1"/>
  <c r="A26" i="34" s="1"/>
  <c r="A27" i="34" s="1"/>
  <c r="A28" i="34" s="1"/>
  <c r="A29" i="34" s="1"/>
  <c r="E19" i="34"/>
  <c r="F19" i="34"/>
  <c r="A67" i="34"/>
  <c r="E67" i="34"/>
  <c r="F67" i="34"/>
  <c r="A2" i="35"/>
  <c r="F2" i="35"/>
  <c r="D3" i="35"/>
  <c r="E3" i="35"/>
  <c r="J3" i="35"/>
  <c r="L3" i="35"/>
  <c r="C40" i="35"/>
  <c r="G40" i="35"/>
  <c r="H40" i="35"/>
  <c r="I40" i="35"/>
  <c r="J40" i="35"/>
  <c r="K40" i="35"/>
  <c r="L40" i="35"/>
  <c r="C61" i="35"/>
  <c r="G61" i="35"/>
  <c r="H61" i="35"/>
  <c r="I61" i="35"/>
  <c r="J61" i="35"/>
  <c r="K61" i="35"/>
  <c r="L61" i="35"/>
  <c r="F64" i="35"/>
  <c r="A2" i="37"/>
  <c r="E3" i="37"/>
  <c r="F3" i="37"/>
  <c r="F31" i="37"/>
  <c r="F40" i="37"/>
  <c r="F49" i="37"/>
  <c r="F58" i="37"/>
  <c r="A2" i="39"/>
  <c r="F2" i="39"/>
  <c r="D3" i="39"/>
  <c r="E3" i="39"/>
  <c r="I3" i="39"/>
  <c r="J3" i="39"/>
  <c r="D49" i="39"/>
  <c r="E49" i="39"/>
  <c r="E62" i="39" s="1"/>
  <c r="J49" i="39"/>
  <c r="J62" i="39" s="1"/>
  <c r="K49" i="39"/>
  <c r="D57" i="39"/>
  <c r="E57" i="39"/>
  <c r="J57" i="39"/>
  <c r="K57" i="39"/>
  <c r="F64" i="39"/>
  <c r="A72" i="39"/>
  <c r="D72" i="39"/>
  <c r="E72" i="39"/>
  <c r="F72" i="39"/>
  <c r="I72" i="39"/>
  <c r="J72" i="39"/>
  <c r="F74" i="39"/>
  <c r="D90" i="39"/>
  <c r="D60" i="39"/>
  <c r="E90" i="39"/>
  <c r="E60" i="39" s="1"/>
  <c r="J90" i="39"/>
  <c r="J60" i="39" s="1"/>
  <c r="K90" i="39"/>
  <c r="K60" i="39"/>
  <c r="D127" i="39"/>
  <c r="D61" i="39" s="1"/>
  <c r="E127" i="39"/>
  <c r="E61" i="39"/>
  <c r="J127" i="39"/>
  <c r="J61" i="39" s="1"/>
  <c r="K127" i="39"/>
  <c r="K61" i="39"/>
  <c r="A131" i="39"/>
  <c r="F131" i="39"/>
  <c r="A133" i="39"/>
  <c r="D133" i="39"/>
  <c r="E133" i="39"/>
  <c r="F133" i="39"/>
  <c r="I133" i="39"/>
  <c r="J133" i="39"/>
  <c r="F135" i="39"/>
  <c r="D151" i="39"/>
  <c r="E151" i="39"/>
  <c r="J151" i="39"/>
  <c r="K151" i="39"/>
  <c r="D188" i="39"/>
  <c r="E188" i="39"/>
  <c r="J188" i="39"/>
  <c r="K188" i="39"/>
  <c r="A192" i="39"/>
  <c r="F192" i="39"/>
  <c r="A2" i="40"/>
  <c r="E3" i="40"/>
  <c r="F3" i="40"/>
  <c r="F47" i="40"/>
  <c r="A72" i="40"/>
  <c r="E72" i="40"/>
  <c r="F72" i="40"/>
  <c r="A132" i="40"/>
  <c r="E132" i="40"/>
  <c r="F132" i="40"/>
  <c r="A2" i="41"/>
  <c r="E2" i="41"/>
  <c r="F2" i="41"/>
  <c r="H2" i="41"/>
  <c r="L2" i="41"/>
  <c r="M2" i="41"/>
  <c r="C25" i="41"/>
  <c r="D25" i="41"/>
  <c r="E25" i="41"/>
  <c r="F25" i="41"/>
  <c r="G25" i="41"/>
  <c r="H25" i="41"/>
  <c r="I25" i="41"/>
  <c r="J25" i="41"/>
  <c r="K25" i="41"/>
  <c r="L25" i="41"/>
  <c r="M25" i="41"/>
  <c r="L43" i="41"/>
  <c r="C51" i="41"/>
  <c r="D51" i="41"/>
  <c r="E51" i="41"/>
  <c r="F51" i="41"/>
  <c r="G51" i="41"/>
  <c r="H51" i="41"/>
  <c r="I51" i="41"/>
  <c r="J51" i="41"/>
  <c r="K51" i="41"/>
  <c r="L51" i="41"/>
  <c r="M51" i="41"/>
  <c r="H66" i="41"/>
  <c r="A69" i="41"/>
  <c r="E70" i="41"/>
  <c r="F70" i="41"/>
  <c r="C82" i="41"/>
  <c r="D82" i="41"/>
  <c r="E82" i="41"/>
  <c r="F82" i="41"/>
  <c r="G82" i="41"/>
  <c r="C98" i="41"/>
  <c r="D98" i="41"/>
  <c r="E98" i="41"/>
  <c r="F98" i="41"/>
  <c r="G98" i="41"/>
  <c r="C107" i="41"/>
  <c r="D107" i="41"/>
  <c r="E107" i="41"/>
  <c r="F107" i="41"/>
  <c r="G107" i="41"/>
  <c r="A2" i="42"/>
  <c r="I2" i="42"/>
  <c r="F3" i="42"/>
  <c r="H3" i="42"/>
  <c r="L3" i="42"/>
  <c r="M3" i="42"/>
  <c r="I15" i="42"/>
  <c r="I16" i="42"/>
  <c r="I17" i="42"/>
  <c r="I18" i="42"/>
  <c r="I19" i="42"/>
  <c r="I20" i="42"/>
  <c r="I21" i="42"/>
  <c r="I22" i="42"/>
  <c r="I23" i="42"/>
  <c r="I24" i="42"/>
  <c r="C25" i="42"/>
  <c r="I25" i="42" s="1"/>
  <c r="E25" i="42"/>
  <c r="G25" i="42"/>
  <c r="H25" i="42"/>
  <c r="I27" i="42"/>
  <c r="I28" i="42"/>
  <c r="I29" i="42"/>
  <c r="I30" i="42"/>
  <c r="I31" i="42"/>
  <c r="I32" i="42"/>
  <c r="I33" i="42"/>
  <c r="I34" i="42"/>
  <c r="I35" i="42"/>
  <c r="I36" i="42"/>
  <c r="C37" i="42"/>
  <c r="E37" i="42"/>
  <c r="G37" i="42"/>
  <c r="G61" i="42" s="1"/>
  <c r="H37" i="42"/>
  <c r="I39" i="42"/>
  <c r="I40" i="42"/>
  <c r="I41" i="42"/>
  <c r="I42" i="42"/>
  <c r="I43" i="42"/>
  <c r="I44" i="42"/>
  <c r="I45" i="42"/>
  <c r="I46" i="42"/>
  <c r="I47" i="42"/>
  <c r="I48" i="42"/>
  <c r="C49" i="42"/>
  <c r="E49" i="42"/>
  <c r="G49" i="42"/>
  <c r="H49" i="42"/>
  <c r="I49" i="42" s="1"/>
  <c r="I51" i="42"/>
  <c r="I52" i="42"/>
  <c r="I53" i="42"/>
  <c r="I54" i="42"/>
  <c r="I55" i="42"/>
  <c r="I56" i="42"/>
  <c r="I57" i="42"/>
  <c r="I58" i="42"/>
  <c r="I59" i="42"/>
  <c r="C60" i="42"/>
  <c r="E60" i="42"/>
  <c r="G60" i="42"/>
  <c r="H60" i="42"/>
  <c r="E61" i="42"/>
  <c r="I63" i="42"/>
  <c r="A71" i="42"/>
  <c r="I71" i="42"/>
  <c r="F72" i="42"/>
  <c r="H72" i="42"/>
  <c r="L72" i="42"/>
  <c r="M72" i="42"/>
  <c r="I84" i="42"/>
  <c r="I85" i="42"/>
  <c r="I86" i="42"/>
  <c r="I87" i="42"/>
  <c r="I88" i="42"/>
  <c r="I89" i="42"/>
  <c r="I90" i="42"/>
  <c r="I91" i="42"/>
  <c r="I92" i="42"/>
  <c r="I93" i="42"/>
  <c r="C94" i="42"/>
  <c r="C130" i="42"/>
  <c r="E94" i="42"/>
  <c r="I94" i="42" s="1"/>
  <c r="G94" i="42"/>
  <c r="H94" i="42"/>
  <c r="I96" i="42"/>
  <c r="I97" i="42"/>
  <c r="I98" i="42"/>
  <c r="I99" i="42"/>
  <c r="I100" i="42"/>
  <c r="I101" i="42"/>
  <c r="I102" i="42"/>
  <c r="I103" i="42"/>
  <c r="I104" i="42"/>
  <c r="I105" i="42"/>
  <c r="C106" i="42"/>
  <c r="E106" i="42"/>
  <c r="G106" i="42"/>
  <c r="H106" i="42"/>
  <c r="I106" i="42"/>
  <c r="I108" i="42"/>
  <c r="I109" i="42"/>
  <c r="I110" i="42"/>
  <c r="I111" i="42"/>
  <c r="I112" i="42"/>
  <c r="I113" i="42"/>
  <c r="I114" i="42"/>
  <c r="I115" i="42"/>
  <c r="I116" i="42"/>
  <c r="I117" i="42"/>
  <c r="C118" i="42"/>
  <c r="E118" i="42"/>
  <c r="I118" i="42" s="1"/>
  <c r="G118" i="42"/>
  <c r="H118" i="42"/>
  <c r="I120" i="42"/>
  <c r="I129" i="42" s="1"/>
  <c r="I121" i="42"/>
  <c r="I122" i="42"/>
  <c r="I123" i="42"/>
  <c r="I124" i="42"/>
  <c r="I125" i="42"/>
  <c r="I126" i="42"/>
  <c r="I127" i="42"/>
  <c r="I128" i="42"/>
  <c r="C129" i="42"/>
  <c r="E129" i="42"/>
  <c r="G129" i="42"/>
  <c r="G130" i="42" s="1"/>
  <c r="H129" i="42"/>
  <c r="I132" i="42"/>
  <c r="A2" i="44"/>
  <c r="F2" i="44"/>
  <c r="D3" i="44"/>
  <c r="E3" i="44"/>
  <c r="J3" i="44"/>
  <c r="L3" i="44"/>
  <c r="L15" i="44"/>
  <c r="L16" i="44"/>
  <c r="L17" i="44"/>
  <c r="L18" i="44"/>
  <c r="L19" i="44"/>
  <c r="L20" i="44" s="1"/>
  <c r="L29" i="44" s="1"/>
  <c r="C20" i="44"/>
  <c r="D20" i="44"/>
  <c r="D29" i="44"/>
  <c r="E20" i="44"/>
  <c r="E29" i="44" s="1"/>
  <c r="F20" i="44"/>
  <c r="G20" i="44"/>
  <c r="G29" i="44"/>
  <c r="I20" i="44"/>
  <c r="I29" i="44" s="1"/>
  <c r="K20" i="44"/>
  <c r="L22" i="44"/>
  <c r="L23" i="44"/>
  <c r="L24" i="44"/>
  <c r="L25" i="44"/>
  <c r="L26" i="44"/>
  <c r="C27" i="44"/>
  <c r="D27" i="44"/>
  <c r="E27" i="44"/>
  <c r="F27" i="44"/>
  <c r="F29" i="44"/>
  <c r="G27" i="44"/>
  <c r="I27" i="44"/>
  <c r="K27" i="44"/>
  <c r="L27" i="44"/>
  <c r="L28" i="44"/>
  <c r="K29" i="44"/>
  <c r="L32" i="44"/>
  <c r="L33" i="44"/>
  <c r="L34" i="44"/>
  <c r="A60" i="44"/>
  <c r="D60" i="44"/>
  <c r="E60" i="44"/>
  <c r="F60" i="44"/>
  <c r="J60" i="44"/>
  <c r="L60" i="44"/>
  <c r="A2" i="45"/>
  <c r="G2" i="45"/>
  <c r="E3" i="45"/>
  <c r="F3" i="45"/>
  <c r="K3" i="45"/>
  <c r="M3" i="45"/>
  <c r="M19" i="45"/>
  <c r="M20" i="45"/>
  <c r="M21" i="45"/>
  <c r="D22" i="45"/>
  <c r="D26" i="45" s="1"/>
  <c r="E22" i="45"/>
  <c r="E26" i="45" s="1"/>
  <c r="F22" i="45"/>
  <c r="F26" i="45" s="1"/>
  <c r="G22" i="45"/>
  <c r="G26" i="45" s="1"/>
  <c r="H22" i="45"/>
  <c r="H26" i="45" s="1"/>
  <c r="J22" i="45"/>
  <c r="J26" i="45" s="1"/>
  <c r="L22" i="45"/>
  <c r="L26" i="45" s="1"/>
  <c r="M23" i="45"/>
  <c r="M24" i="45"/>
  <c r="M25" i="45"/>
  <c r="M29" i="45"/>
  <c r="M30" i="45"/>
  <c r="M31" i="45"/>
  <c r="A64" i="45"/>
  <c r="F64" i="45"/>
  <c r="G64" i="45"/>
  <c r="M64" i="45"/>
  <c r="A2" i="46"/>
  <c r="G2" i="46"/>
  <c r="E3" i="46"/>
  <c r="F3" i="46"/>
  <c r="K3" i="46"/>
  <c r="M3" i="46"/>
  <c r="M17" i="46"/>
  <c r="M18" i="46"/>
  <c r="M19" i="46"/>
  <c r="M20" i="46"/>
  <c r="M21" i="46"/>
  <c r="M22" i="46"/>
  <c r="D23" i="46"/>
  <c r="E23" i="46"/>
  <c r="F23" i="46"/>
  <c r="G23" i="46"/>
  <c r="H23" i="46"/>
  <c r="J23" i="46"/>
  <c r="L23" i="46"/>
  <c r="L33" i="46" s="1"/>
  <c r="M25" i="46"/>
  <c r="M26" i="46"/>
  <c r="M27" i="46"/>
  <c r="M28" i="46"/>
  <c r="M29" i="46"/>
  <c r="M30" i="46"/>
  <c r="D31" i="46"/>
  <c r="E31" i="46"/>
  <c r="F31" i="46"/>
  <c r="G31" i="46"/>
  <c r="H31" i="46"/>
  <c r="H33" i="46" s="1"/>
  <c r="J31" i="46"/>
  <c r="L31" i="46"/>
  <c r="M32" i="46"/>
  <c r="G33" i="46"/>
  <c r="M36" i="46"/>
  <c r="M37" i="46"/>
  <c r="M38" i="46"/>
  <c r="A66" i="46"/>
  <c r="E66" i="46"/>
  <c r="F66" i="46"/>
  <c r="G66" i="46"/>
  <c r="M66" i="46"/>
  <c r="M7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25" i="46" s="1"/>
  <c r="M119" i="46"/>
  <c r="M120" i="46"/>
  <c r="M121" i="46"/>
  <c r="M122" i="46"/>
  <c r="M123" i="46"/>
  <c r="M124" i="46"/>
  <c r="D125" i="46"/>
  <c r="E125" i="46"/>
  <c r="F125" i="46"/>
  <c r="G125" i="46"/>
  <c r="H125" i="46"/>
  <c r="J125" i="46"/>
  <c r="L125" i="46"/>
  <c r="A128" i="46"/>
  <c r="E128" i="46"/>
  <c r="F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A2" i="50"/>
  <c r="I2" i="50"/>
  <c r="F3" i="50"/>
  <c r="G3" i="50"/>
  <c r="L3" i="50"/>
  <c r="N3" i="50"/>
  <c r="N41" i="50"/>
  <c r="N42" i="50"/>
  <c r="N43" i="50"/>
  <c r="N44" i="50"/>
  <c r="N45" i="50"/>
  <c r="N46" i="50"/>
  <c r="N47" i="50"/>
  <c r="N48" i="50"/>
  <c r="N49" i="50"/>
  <c r="N50" i="50"/>
  <c r="N51" i="50"/>
  <c r="N52" i="50"/>
  <c r="N53" i="50"/>
  <c r="I54" i="50"/>
  <c r="J54" i="50"/>
  <c r="K54" i="50"/>
  <c r="M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C409" i="75"/>
  <c r="C636" i="75"/>
  <c r="A2" i="55"/>
  <c r="E3" i="55"/>
  <c r="F3" i="55"/>
  <c r="A17" i="55"/>
  <c r="A18" i="55" s="1"/>
  <c r="A19" i="55"/>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F51" i="55"/>
  <c r="F61" i="55" s="1"/>
  <c r="F60" i="55"/>
  <c r="A69" i="55"/>
  <c r="E69" i="55"/>
  <c r="F69" i="55"/>
  <c r="A124" i="55"/>
  <c r="A2" i="57"/>
  <c r="F3" i="57"/>
  <c r="G3" i="57"/>
  <c r="A2" i="58"/>
  <c r="D3" i="58"/>
  <c r="E3" i="58"/>
  <c r="E33" i="58"/>
  <c r="E64" i="58"/>
  <c r="A70" i="58"/>
  <c r="D70" i="58"/>
  <c r="E70" i="58"/>
  <c r="E82" i="58"/>
  <c r="E90" i="58"/>
  <c r="E127" i="58"/>
  <c r="A128" i="58"/>
  <c r="A130" i="58"/>
  <c r="D130" i="58"/>
  <c r="E130" i="58"/>
  <c r="E150" i="58"/>
  <c r="E161" i="58"/>
  <c r="E170" i="58"/>
  <c r="A188" i="58"/>
  <c r="A2" i="59"/>
  <c r="G2" i="59"/>
  <c r="E3" i="59"/>
  <c r="F3" i="59"/>
  <c r="L3" i="59"/>
  <c r="M3" i="59"/>
  <c r="C63" i="59"/>
  <c r="D63" i="59"/>
  <c r="E63" i="59"/>
  <c r="F63" i="59"/>
  <c r="I63" i="59"/>
  <c r="J63" i="59"/>
  <c r="L63" i="59"/>
  <c r="M63" i="59"/>
  <c r="G64" i="59"/>
  <c r="A2" i="62"/>
  <c r="F3" i="62"/>
  <c r="G3" i="62"/>
  <c r="G22" i="62"/>
  <c r="C24" i="62"/>
  <c r="D24" i="62"/>
  <c r="E24" i="62"/>
  <c r="F24" i="62"/>
  <c r="E42" i="62"/>
  <c r="A68" i="62"/>
  <c r="F69" i="62"/>
  <c r="G69" i="62"/>
  <c r="E91" i="62"/>
  <c r="A2" i="63"/>
  <c r="G3" i="63"/>
  <c r="H3" i="63"/>
  <c r="D20" i="63"/>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8"/>
  <c r="K2" i="68"/>
  <c r="H3" i="68"/>
  <c r="I3" i="68"/>
  <c r="Q3" i="68"/>
  <c r="R3" i="68"/>
  <c r="N27" i="68"/>
  <c r="R27" i="68"/>
  <c r="N28" i="68"/>
  <c r="R28" i="68"/>
  <c r="N29" i="68"/>
  <c r="R29" i="68"/>
  <c r="N30" i="68"/>
  <c r="R30" i="68"/>
  <c r="N31" i="68"/>
  <c r="R31" i="68"/>
  <c r="N32" i="68"/>
  <c r="R32" i="68"/>
  <c r="N33" i="68"/>
  <c r="R33" i="68"/>
  <c r="N34" i="68"/>
  <c r="R34" i="68"/>
  <c r="N35" i="68"/>
  <c r="R35" i="68"/>
  <c r="N36" i="68"/>
  <c r="R36" i="68"/>
  <c r="N37" i="68"/>
  <c r="R37" i="68"/>
  <c r="N38" i="68"/>
  <c r="R38" i="68"/>
  <c r="N39" i="68"/>
  <c r="R39" i="68"/>
  <c r="N40" i="68"/>
  <c r="R40" i="68"/>
  <c r="N41" i="68"/>
  <c r="R41" i="68"/>
  <c r="N42" i="68"/>
  <c r="R42" i="68"/>
  <c r="N43" i="68"/>
  <c r="R43" i="68"/>
  <c r="N44" i="68"/>
  <c r="R44" i="68"/>
  <c r="N45" i="68"/>
  <c r="R45" i="68"/>
  <c r="N46" i="68"/>
  <c r="R46" i="68"/>
  <c r="N47" i="68"/>
  <c r="R47" i="68"/>
  <c r="N48" i="68"/>
  <c r="R48" i="68"/>
  <c r="N49" i="68"/>
  <c r="R49" i="68"/>
  <c r="N50" i="68"/>
  <c r="R50" i="68"/>
  <c r="N51" i="68"/>
  <c r="R51" i="68"/>
  <c r="N52" i="68"/>
  <c r="R52" i="68"/>
  <c r="N53" i="68"/>
  <c r="R53" i="68"/>
  <c r="N54" i="68"/>
  <c r="R54" i="68"/>
  <c r="N55" i="68"/>
  <c r="R55" i="68"/>
  <c r="N56" i="68"/>
  <c r="R56" i="68"/>
  <c r="N57" i="68"/>
  <c r="R57" i="68"/>
  <c r="N58" i="68"/>
  <c r="R58" i="68"/>
  <c r="N59" i="68"/>
  <c r="R59" i="68"/>
  <c r="N60" i="68"/>
  <c r="R60" i="68"/>
  <c r="N61" i="68"/>
  <c r="R61" i="68"/>
  <c r="G62" i="68"/>
  <c r="H62" i="68"/>
  <c r="I62" i="68"/>
  <c r="L62" i="68"/>
  <c r="M62" i="68"/>
  <c r="O62" i="68"/>
  <c r="P62" i="68"/>
  <c r="Q62" i="68"/>
  <c r="A69" i="68"/>
  <c r="G69" i="68"/>
  <c r="H69" i="68"/>
  <c r="K69" i="68"/>
  <c r="Q69" i="68"/>
  <c r="R69" i="68"/>
  <c r="N77" i="68"/>
  <c r="R77" i="68"/>
  <c r="N78" i="68"/>
  <c r="R78" i="68"/>
  <c r="N79" i="68"/>
  <c r="R79" i="68"/>
  <c r="N80" i="68"/>
  <c r="R80" i="68"/>
  <c r="N81" i="68"/>
  <c r="R81" i="68"/>
  <c r="N82" i="68"/>
  <c r="R82" i="68"/>
  <c r="N83" i="68"/>
  <c r="R83" i="68"/>
  <c r="N84" i="68"/>
  <c r="R84" i="68"/>
  <c r="N85" i="68"/>
  <c r="R85" i="68"/>
  <c r="N86" i="68"/>
  <c r="R86" i="68"/>
  <c r="N87" i="68"/>
  <c r="R87" i="68"/>
  <c r="N88" i="68"/>
  <c r="R88" i="68"/>
  <c r="N89" i="68"/>
  <c r="R89" i="68"/>
  <c r="N90" i="68"/>
  <c r="R90" i="68"/>
  <c r="N91" i="68"/>
  <c r="R91" i="68"/>
  <c r="N92" i="68"/>
  <c r="R92" i="68"/>
  <c r="N93" i="68"/>
  <c r="R93" i="68"/>
  <c r="N94" i="68"/>
  <c r="R94" i="68"/>
  <c r="N95" i="68"/>
  <c r="R95" i="68"/>
  <c r="N96" i="68"/>
  <c r="R96" i="68"/>
  <c r="N97" i="68"/>
  <c r="R97" i="68"/>
  <c r="N98" i="68"/>
  <c r="R98" i="68"/>
  <c r="N99" i="68"/>
  <c r="R99" i="68"/>
  <c r="N100" i="68"/>
  <c r="R100" i="68"/>
  <c r="N101" i="68"/>
  <c r="R101" i="68"/>
  <c r="N102" i="68"/>
  <c r="R102" i="68"/>
  <c r="N103" i="68"/>
  <c r="R103" i="68"/>
  <c r="N104" i="68"/>
  <c r="R104" i="68"/>
  <c r="N105" i="68"/>
  <c r="R105" i="68"/>
  <c r="N106" i="68"/>
  <c r="R106" i="68"/>
  <c r="N107" i="68"/>
  <c r="R107" i="68"/>
  <c r="N108" i="68"/>
  <c r="R108" i="68"/>
  <c r="N109" i="68"/>
  <c r="R109" i="68"/>
  <c r="N110" i="68"/>
  <c r="R110" i="68"/>
  <c r="N111" i="68"/>
  <c r="R111" i="68"/>
  <c r="N112" i="68"/>
  <c r="R112" i="68"/>
  <c r="N113" i="68"/>
  <c r="R113" i="68"/>
  <c r="N114" i="68"/>
  <c r="R114" i="68"/>
  <c r="N115" i="68"/>
  <c r="R115" i="68"/>
  <c r="N116" i="68"/>
  <c r="R116" i="68"/>
  <c r="N117" i="68"/>
  <c r="R117" i="68"/>
  <c r="N118" i="68"/>
  <c r="R118" i="68"/>
  <c r="N119" i="68"/>
  <c r="R119" i="68"/>
  <c r="N120" i="68"/>
  <c r="R120" i="68"/>
  <c r="N121" i="68"/>
  <c r="R121" i="68"/>
  <c r="N122" i="68"/>
  <c r="R122" i="68"/>
  <c r="N123" i="68"/>
  <c r="R123" i="68"/>
  <c r="N124" i="68"/>
  <c r="R124" i="68"/>
  <c r="N125" i="68"/>
  <c r="R125" i="68"/>
  <c r="N126" i="68"/>
  <c r="R126" i="68"/>
  <c r="N127" i="68"/>
  <c r="R127" i="68"/>
  <c r="N128" i="68"/>
  <c r="R128" i="68"/>
  <c r="G129" i="68"/>
  <c r="H129" i="68"/>
  <c r="I129" i="68"/>
  <c r="L129" i="68"/>
  <c r="M129" i="68"/>
  <c r="O129" i="68"/>
  <c r="P129" i="68"/>
  <c r="Q129" i="68"/>
  <c r="A2" i="69"/>
  <c r="J2" i="69"/>
  <c r="G3" i="69"/>
  <c r="H3" i="69"/>
  <c r="P3" i="69"/>
  <c r="R3"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A2" i="70"/>
  <c r="J2" i="70"/>
  <c r="F3" i="70"/>
  <c r="G3" i="70"/>
  <c r="P3" i="70"/>
  <c r="Q3" i="70"/>
  <c r="A68" i="70"/>
  <c r="F68" i="70"/>
  <c r="G68" i="70"/>
  <c r="J68" i="70"/>
  <c r="P68" i="70"/>
  <c r="Q68" i="70"/>
  <c r="A2" i="71"/>
  <c r="E3" i="71"/>
  <c r="F3" i="71"/>
  <c r="D25" i="71"/>
  <c r="E25" i="71"/>
  <c r="F25" i="71"/>
  <c r="D30" i="71"/>
  <c r="E30" i="71"/>
  <c r="F30" i="71"/>
  <c r="D38" i="71"/>
  <c r="E38" i="71"/>
  <c r="F38" i="71"/>
  <c r="A2" i="74"/>
  <c r="F3" i="74"/>
  <c r="G3" i="74"/>
  <c r="A71" i="74"/>
  <c r="G71" i="74"/>
  <c r="A7" i="75"/>
  <c r="A8" i="75"/>
  <c r="C16" i="75"/>
  <c r="C341" i="75" s="1"/>
  <c r="C30" i="75"/>
  <c r="C34" i="75"/>
  <c r="C35" i="75"/>
  <c r="C36" i="75"/>
  <c r="C37" i="75"/>
  <c r="C38" i="75"/>
  <c r="C45" i="75"/>
  <c r="C46" i="75"/>
  <c r="C47" i="75"/>
  <c r="C48" i="75"/>
  <c r="C49" i="75"/>
  <c r="C50" i="75"/>
  <c r="C51" i="75"/>
  <c r="C52" i="75"/>
  <c r="C53" i="75"/>
  <c r="C54" i="75"/>
  <c r="C55" i="75"/>
  <c r="C56" i="75"/>
  <c r="C57" i="75"/>
  <c r="C58" i="75"/>
  <c r="C59" i="75"/>
  <c r="C60" i="75"/>
  <c r="C61" i="75"/>
  <c r="C68" i="75"/>
  <c r="C69" i="75"/>
  <c r="C70" i="75"/>
  <c r="C71" i="75"/>
  <c r="C72" i="75"/>
  <c r="C73" i="75"/>
  <c r="C74" i="75"/>
  <c r="C75" i="75"/>
  <c r="C76" i="75"/>
  <c r="C90" i="75"/>
  <c r="C91" i="75"/>
  <c r="C614" i="75" s="1"/>
  <c r="C92" i="75"/>
  <c r="C93" i="75"/>
  <c r="C94" i="75"/>
  <c r="C95" i="75"/>
  <c r="C96" i="75"/>
  <c r="C97" i="75"/>
  <c r="C98" i="75"/>
  <c r="C99" i="75"/>
  <c r="C100" i="75"/>
  <c r="C105" i="75"/>
  <c r="C106" i="75"/>
  <c r="C107" i="75"/>
  <c r="C108" i="75"/>
  <c r="C109" i="75"/>
  <c r="C110" i="75"/>
  <c r="C114" i="75"/>
  <c r="C115" i="75"/>
  <c r="C116" i="75"/>
  <c r="C117" i="75"/>
  <c r="C118" i="75"/>
  <c r="C119" i="75"/>
  <c r="C120" i="75"/>
  <c r="C121" i="75"/>
  <c r="C122" i="75"/>
  <c r="C123" i="75"/>
  <c r="C124" i="75"/>
  <c r="C125" i="75"/>
  <c r="C131" i="75"/>
  <c r="C132" i="75"/>
  <c r="C133" i="75"/>
  <c r="C134" i="75"/>
  <c r="C135" i="75"/>
  <c r="C139" i="75"/>
  <c r="C140" i="75"/>
  <c r="C141" i="75"/>
  <c r="C142" i="75"/>
  <c r="C162" i="75"/>
  <c r="C164" i="75"/>
  <c r="C165" i="75"/>
  <c r="C166" i="75"/>
  <c r="C522" i="75" s="1"/>
  <c r="C168" i="75"/>
  <c r="C523" i="75" s="1"/>
  <c r="C169" i="75"/>
  <c r="C524" i="75" s="1"/>
  <c r="C170" i="75"/>
  <c r="C525" i="75" s="1"/>
  <c r="C171" i="75"/>
  <c r="C526" i="75" s="1"/>
  <c r="C172" i="75"/>
  <c r="C443" i="75" s="1"/>
  <c r="C173" i="75"/>
  <c r="C441" i="75" s="1"/>
  <c r="C174" i="75"/>
  <c r="C175" i="75"/>
  <c r="C185" i="75"/>
  <c r="C187" i="75"/>
  <c r="C188" i="75"/>
  <c r="C189" i="75"/>
  <c r="C191" i="75"/>
  <c r="C192" i="75"/>
  <c r="C193" i="75"/>
  <c r="C194" i="75"/>
  <c r="C195" i="75"/>
  <c r="C196" i="75"/>
  <c r="C641" i="75" s="1"/>
  <c r="C197" i="75"/>
  <c r="C198" i="75"/>
  <c r="C644" i="75"/>
  <c r="C264" i="75"/>
  <c r="C265" i="75"/>
  <c r="C266" i="75"/>
  <c r="C267" i="75"/>
  <c r="C268" i="75"/>
  <c r="C624" i="75" s="1"/>
  <c r="C269" i="75"/>
  <c r="C287" i="75"/>
  <c r="C290" i="75"/>
  <c r="C291" i="75"/>
  <c r="C292" i="75"/>
  <c r="C293" i="75"/>
  <c r="C294" i="75"/>
  <c r="C295" i="75"/>
  <c r="C296" i="75"/>
  <c r="C297" i="75"/>
  <c r="C298" i="75"/>
  <c r="C299" i="75"/>
  <c r="C304" i="75"/>
  <c r="C305" i="75"/>
  <c r="C306" i="75"/>
  <c r="C309" i="75"/>
  <c r="C310" i="75"/>
  <c r="C311" i="75"/>
  <c r="C312" i="75"/>
  <c r="C313" i="75"/>
  <c r="C319" i="75"/>
  <c r="C320" i="75"/>
  <c r="C321" i="75"/>
  <c r="C322" i="75"/>
  <c r="C323" i="75"/>
  <c r="C324" i="75"/>
  <c r="C331" i="75"/>
  <c r="C533" i="75"/>
  <c r="C499" i="75"/>
  <c r="C500" i="75"/>
  <c r="C501" i="75"/>
  <c r="C502" i="75"/>
  <c r="C503" i="75"/>
  <c r="C510" i="75"/>
  <c r="C557" i="75"/>
  <c r="C558" i="75"/>
  <c r="C563" i="75"/>
  <c r="C564" i="75"/>
  <c r="C565" i="75"/>
  <c r="C566" i="75"/>
  <c r="C632" i="75"/>
  <c r="B13" i="3"/>
  <c r="B17" i="3"/>
  <c r="B19" i="3"/>
  <c r="A6" i="1"/>
  <c r="A54" i="1" s="1"/>
  <c r="A46" i="1"/>
  <c r="B25" i="3" s="1"/>
  <c r="A50" i="1"/>
  <c r="C18" i="75"/>
  <c r="C19" i="75" s="1"/>
  <c r="A64" i="1"/>
  <c r="A1" i="4" s="1"/>
  <c r="H130" i="42"/>
  <c r="E23" i="18"/>
  <c r="D31" i="71" l="1"/>
  <c r="H23" i="18"/>
  <c r="G40" i="62"/>
  <c r="D42" i="62"/>
  <c r="C42" i="62"/>
  <c r="F42" i="62"/>
  <c r="E126" i="61"/>
  <c r="P55" i="52"/>
  <c r="P120" i="52"/>
  <c r="C414" i="75"/>
  <c r="L73" i="51"/>
  <c r="L33" i="51"/>
  <c r="K33" i="51"/>
  <c r="C408" i="75" s="1"/>
  <c r="J33" i="46"/>
  <c r="F33" i="46"/>
  <c r="D33" i="46"/>
  <c r="E33" i="46"/>
  <c r="M23" i="46"/>
  <c r="M22" i="45"/>
  <c r="M26" i="45" s="1"/>
  <c r="D62" i="39"/>
  <c r="F63" i="37"/>
  <c r="F29" i="34"/>
  <c r="E29" i="34"/>
  <c r="F139" i="20"/>
  <c r="F143" i="20" s="1"/>
  <c r="I83" i="20"/>
  <c r="C552" i="75" s="1"/>
  <c r="E139" i="20"/>
  <c r="E143" i="20" s="1"/>
  <c r="J42" i="18"/>
  <c r="L64" i="41"/>
  <c r="E120" i="41"/>
  <c r="F120" i="41"/>
  <c r="D120" i="41"/>
  <c r="G120" i="41"/>
  <c r="H47" i="14"/>
  <c r="H49" i="14" s="1"/>
  <c r="AD8" i="14" s="1"/>
  <c r="G47" i="14"/>
  <c r="G49" i="14" s="1"/>
  <c r="AC8" i="14" s="1"/>
  <c r="N129" i="68"/>
  <c r="N62" i="68"/>
  <c r="C39" i="84"/>
  <c r="J64" i="41"/>
  <c r="G64" i="41"/>
  <c r="H64" i="41"/>
  <c r="F64" i="41"/>
  <c r="K64" i="41"/>
  <c r="E64" i="41"/>
  <c r="D64" i="41"/>
  <c r="I23" i="18"/>
  <c r="M116" i="46"/>
  <c r="M31" i="46"/>
  <c r="H21" i="19"/>
  <c r="A52" i="1"/>
  <c r="A58" i="1"/>
  <c r="A62" i="1"/>
  <c r="A56" i="1"/>
  <c r="A1" i="5" s="1"/>
  <c r="C128" i="75"/>
  <c r="C608" i="75" s="1"/>
  <c r="R129" i="68"/>
  <c r="G24" i="62"/>
  <c r="E130" i="42"/>
  <c r="I130" i="42" s="1"/>
  <c r="I60" i="42"/>
  <c r="C64" i="41"/>
  <c r="R61" i="69"/>
  <c r="N121" i="50"/>
  <c r="N54" i="50"/>
  <c r="M187" i="46"/>
  <c r="C29" i="44"/>
  <c r="H61" i="42"/>
  <c r="C61" i="42"/>
  <c r="I61" i="42" s="1"/>
  <c r="G61" i="27"/>
  <c r="D21" i="18"/>
  <c r="A60" i="1"/>
  <c r="F23" i="18"/>
  <c r="R62" i="68"/>
  <c r="D34" i="63"/>
  <c r="M97" i="46"/>
  <c r="I37" i="42"/>
  <c r="C120" i="41"/>
  <c r="M64" i="41"/>
  <c r="I64" i="41"/>
  <c r="K62" i="39"/>
  <c r="D31" i="18"/>
  <c r="D42" i="18" s="1"/>
  <c r="D22" i="18" s="1"/>
  <c r="G60" i="15"/>
  <c r="G93" i="15" s="1"/>
  <c r="C40" i="85"/>
  <c r="G17" i="13"/>
  <c r="G95" i="13" s="1"/>
  <c r="I97" i="20"/>
  <c r="C553" i="75" s="1"/>
  <c r="I114" i="20"/>
  <c r="C554" i="75" s="1"/>
  <c r="G119" i="43"/>
  <c r="G58" i="43" s="1"/>
  <c r="F49" i="51"/>
  <c r="K16" i="51"/>
  <c r="C407" i="75" s="1"/>
  <c r="R214" i="53"/>
  <c r="I53" i="54"/>
  <c r="J64" i="60"/>
  <c r="D42" i="61"/>
  <c r="F42" i="61" s="1"/>
  <c r="F98" i="61"/>
  <c r="F103" i="61"/>
  <c r="J39" i="84"/>
  <c r="G39" i="84"/>
  <c r="I31" i="20"/>
  <c r="C547" i="75" s="1"/>
  <c r="I42" i="20"/>
  <c r="I135" i="20"/>
  <c r="I138" i="20" s="1"/>
  <c r="C556" i="75" s="1"/>
  <c r="G60" i="33"/>
  <c r="G63" i="33" s="1"/>
  <c r="G126" i="33"/>
  <c r="G59" i="33" s="1"/>
  <c r="F29" i="51"/>
  <c r="P183" i="52"/>
  <c r="P246" i="52"/>
  <c r="J192" i="60"/>
  <c r="F125" i="61"/>
  <c r="G40" i="85"/>
  <c r="H13" i="13"/>
  <c r="H17" i="13" s="1"/>
  <c r="H95" i="13" s="1"/>
  <c r="I51" i="20"/>
  <c r="C550" i="75" s="1"/>
  <c r="I61" i="20"/>
  <c r="C551" i="75" s="1"/>
  <c r="D84" i="20"/>
  <c r="D139" i="20" s="1"/>
  <c r="D143" i="20" s="1"/>
  <c r="H84" i="20"/>
  <c r="H139" i="20" s="1"/>
  <c r="H143" i="20" s="1"/>
  <c r="K73" i="51"/>
  <c r="C411" i="75" s="1"/>
  <c r="H43" i="56"/>
  <c r="J129" i="60"/>
  <c r="C64" i="75"/>
  <c r="C606" i="75" s="1"/>
  <c r="P54" i="51"/>
  <c r="C413" i="75" s="1"/>
  <c r="E32" i="26"/>
  <c r="E55" i="26"/>
  <c r="H43" i="26"/>
  <c r="C303" i="75"/>
  <c r="C630" i="75" s="1"/>
  <c r="G224" i="13"/>
  <c r="H224" i="13"/>
  <c r="C200" i="75"/>
  <c r="C201" i="75" s="1"/>
  <c r="C205" i="75" s="1"/>
  <c r="C517" i="75"/>
  <c r="C177" i="75"/>
  <c r="C178" i="75" s="1"/>
  <c r="C182" i="75" s="1"/>
  <c r="C270" i="75"/>
  <c r="C272" i="75" s="1"/>
  <c r="C276" i="75" s="1"/>
  <c r="C207" i="75"/>
  <c r="C136" i="75"/>
  <c r="C102" i="75"/>
  <c r="C616" i="75" s="1"/>
  <c r="C597" i="75" s="1"/>
  <c r="C77" i="75"/>
  <c r="C39" i="75"/>
  <c r="C25" i="75"/>
  <c r="C26" i="75"/>
  <c r="C634" i="75"/>
  <c r="R47" i="53"/>
  <c r="AD37" i="14"/>
  <c r="AC37" i="14"/>
  <c r="C401" i="75"/>
  <c r="C228" i="75"/>
  <c r="C642" i="75" s="1"/>
  <c r="C218" i="75"/>
  <c r="C327" i="75"/>
  <c r="C285" i="75"/>
  <c r="C605" i="75"/>
  <c r="C504" i="75"/>
  <c r="C530" i="75" s="1"/>
  <c r="C239" i="75"/>
  <c r="C62" i="32"/>
  <c r="F62" i="32"/>
  <c r="E62" i="32"/>
  <c r="K40" i="51"/>
  <c r="C405" i="75"/>
  <c r="C400" i="75"/>
  <c r="C402" i="75"/>
  <c r="G59" i="43"/>
  <c r="E43" i="26"/>
  <c r="C549" i="75"/>
  <c r="G139" i="20"/>
  <c r="G143" i="20" s="1"/>
  <c r="E121" i="16"/>
  <c r="E125" i="16" s="1"/>
  <c r="C111" i="75"/>
  <c r="C612" i="75" s="1"/>
  <c r="C234" i="75"/>
  <c r="C643" i="75" s="1"/>
  <c r="C160" i="75"/>
  <c r="C543" i="75"/>
  <c r="C425" i="75"/>
  <c r="C300" i="75"/>
  <c r="C628" i="75" s="1"/>
  <c r="C622" i="75"/>
  <c r="C143" i="75"/>
  <c r="C618" i="75"/>
  <c r="C88" i="75"/>
  <c r="C497" i="75"/>
  <c r="C527" i="75"/>
  <c r="C439" i="75" s="1"/>
  <c r="C23" i="75"/>
  <c r="C599" i="75"/>
  <c r="C31" i="75"/>
  <c r="C429" i="75"/>
  <c r="C518" i="75"/>
  <c r="C640" i="75"/>
  <c r="G42" i="62" l="1"/>
  <c r="D126" i="61"/>
  <c r="V24" i="51"/>
  <c r="C514" i="75" s="1"/>
  <c r="L40" i="51"/>
  <c r="W24" i="51" s="1"/>
  <c r="C410" i="75"/>
  <c r="C417" i="75" s="1"/>
  <c r="M33" i="46"/>
  <c r="I84" i="20"/>
  <c r="I139" i="20" s="1"/>
  <c r="I143" i="20" s="1"/>
  <c r="C152" i="75"/>
  <c r="D23" i="18"/>
  <c r="H29" i="19"/>
  <c r="C559" i="75"/>
  <c r="C315" i="75"/>
  <c r="C329" i="75" s="1"/>
  <c r="C333" i="75" s="1"/>
  <c r="C561" i="75"/>
  <c r="C568" i="75" s="1"/>
  <c r="C572" i="75" s="1"/>
  <c r="C27" i="75"/>
  <c r="C506" i="75"/>
  <c r="C433" i="75" s="1"/>
  <c r="C515" i="75"/>
  <c r="C576" i="75"/>
  <c r="AD48" i="14"/>
  <c r="AD55" i="14" s="1"/>
  <c r="AC48" i="14"/>
  <c r="AC55" i="14" s="1"/>
  <c r="C209" i="75"/>
  <c r="C79" i="75"/>
  <c r="C610" i="75"/>
  <c r="C581" i="75" s="1"/>
  <c r="C427" i="75"/>
  <c r="F92" i="61"/>
  <c r="F126" i="61" s="1"/>
  <c r="C509" i="75"/>
  <c r="C511" i="75" s="1"/>
  <c r="C593" i="75"/>
  <c r="C240" i="75"/>
  <c r="C531" i="75"/>
  <c r="C532" i="75" s="1"/>
  <c r="C534" i="75" s="1"/>
  <c r="C639" i="75" l="1"/>
  <c r="C645" i="75" s="1"/>
  <c r="C620" i="75" s="1"/>
  <c r="C586" i="75" s="1"/>
  <c r="C249" i="75"/>
  <c r="C626" i="75" s="1"/>
  <c r="C453" i="75"/>
  <c r="C601" i="75"/>
  <c r="C582" i="75"/>
  <c r="C583" i="75"/>
  <c r="C461" i="75"/>
  <c r="C459" i="75"/>
  <c r="C578" i="75"/>
  <c r="C584" i="75"/>
  <c r="C447" i="75"/>
  <c r="C463" i="75"/>
  <c r="C435" i="75"/>
  <c r="C455" i="75" s="1"/>
  <c r="C516" i="75"/>
  <c r="C519" i="75" s="1"/>
  <c r="C437" i="75" s="1"/>
  <c r="C457" i="75" s="1"/>
  <c r="C479" i="75"/>
  <c r="C481" i="75"/>
  <c r="C483" i="75"/>
  <c r="C473" i="75"/>
  <c r="C475" i="75" l="1"/>
  <c r="C257" i="75"/>
  <c r="C445" i="75"/>
  <c r="C485" i="75" s="1"/>
  <c r="C477" i="75"/>
  <c r="C595" i="75"/>
  <c r="C590" i="75"/>
  <c r="C588" i="75"/>
  <c r="C487" i="75" l="1"/>
  <c r="C465" i="75"/>
  <c r="C467" i="75" s="1"/>
</calcChain>
</file>

<file path=xl/comments1.xml><?xml version="1.0" encoding="utf-8"?>
<comments xmlns="http://schemas.openxmlformats.org/spreadsheetml/2006/main">
  <authors>
    <author>a288wk</author>
  </authors>
  <commentList>
    <comment ref="A1" authorId="0">
      <text>
        <r>
          <rPr>
            <b/>
            <sz val="9"/>
            <color indexed="81"/>
            <rFont val="Tahoma"/>
            <family val="2"/>
          </rPr>
          <t>a288wk:</t>
        </r>
        <r>
          <rPr>
            <sz val="9"/>
            <color indexed="81"/>
            <rFont val="Tahoma"/>
            <family val="2"/>
          </rPr>
          <t xml:space="preserve">
Keep In PSC</t>
        </r>
      </text>
    </comment>
  </commentList>
</comments>
</file>

<file path=xl/sharedStrings.xml><?xml version="1.0" encoding="utf-8"?>
<sst xmlns="http://schemas.openxmlformats.org/spreadsheetml/2006/main" count="14229" uniqueCount="6067">
  <si>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</si>
  <si>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</si>
  <si>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</si>
  <si>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</si>
  <si>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</si>
  <si>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</si>
  <si>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</si>
  <si>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</si>
  <si>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</si>
  <si>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</si>
  <si>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</si>
  <si>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</si>
  <si>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</si>
  <si>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</si>
  <si>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</si>
  <si>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</si>
  <si>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</si>
  <si>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</si>
  <si>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</si>
  <si>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</si>
  <si>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</si>
  <si>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</si>
  <si>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</si>
  <si>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</si>
  <si>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</si>
  <si>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</si>
  <si>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</si>
  <si>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</si>
  <si>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</si>
  <si>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</si>
  <si>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</si>
  <si>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</si>
  <si>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</si>
  <si>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</si>
  <si>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</si>
  <si>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</si>
  <si>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</si>
  <si>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</si>
  <si>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</si>
  <si>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</si>
  <si>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</si>
  <si>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</si>
  <si>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</si>
  <si>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</si>
  <si>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</si>
  <si>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</si>
  <si>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</si>
  <si>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</si>
  <si>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</si>
  <si>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</si>
  <si>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</si>
  <si>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</si>
  <si>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</si>
  <si>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</si>
  <si>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</si>
  <si>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</si>
  <si>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</si>
  <si>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</si>
  <si>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</si>
  <si>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</si>
  <si>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</si>
  <si>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</si>
  <si>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</si>
  <si>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</si>
  <si>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</si>
  <si>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</si>
  <si>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</si>
  <si>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</si>
  <si>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</si>
  <si>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</si>
  <si>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</si>
  <si>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</si>
  <si>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</si>
  <si>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</si>
  <si>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</si>
  <si>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</si>
  <si>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</si>
  <si>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</si>
  <si>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</si>
  <si>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</si>
  <si>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</si>
  <si>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</si>
  <si>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</si>
  <si>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</si>
  <si>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</si>
  <si>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</si>
  <si>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</si>
  <si>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</si>
  <si>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</si>
  <si>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</si>
  <si>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</si>
  <si>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</si>
  <si>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</si>
  <si>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</si>
  <si>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</si>
  <si>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</si>
  <si>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</si>
  <si>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</si>
  <si>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</si>
  <si>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</si>
  <si>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</si>
  <si>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</si>
  <si>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</si>
  <si>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</si>
  <si>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</si>
  <si>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</si>
  <si>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</si>
  <si>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</si>
  <si>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</si>
  <si>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</si>
  <si>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</si>
  <si>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</si>
  <si>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</si>
  <si>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</si>
  <si>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</si>
  <si>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</si>
  <si>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</si>
  <si>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</si>
  <si>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</si>
  <si>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</si>
  <si>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</si>
  <si>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</si>
  <si>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</si>
  <si>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</si>
  <si>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</si>
  <si>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</si>
  <si>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</si>
  <si>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</si>
  <si>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</si>
  <si>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</si>
  <si>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</si>
  <si>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</si>
  <si>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</si>
  <si>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</si>
  <si>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</si>
  <si>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</si>
  <si>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</si>
  <si>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</si>
  <si>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</si>
  <si>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</si>
  <si>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</si>
  <si>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</si>
  <si>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</si>
  <si>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</si>
  <si>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</si>
  <si>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</si>
  <si>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</si>
  <si>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</si>
  <si>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</si>
  <si>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</si>
  <si>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</si>
  <si>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</si>
  <si>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</si>
  <si>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</si>
  <si>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</si>
  <si>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</si>
  <si>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</si>
  <si>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</si>
  <si>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</si>
  <si>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</si>
  <si>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</si>
  <si>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</si>
  <si>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</si>
  <si>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</si>
  <si>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</si>
  <si>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</si>
  <si>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</si>
  <si>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</si>
  <si>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</si>
  <si>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</si>
  <si>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</si>
  <si>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</si>
  <si>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</si>
  <si>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</si>
  <si>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</si>
  <si>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</si>
  <si>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</si>
  <si>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</si>
  <si>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</si>
  <si>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</si>
  <si>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</si>
  <si>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</si>
  <si>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</si>
  <si>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</si>
  <si>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</si>
  <si>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</si>
  <si>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</si>
  <si>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</si>
  <si>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</si>
  <si>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</si>
  <si>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</si>
  <si>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</si>
  <si>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</si>
  <si>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</si>
  <si>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</si>
  <si>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</si>
  <si>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</si>
  <si>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</si>
  <si>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</si>
  <si>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</si>
  <si>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</si>
  <si>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</si>
  <si>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</si>
  <si>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</si>
  <si>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</si>
  <si>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</si>
  <si>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</si>
  <si>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</si>
  <si>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</si>
  <si>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</si>
  <si>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</si>
  <si>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</si>
  <si>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</si>
  <si>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</si>
  <si>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</si>
  <si>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</si>
  <si>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</si>
  <si>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</si>
  <si>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</si>
  <si>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</si>
  <si>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</si>
  <si>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</si>
  <si>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</si>
  <si>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</si>
  <si>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</si>
  <si>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</si>
  <si>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</si>
  <si>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</si>
  <si>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</si>
  <si>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</si>
  <si>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</si>
  <si>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</si>
  <si>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</si>
  <si>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</si>
  <si>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</si>
  <si>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</si>
  <si>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</si>
  <si>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</si>
  <si>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</si>
  <si>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</si>
  <si>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</si>
  <si>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</si>
  <si>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</si>
  <si>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</si>
  <si>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</si>
  <si>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</si>
  <si>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</si>
  <si>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</si>
  <si>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</si>
  <si>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</si>
  <si>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</si>
  <si>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</si>
  <si>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</si>
  <si>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</si>
  <si>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</si>
  <si>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</si>
  <si>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</si>
  <si>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</si>
  <si>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</si>
  <si>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</si>
  <si>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</si>
  <si>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</si>
  <si>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</si>
  <si>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</si>
  <si>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</si>
  <si>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</si>
  <si>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</si>
  <si>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</si>
  <si>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</si>
  <si>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</si>
  <si>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</si>
  <si>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</si>
  <si>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</si>
  <si>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</si>
  <si>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</si>
  <si>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</si>
  <si>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</si>
  <si>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</si>
  <si>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</si>
  <si>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</si>
  <si>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</si>
  <si>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</si>
  <si>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</si>
  <si>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</si>
  <si>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</si>
  <si>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</si>
  <si>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</si>
  <si>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</si>
  <si>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</si>
  <si>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</si>
  <si>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</si>
  <si>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</si>
  <si>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</si>
  <si>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</si>
  <si>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</si>
  <si>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</si>
  <si>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</si>
  <si>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</si>
  <si>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</si>
  <si>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</si>
  <si>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</si>
  <si>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</si>
  <si>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</si>
  <si>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</si>
  <si>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</si>
  <si>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</si>
  <si>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</si>
  <si>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</si>
  <si>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</si>
  <si>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</si>
  <si>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</si>
  <si>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</si>
  <si>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</si>
  <si>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</si>
  <si>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</si>
  <si>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</si>
  <si>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</si>
  <si>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</si>
  <si>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</si>
  <si>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</si>
  <si>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</si>
  <si>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</si>
  <si>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</si>
  <si>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</si>
  <si>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</si>
  <si>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</si>
  <si>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</si>
  <si>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</si>
  <si>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</si>
  <si>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</si>
  <si>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</si>
  <si>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</si>
  <si>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</si>
  <si>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</si>
  <si>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</si>
  <si>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</si>
  <si>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</si>
  <si>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</si>
  <si>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</si>
  <si>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</si>
  <si>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</si>
  <si>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</si>
  <si>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</si>
  <si>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</si>
  <si>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</si>
  <si>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</si>
  <si>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</si>
  <si>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</si>
  <si>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</si>
  <si>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</si>
  <si>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</si>
  <si>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</si>
  <si>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</si>
  <si>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</si>
  <si>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</si>
  <si>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</si>
  <si>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</si>
  <si>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</si>
  <si>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</si>
  <si>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</si>
  <si>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</si>
  <si>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</si>
  <si>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</si>
  <si>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</si>
  <si>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</si>
  <si>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</si>
  <si>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</si>
  <si>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</si>
  <si>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</si>
  <si>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</si>
  <si>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</si>
  <si>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</si>
  <si>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</si>
  <si>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</si>
  <si>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</si>
  <si>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</si>
  <si>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</si>
  <si>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</si>
  <si>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</si>
  <si>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</si>
  <si>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</si>
  <si>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</si>
  <si>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</si>
  <si>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</si>
  <si>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</si>
  <si>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</si>
  <si>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</si>
  <si>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</si>
  <si>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</si>
  <si>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</si>
  <si>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</si>
  <si>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</si>
  <si>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</si>
  <si>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</si>
  <si>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</si>
  <si>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</si>
  <si>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</si>
  <si>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</si>
  <si>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</si>
  <si>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</si>
  <si>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</si>
  <si>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</si>
  <si>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</si>
  <si>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</si>
  <si>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</si>
  <si>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</si>
  <si>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</si>
  <si>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</si>
  <si>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</si>
  <si>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</si>
  <si>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</si>
  <si>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</si>
  <si>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</si>
  <si>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</si>
  <si>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</si>
  <si>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</si>
  <si>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</si>
  <si>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</si>
  <si>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</si>
  <si>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</si>
  <si>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</si>
  <si>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</si>
  <si>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</si>
  <si>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</si>
  <si>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</si>
  <si>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</si>
  <si>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</si>
  <si>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</si>
  <si>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</si>
  <si>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</si>
  <si>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</si>
  <si>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</si>
  <si>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</si>
  <si>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</si>
  <si>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</si>
  <si>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</si>
  <si>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</si>
  <si>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</si>
  <si>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</si>
  <si>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</si>
  <si>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</si>
  <si>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</si>
  <si>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</si>
  <si>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</si>
  <si>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</si>
  <si>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</si>
  <si>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</si>
  <si>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</si>
  <si>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</si>
  <si>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</si>
  <si>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</si>
  <si>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</si>
  <si>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</si>
  <si>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</si>
  <si>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</si>
  <si>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</si>
  <si>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</si>
  <si>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</si>
  <si>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</si>
  <si>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</si>
  <si>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</si>
  <si>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</si>
  <si>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</si>
  <si>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</si>
  <si>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</si>
  <si>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</si>
  <si>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</si>
  <si>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</si>
  <si>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</si>
  <si>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</si>
  <si>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</si>
  <si>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</si>
  <si>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</si>
  <si>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</si>
  <si>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</si>
  <si>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</si>
  <si>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</si>
  <si>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</si>
  <si>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</si>
  <si>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</si>
  <si>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</si>
  <si>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</si>
  <si>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</si>
  <si>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</si>
  <si>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</si>
  <si>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</si>
  <si>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</si>
  <si>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</si>
  <si>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</si>
  <si>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</si>
  <si>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</si>
  <si>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</si>
  <si>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</si>
  <si>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</si>
  <si>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</si>
  <si>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</si>
  <si>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</si>
  <si>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</si>
  <si>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</si>
  <si>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</si>
  <si>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</si>
  <si>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</si>
  <si>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</si>
  <si>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</si>
  <si>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</si>
  <si>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</si>
  <si>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</si>
  <si>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</si>
  <si>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</si>
  <si>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</si>
  <si>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</si>
  <si>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</si>
  <si>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</si>
  <si>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</si>
  <si>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</si>
  <si>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</si>
  <si>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</si>
  <si>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</si>
  <si>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</si>
  <si>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</si>
  <si>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</si>
  <si>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</si>
  <si>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</si>
  <si>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</si>
  <si>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</si>
  <si>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</si>
  <si>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</si>
  <si>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</si>
  <si>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</si>
  <si>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</si>
  <si>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</si>
  <si>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</si>
  <si>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</si>
  <si>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</si>
  <si>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</si>
  <si>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</si>
  <si>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</si>
  <si>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</si>
  <si>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</si>
  <si>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</si>
  <si>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</si>
  <si>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</si>
  <si>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</si>
  <si>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</si>
  <si>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</si>
  <si>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</si>
  <si>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</si>
  <si>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</si>
  <si>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</si>
  <si>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</si>
  <si>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</si>
  <si>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</si>
  <si>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</si>
  <si>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</si>
  <si>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</si>
  <si>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</si>
  <si>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</si>
  <si>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</si>
  <si>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</si>
  <si>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</si>
  <si>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</si>
  <si>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</si>
  <si>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</si>
  <si>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</si>
  <si>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</si>
  <si>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</si>
  <si>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</si>
  <si>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</si>
  <si>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</si>
  <si>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</si>
  <si>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</si>
  <si>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</si>
  <si>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</si>
  <si>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</si>
  <si>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</si>
  <si>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</si>
  <si>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</si>
  <si>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</si>
  <si>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</si>
  <si>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</si>
  <si>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</si>
  <si>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</si>
  <si>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</si>
  <si>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</si>
  <si>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</si>
  <si>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</si>
  <si>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</si>
  <si>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</si>
  <si>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</si>
  <si>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</si>
  <si>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</si>
  <si>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</si>
  <si>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</si>
  <si>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</si>
  <si>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</si>
  <si>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</si>
  <si>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</si>
  <si>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</si>
  <si>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</si>
  <si>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</si>
  <si>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</si>
  <si>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</si>
  <si>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</si>
  <si>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</si>
  <si>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</si>
  <si>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</si>
  <si>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</si>
  <si>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</si>
  <si>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</si>
  <si>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</si>
  <si>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</si>
  <si>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</si>
  <si>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</si>
  <si>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</si>
  <si>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</si>
  <si>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</si>
  <si>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</si>
  <si>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</si>
  <si>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</si>
  <si>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</si>
  <si>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</si>
  <si>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</si>
  <si>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</si>
  <si>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</si>
  <si>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</si>
  <si>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</si>
  <si>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</si>
  <si>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</si>
  <si>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</si>
  <si>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</si>
  <si>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</si>
  <si>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</si>
  <si>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</si>
  <si>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</si>
  <si>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</si>
  <si>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</si>
  <si>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</si>
  <si>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</si>
  <si>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</si>
  <si>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</si>
  <si>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</si>
  <si>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</si>
  <si>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</si>
  <si>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</si>
  <si>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</si>
  <si>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</si>
  <si>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</si>
  <si>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</si>
  <si>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</si>
  <si>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</si>
  <si>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</si>
  <si>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</si>
  <si>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</si>
  <si>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</si>
  <si>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</si>
  <si>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</si>
  <si>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</si>
  <si>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</si>
  <si>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</si>
  <si>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</si>
  <si>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</si>
  <si>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</si>
  <si>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</si>
  <si>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</si>
  <si>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</si>
  <si>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</si>
  <si>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</si>
  <si>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</si>
  <si>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</si>
  <si>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</si>
  <si>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</si>
  <si>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</si>
  <si>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</si>
  <si>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</si>
  <si>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</si>
  <si>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</si>
  <si>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</si>
  <si>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</si>
  <si>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</si>
  <si>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</si>
  <si>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</si>
  <si>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</si>
  <si>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</si>
  <si>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</si>
  <si>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</si>
  <si>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</si>
  <si>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</si>
  <si>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</si>
  <si>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</si>
  <si>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</si>
  <si>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</si>
  <si>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</si>
  <si>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</si>
  <si>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</si>
  <si>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</si>
  <si>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</si>
  <si>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</si>
  <si>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</si>
  <si>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</si>
  <si>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</si>
  <si>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</si>
  <si>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</si>
  <si>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</si>
  <si>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</si>
  <si>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</si>
  <si>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</si>
  <si>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</si>
  <si>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</si>
  <si>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</si>
  <si>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</si>
  <si>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</si>
  <si>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</si>
  <si>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</si>
  <si>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</si>
  <si>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</si>
  <si>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</si>
  <si>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</si>
  <si>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</si>
  <si>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</si>
  <si>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</si>
  <si>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</si>
  <si>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</si>
  <si>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</si>
  <si>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</si>
  <si>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</si>
  <si>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</si>
  <si>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</si>
  <si>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</si>
  <si>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</si>
  <si>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</si>
  <si>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</si>
  <si>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</si>
  <si>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</si>
  <si>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</si>
  <si>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</si>
  <si>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</si>
  <si>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</si>
  <si>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</si>
  <si>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</si>
  <si>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</si>
  <si>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</si>
  <si>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</si>
  <si>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</si>
  <si>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</si>
  <si>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</si>
  <si>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</si>
  <si>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</si>
  <si>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</si>
  <si>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</si>
  <si>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</si>
  <si>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</si>
  <si>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</si>
  <si>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</si>
  <si>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</si>
  <si>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</si>
  <si>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</si>
  <si>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</si>
  <si>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</si>
  <si>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</si>
  <si>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</si>
  <si>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</si>
  <si>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</si>
  <si>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</si>
  <si>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</si>
  <si>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</si>
  <si>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</si>
  <si>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</si>
  <si>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</si>
  <si>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</si>
  <si>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</si>
  <si>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</si>
  <si>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</si>
  <si>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</si>
  <si>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</si>
  <si>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</si>
  <si>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</si>
  <si>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</si>
  <si>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</si>
  <si>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</si>
  <si>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</si>
  <si>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</si>
  <si>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</si>
  <si>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</si>
  <si>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</si>
  <si>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</si>
  <si>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</si>
  <si>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</si>
  <si>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</si>
  <si>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</si>
  <si>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</si>
  <si>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</si>
  <si>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</si>
  <si>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</si>
  <si>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</si>
  <si>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</si>
  <si>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</si>
  <si>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</si>
  <si>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</si>
  <si>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</si>
  <si>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</si>
  <si>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</si>
  <si>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</si>
  <si>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</si>
  <si>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</si>
  <si>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</si>
  <si>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</si>
  <si>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</si>
  <si>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</si>
  <si>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</si>
  <si>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</si>
  <si>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</si>
  <si>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</si>
  <si>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</si>
  <si>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</si>
  <si>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</si>
  <si>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</si>
  <si>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</si>
  <si>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</si>
  <si>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</si>
  <si>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</si>
  <si>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</si>
  <si>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</si>
  <si>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</si>
  <si>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</si>
  <si>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</si>
  <si>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</si>
  <si>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</si>
  <si>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</si>
  <si>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</si>
  <si>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</si>
  <si>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</si>
  <si>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</si>
  <si>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</si>
  <si>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</si>
  <si>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</si>
  <si>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</si>
  <si>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</si>
  <si>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</si>
  <si>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</si>
  <si>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</si>
  <si>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</si>
  <si>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</si>
  <si>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</si>
  <si>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</si>
  <si>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</si>
  <si>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</si>
  <si>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</si>
  <si>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</si>
  <si>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</si>
  <si>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</si>
  <si>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</si>
  <si>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</si>
  <si>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</si>
  <si>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</si>
  <si>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</si>
  <si>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</si>
  <si>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</si>
  <si>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</si>
  <si>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</si>
  <si>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</si>
  <si>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</si>
  <si>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</si>
  <si>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</si>
  <si>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</si>
  <si>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</si>
  <si>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</si>
  <si>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</si>
  <si>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</si>
  <si>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</si>
  <si>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</si>
  <si>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</si>
  <si>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</si>
  <si>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</si>
  <si>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</si>
  <si>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</si>
  <si>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</si>
  <si>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</si>
  <si>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</si>
  <si>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</si>
  <si>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</si>
  <si>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</si>
  <si>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</si>
  <si>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</si>
  <si>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</si>
  <si>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</si>
  <si>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</si>
  <si>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</si>
  <si>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</si>
  <si>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</si>
  <si>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</si>
  <si>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</si>
  <si>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</si>
  <si>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</si>
  <si>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</si>
  <si>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</si>
  <si>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</si>
  <si>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</si>
  <si>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</si>
  <si>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</si>
  <si>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</si>
  <si>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</si>
  <si>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</si>
  <si>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</si>
  <si>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</si>
  <si>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</si>
  <si>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</si>
  <si>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</si>
  <si>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</si>
  <si>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</si>
  <si>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</si>
  <si>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</si>
  <si>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</si>
  <si>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</si>
  <si>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</si>
  <si>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</si>
  <si>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</si>
  <si>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</si>
  <si>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</si>
  <si>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</si>
  <si>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</si>
  <si>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</si>
  <si>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</si>
  <si>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</si>
  <si>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</si>
  <si>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</si>
  <si>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</si>
  <si>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</si>
  <si>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</si>
  <si>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</si>
  <si>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</si>
  <si>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</si>
  <si>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</si>
  <si>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</si>
  <si>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</si>
  <si>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</si>
  <si>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</si>
  <si>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</si>
  <si>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</si>
  <si>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</si>
  <si>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</si>
  <si>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</si>
  <si>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</si>
  <si>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</si>
  <si>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</si>
  <si>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</si>
  <si>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</si>
  <si>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</si>
  <si>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</si>
  <si>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</si>
  <si>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</si>
  <si>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</si>
  <si>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</si>
  <si>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</si>
  <si>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</si>
  <si>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</si>
  <si>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</si>
  <si>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</si>
  <si>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</si>
  <si>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</si>
  <si>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</si>
  <si>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</si>
  <si>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</si>
  <si>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</si>
  <si>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</si>
  <si>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</si>
  <si>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</si>
  <si>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</si>
  <si>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</si>
  <si>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</si>
  <si>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</si>
  <si>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</si>
  <si>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</si>
  <si>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</si>
  <si>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</si>
  <si>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</si>
  <si>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</si>
  <si>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</si>
  <si>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</si>
  <si>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</si>
  <si>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</si>
  <si>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</si>
  <si>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</si>
  <si>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</si>
  <si>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</si>
  <si>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</si>
  <si>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</si>
  <si>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</si>
  <si>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</si>
  <si>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</si>
  <si>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</si>
  <si>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</si>
  <si>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</si>
  <si>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</si>
  <si>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</si>
  <si>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</si>
  <si>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</si>
  <si>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</si>
  <si>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</si>
  <si>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</si>
  <si>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</si>
  <si>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</si>
  <si>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</si>
  <si>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</si>
  <si>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</si>
  <si>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</si>
  <si>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</si>
  <si>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</si>
  <si>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</si>
  <si>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</si>
  <si>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</si>
  <si>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</si>
  <si>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</si>
  <si>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</si>
  <si>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</si>
  <si>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</si>
  <si>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</si>
  <si>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</si>
  <si>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</si>
  <si>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</si>
  <si>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</si>
  <si>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</si>
  <si>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</si>
  <si>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</si>
  <si>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</si>
  <si>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</si>
  <si>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</si>
  <si>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</si>
  <si>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</si>
  <si>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</si>
  <si>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</si>
  <si>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</si>
  <si>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</si>
  <si>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</si>
  <si>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</si>
  <si>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</si>
  <si>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</si>
  <si>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</si>
  <si>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</si>
  <si>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</si>
  <si>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</si>
  <si>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</si>
  <si>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</si>
  <si>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</si>
  <si>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</si>
  <si>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</si>
  <si>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</si>
  <si>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</si>
  <si>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</si>
  <si>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</si>
  <si>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</si>
  <si>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</si>
  <si>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</si>
  <si>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</si>
  <si>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</si>
  <si>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</si>
  <si>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</si>
  <si>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</si>
  <si>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</si>
  <si>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</si>
  <si>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</si>
  <si>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</si>
  <si>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</si>
  <si>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</si>
  <si>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</si>
  <si>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</si>
  <si>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</si>
  <si>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</si>
  <si>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</si>
  <si>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</si>
  <si>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</si>
  <si>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</si>
  <si>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</si>
  <si>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</si>
  <si>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</si>
  <si>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</si>
  <si>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</si>
  <si>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</si>
  <si>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</si>
  <si>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</si>
  <si>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</si>
  <si>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</si>
  <si>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</si>
  <si>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</si>
  <si>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</si>
  <si>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</si>
  <si>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</si>
  <si>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</si>
  <si>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</si>
  <si>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</si>
  <si>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</si>
  <si>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</si>
  <si>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</si>
  <si>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</si>
  <si>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</si>
  <si>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</si>
  <si>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</si>
  <si>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</si>
  <si>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</si>
  <si>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</si>
  <si>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</si>
  <si>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</si>
  <si>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</si>
  <si>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</si>
  <si>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</si>
  <si>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</si>
  <si>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</si>
  <si>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</si>
  <si>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</si>
  <si>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</si>
  <si>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</si>
  <si>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</si>
  <si>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</si>
  <si>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</si>
  <si>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</si>
  <si>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</si>
  <si>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</si>
  <si>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</si>
  <si>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</si>
  <si>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</si>
  <si>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</si>
  <si>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</si>
  <si>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</si>
  <si>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</si>
  <si>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</si>
  <si>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</si>
  <si>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</si>
  <si>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</si>
  <si>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</si>
  <si>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</si>
  <si>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</si>
  <si>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</si>
  <si>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</si>
  <si>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</si>
  <si>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</si>
  <si>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</si>
  <si>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</si>
  <si>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</si>
  <si>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</si>
  <si>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</si>
  <si>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</si>
  <si>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</si>
  <si>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</si>
  <si>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</si>
  <si>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</si>
  <si>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</si>
  <si>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</si>
  <si>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</si>
  <si>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</si>
  <si>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</si>
  <si>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</si>
  <si>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</si>
  <si>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</si>
  <si>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</si>
  <si>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</si>
  <si>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</si>
  <si>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</si>
  <si>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</si>
  <si>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</si>
  <si>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</si>
  <si>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</si>
  <si>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</si>
  <si>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</si>
  <si>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</si>
  <si>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</si>
  <si>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</si>
  <si>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</si>
  <si>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</si>
  <si>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</si>
  <si>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</si>
  <si>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</si>
  <si>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</si>
  <si>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</si>
  <si>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</si>
  <si>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</si>
  <si>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</si>
  <si>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</si>
  <si>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</si>
  <si>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</si>
  <si>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</si>
  <si>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</si>
  <si>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</si>
  <si>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</si>
  <si>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</si>
  <si>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</si>
  <si>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</si>
  <si>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</si>
  <si>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</si>
  <si>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</si>
  <si>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</si>
  <si>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</si>
  <si>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</si>
  <si>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</si>
  <si>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</si>
  <si>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</si>
  <si>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</si>
  <si>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</si>
  <si>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</si>
  <si>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</si>
  <si>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</si>
  <si>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</si>
  <si>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</si>
  <si>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</si>
  <si>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</si>
  <si>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</si>
  <si>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</si>
  <si>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</si>
  <si>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</si>
  <si>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</si>
  <si>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</si>
  <si>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</si>
  <si>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</si>
  <si>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</si>
  <si>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</si>
  <si>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</si>
  <si>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</si>
  <si>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</si>
  <si>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</si>
  <si>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</si>
  <si>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</si>
  <si>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</si>
  <si>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</si>
  <si>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</si>
  <si>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</si>
  <si>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</si>
  <si>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</si>
  <si>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</si>
  <si>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</si>
  <si>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</si>
  <si>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</si>
  <si>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</si>
  <si>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</si>
  <si>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</si>
  <si>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</si>
  <si>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</si>
  <si>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</si>
  <si>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</si>
  <si>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</si>
  <si>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</si>
  <si>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</si>
  <si>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</si>
  <si>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</si>
  <si>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</si>
  <si>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</si>
  <si>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</si>
  <si>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</si>
  <si>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</si>
  <si>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</si>
  <si>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</si>
  <si>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</si>
  <si>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</si>
  <si>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</si>
  <si>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</si>
  <si>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</si>
  <si>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</si>
  <si>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</si>
  <si>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</si>
  <si>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</si>
  <si>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</si>
  <si>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</si>
  <si>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</si>
  <si>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</si>
  <si>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</si>
  <si>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</si>
  <si>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</si>
  <si>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</si>
  <si>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</si>
  <si>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</si>
  <si>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</si>
  <si>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</si>
  <si>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</si>
  <si>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</si>
  <si>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</si>
  <si>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</si>
  <si>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</si>
  <si>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</si>
  <si>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</si>
  <si>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</si>
  <si>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</si>
  <si>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</si>
  <si>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</si>
  <si>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</si>
  <si>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</si>
  <si>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</si>
  <si>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</si>
  <si>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</si>
  <si>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</si>
  <si>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</si>
  <si>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</si>
  <si>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</si>
  <si>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</si>
  <si>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</si>
  <si>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</si>
  <si>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</si>
  <si>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</si>
  <si>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</si>
  <si>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</si>
  <si>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</si>
  <si>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</si>
  <si>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</si>
  <si>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</si>
  <si>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</si>
  <si>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</si>
  <si>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</si>
  <si>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</si>
  <si>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</si>
  <si>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</si>
  <si>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</si>
  <si>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</si>
  <si>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</si>
  <si>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</si>
  <si>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</si>
  <si>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</si>
  <si>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</si>
  <si>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</si>
  <si>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</si>
  <si>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</si>
  <si>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</si>
  <si>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</si>
  <si>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</si>
  <si>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</si>
  <si>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</si>
  <si>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</si>
  <si>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</si>
  <si>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</si>
  <si>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</si>
  <si>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</si>
  <si>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</si>
  <si>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</si>
  <si>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</si>
  <si>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</si>
  <si>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</si>
  <si>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</si>
  <si>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</si>
  <si>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</si>
  <si>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</si>
  <si>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</si>
  <si>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</si>
  <si>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</si>
  <si>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</si>
  <si>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</si>
  <si>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</si>
  <si>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</si>
  <si>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</si>
  <si>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</si>
  <si>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</si>
  <si>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</si>
  <si>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</si>
  <si>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</si>
  <si>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</si>
  <si>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</si>
  <si>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</si>
  <si>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</si>
  <si>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</si>
  <si>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</si>
  <si>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</si>
  <si>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</si>
  <si>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</si>
  <si>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</si>
  <si>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</si>
  <si>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</si>
  <si>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</si>
  <si>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</si>
  <si>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</si>
  <si>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</si>
  <si>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</si>
  <si>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</si>
  <si>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</si>
  <si>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</si>
  <si>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</si>
  <si>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</si>
  <si>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</si>
  <si>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(1)  [  ] An Original</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</si>
  <si>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</si>
  <si>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</si>
  <si>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</si>
  <si>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</si>
  <si>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</si>
  <si>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</si>
  <si>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</si>
  <si>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</si>
  <si>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</si>
  <si>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</si>
  <si>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</si>
  <si>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</si>
  <si>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</si>
  <si>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</si>
  <si>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</si>
  <si>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</si>
  <si>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</si>
  <si>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</si>
  <si>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</si>
  <si>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</si>
  <si>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</si>
  <si>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</si>
  <si>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</si>
  <si>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</si>
  <si>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</si>
  <si>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</si>
  <si>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</si>
  <si>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</si>
  <si>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</si>
  <si>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</si>
  <si>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</si>
  <si>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</si>
  <si>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</si>
  <si>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</si>
  <si>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</si>
  <si>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</si>
  <si>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</si>
  <si>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</si>
  <si>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</si>
  <si>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</si>
  <si>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</si>
  <si>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</si>
  <si>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</si>
  <si>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</si>
  <si>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</si>
  <si>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</si>
  <si>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</si>
  <si>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</si>
  <si>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</si>
  <si>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</si>
  <si>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</si>
  <si>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</si>
  <si>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</si>
  <si>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</si>
  <si>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</si>
  <si>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</si>
  <si>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</si>
  <si>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</si>
  <si>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</si>
  <si>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</si>
  <si>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</si>
  <si>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</si>
  <si>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</si>
  <si>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</si>
  <si>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</si>
  <si>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</si>
  <si>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</si>
  <si>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</si>
  <si>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</si>
  <si>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</si>
  <si>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</si>
  <si>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</si>
  <si>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</si>
  <si>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</si>
  <si>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</si>
  <si>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</si>
  <si>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</si>
  <si>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</si>
  <si>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</si>
  <si>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</si>
  <si>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</si>
  <si>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</si>
  <si>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</si>
  <si>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</si>
  <si>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</si>
  <si>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</si>
  <si>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</si>
  <si>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</si>
  <si>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</si>
  <si>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</si>
  <si>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</si>
  <si>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</si>
  <si>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</si>
  <si>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</si>
  <si>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</si>
  <si>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</si>
  <si>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</si>
  <si>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</si>
  <si>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</si>
  <si>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</si>
  <si>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</si>
  <si>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</si>
  <si>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</si>
  <si>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</si>
  <si>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</si>
  <si>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</si>
  <si>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</si>
  <si>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</si>
  <si>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</si>
  <si>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</si>
  <si>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</si>
  <si>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</si>
  <si>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</si>
  <si>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</si>
  <si>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</si>
  <si>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</si>
  <si>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</si>
  <si>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</si>
  <si>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</si>
  <si>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</si>
  <si>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</si>
  <si>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</si>
  <si>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</si>
  <si>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</si>
  <si>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</si>
  <si>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</si>
  <si>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</si>
  <si>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</si>
  <si>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</si>
  <si>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</si>
  <si>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</si>
  <si>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</si>
  <si>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</si>
  <si>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</si>
  <si>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</si>
  <si>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</si>
  <si>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</si>
  <si>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</si>
  <si>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</si>
  <si>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</si>
  <si>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</si>
  <si>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</si>
  <si>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</si>
  <si>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</si>
  <si>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</si>
  <si>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</si>
  <si>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</si>
  <si>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</si>
  <si>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</si>
  <si>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</si>
  <si>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</si>
  <si>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</si>
  <si>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</si>
  <si>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</si>
  <si>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</si>
  <si>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</si>
  <si>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</si>
  <si>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</si>
  <si>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</si>
  <si>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</si>
  <si>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</si>
  <si>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</si>
  <si>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</si>
  <si>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</si>
  <si>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</si>
  <si>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</si>
  <si>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</si>
  <si>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</si>
  <si>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</si>
  <si>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</si>
  <si>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</si>
  <si>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</si>
  <si>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</si>
  <si>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</si>
  <si>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</si>
  <si>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</si>
  <si>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</si>
  <si>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</si>
  <si>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</si>
  <si>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</si>
  <si>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</si>
  <si>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</si>
  <si>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</si>
  <si>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</si>
  <si>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</si>
  <si>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</si>
  <si>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</si>
  <si>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</si>
  <si>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</si>
  <si>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</si>
  <si>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</si>
  <si>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</si>
  <si>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</si>
  <si>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</si>
  <si>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</si>
  <si>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</si>
  <si>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</si>
  <si>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</si>
  <si>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</si>
  <si>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</si>
  <si>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</si>
  <si>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</si>
  <si>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</si>
  <si>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</si>
  <si>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</si>
  <si>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</si>
  <si>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</si>
  <si>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</si>
  <si>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</si>
  <si>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</si>
  <si>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</si>
  <si>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</si>
  <si>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</si>
  <si>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</si>
  <si>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</si>
  <si>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</si>
  <si>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</si>
  <si>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</si>
  <si>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</si>
  <si>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</si>
  <si>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</si>
  <si>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</si>
  <si>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</si>
  <si>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</si>
  <si>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</si>
  <si>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</si>
  <si>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</si>
  <si>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</si>
  <si>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</si>
  <si>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</si>
  <si>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</si>
  <si>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</si>
  <si>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</si>
  <si>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</si>
  <si>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</si>
  <si>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</si>
  <si>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</si>
  <si>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</si>
  <si>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</si>
  <si>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</si>
  <si>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</si>
  <si>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</si>
  <si>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</si>
  <si>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</si>
  <si>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</si>
  <si>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</si>
  <si>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</si>
  <si>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</si>
  <si>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</si>
  <si>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</si>
  <si>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</si>
  <si>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</si>
  <si>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</si>
  <si>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</si>
  <si>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</si>
  <si>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</si>
  <si>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</si>
  <si>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</si>
  <si>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</si>
  <si>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</si>
  <si>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</si>
  <si>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</si>
  <si>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</si>
  <si>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</si>
  <si>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</si>
  <si>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</si>
  <si>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</si>
  <si>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</si>
  <si>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</si>
  <si>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</si>
  <si>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</si>
  <si>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</si>
  <si>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</si>
  <si>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</si>
  <si>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</si>
  <si>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</si>
  <si>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</si>
  <si>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</si>
  <si>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</si>
  <si>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</si>
  <si>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</si>
  <si>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</si>
  <si>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</si>
  <si>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</si>
  <si>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</si>
  <si>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</si>
  <si>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</si>
  <si>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</si>
  <si>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</si>
  <si>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</si>
  <si>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</si>
  <si>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</si>
  <si>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</si>
  <si>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</si>
  <si>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</si>
  <si>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</si>
  <si>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</si>
  <si>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</si>
  <si>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</si>
  <si>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</si>
  <si>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</si>
  <si>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</si>
  <si>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</si>
  <si>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</si>
  <si>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</si>
  <si>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</si>
  <si>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</si>
  <si>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</si>
  <si>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</si>
  <si>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</si>
  <si>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</si>
  <si>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</si>
  <si>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</si>
  <si>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</si>
  <si>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</si>
  <si>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</si>
  <si>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</si>
  <si>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</si>
  <si>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</si>
  <si>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</si>
  <si>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</si>
  <si>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</si>
  <si>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</si>
  <si>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</si>
  <si>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</si>
  <si>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</si>
  <si>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</si>
  <si>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</si>
  <si>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</si>
  <si>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</si>
  <si>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</si>
  <si>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</si>
  <si>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</si>
  <si>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</si>
  <si>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</si>
  <si>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</si>
  <si>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</si>
  <si>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</si>
  <si>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</si>
  <si>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</si>
  <si>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</si>
  <si>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</si>
  <si>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</si>
  <si>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</si>
  <si>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</si>
  <si>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</si>
  <si>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</si>
  <si>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</si>
  <si>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</si>
  <si>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</si>
  <si>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</si>
  <si>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</si>
  <si>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</si>
  <si>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</si>
  <si>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</si>
  <si>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</si>
  <si>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</si>
  <si>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</si>
  <si>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</si>
  <si>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</si>
  <si>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</si>
  <si>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</si>
  <si>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</si>
  <si>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</si>
  <si>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</si>
  <si>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</si>
  <si>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</si>
  <si>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</si>
  <si>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</si>
  <si>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</si>
  <si>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</si>
  <si>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</si>
  <si>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</si>
  <si>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</si>
  <si>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</si>
  <si>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</si>
  <si>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</si>
  <si>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</si>
  <si>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</si>
  <si>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</si>
  <si>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</si>
  <si>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</si>
  <si>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</si>
  <si>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</si>
  <si>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</si>
  <si>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</si>
  <si>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</si>
  <si>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</si>
  <si>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</si>
  <si>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</si>
  <si>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</si>
  <si>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</si>
  <si>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</si>
  <si>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</si>
  <si>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</si>
  <si>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</si>
  <si>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</si>
  <si>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</si>
  <si>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</si>
  <si>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</si>
  <si>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</si>
  <si>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</si>
  <si>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</si>
  <si>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</si>
  <si>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</si>
  <si>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</si>
  <si>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</si>
  <si>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</si>
  <si>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</si>
  <si>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</si>
  <si>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</si>
  <si>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</si>
  <si>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</si>
  <si>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</si>
  <si>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</si>
  <si>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</si>
  <si>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</si>
  <si>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</si>
  <si>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</si>
  <si>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</si>
  <si>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</si>
  <si>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</si>
  <si>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</si>
  <si>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</si>
  <si>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</si>
  <si>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</si>
  <si>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</si>
  <si>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</si>
  <si>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</si>
  <si>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</si>
  <si>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</si>
  <si>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</si>
  <si>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</si>
  <si>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</si>
  <si>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</si>
  <si>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</si>
  <si>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</si>
  <si>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</si>
  <si>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</si>
  <si>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</si>
  <si>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</si>
  <si>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</si>
  <si>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</si>
  <si>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</si>
  <si>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</si>
  <si>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</si>
  <si>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</si>
  <si>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</si>
  <si>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</si>
  <si>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</si>
  <si>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</si>
  <si>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</si>
  <si>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</si>
  <si>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</si>
  <si>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</si>
  <si>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</si>
  <si>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</si>
  <si>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</si>
  <si>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</si>
  <si>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</si>
  <si>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</si>
  <si>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</si>
  <si>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</si>
  <si>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</si>
  <si>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</si>
  <si>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</si>
  <si>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</si>
  <si>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</si>
  <si>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</si>
  <si>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</si>
  <si>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</si>
  <si>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</si>
  <si>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</si>
  <si>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</si>
  <si>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</si>
  <si>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</si>
  <si>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</si>
  <si>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</si>
  <si>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</si>
  <si>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</si>
  <si>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</si>
  <si>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</si>
  <si>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</si>
  <si>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</si>
  <si>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</si>
  <si>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</si>
  <si>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</si>
  <si>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</si>
  <si>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</si>
  <si>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</si>
  <si>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</si>
  <si>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</si>
  <si>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</si>
  <si>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</si>
  <si>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</si>
  <si>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</si>
  <si>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</si>
  <si>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</si>
  <si>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</si>
  <si>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</si>
  <si>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</si>
  <si>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</si>
  <si>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</si>
  <si>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</si>
  <si>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</si>
  <si>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</si>
  <si>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</si>
  <si>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</si>
  <si>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</si>
  <si>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</si>
  <si>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</si>
  <si>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</si>
  <si>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</si>
  <si>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</si>
  <si>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</si>
  <si>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</si>
  <si>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</si>
  <si>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</si>
  <si>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</si>
  <si>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</si>
  <si>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</si>
  <si>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</si>
  <si>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</si>
  <si>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</si>
  <si>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</si>
  <si>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</si>
  <si>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</si>
  <si>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</si>
  <si>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</si>
  <si>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</si>
  <si>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</si>
  <si>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</si>
  <si>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</si>
  <si>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</si>
  <si>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</si>
  <si>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</si>
  <si>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</si>
  <si>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</si>
  <si>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</si>
  <si>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</si>
  <si>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</si>
  <si>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</si>
  <si>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</si>
  <si>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</si>
  <si>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</si>
  <si>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</si>
  <si>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</si>
  <si>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</si>
  <si>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</si>
  <si>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</si>
  <si>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</si>
  <si>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</si>
  <si>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</si>
  <si>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</si>
  <si>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</si>
  <si>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</si>
  <si>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</si>
  <si>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</si>
  <si>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</si>
  <si>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</si>
  <si>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</si>
  <si>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</si>
  <si>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</si>
  <si>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</si>
  <si>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</si>
  <si>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</si>
  <si>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</si>
  <si>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</si>
  <si>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</si>
  <si>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</si>
  <si>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</si>
  <si>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</si>
  <si>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</si>
  <si>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</si>
  <si>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</si>
  <si>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</si>
  <si>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</si>
  <si>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</si>
  <si>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</si>
  <si>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</si>
  <si>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</si>
  <si>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</si>
  <si>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</si>
  <si>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</si>
  <si>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</si>
  <si>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</si>
  <si>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</si>
  <si>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</si>
  <si>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</si>
  <si>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</si>
  <si>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</si>
  <si>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</si>
  <si>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</si>
  <si>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</si>
  <si>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</si>
  <si>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</si>
  <si>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</si>
  <si>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</si>
  <si>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</si>
  <si>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</si>
  <si>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</si>
  <si>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</si>
  <si>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</si>
  <si>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</si>
  <si>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</si>
  <si>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</si>
  <si>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</si>
  <si>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</si>
  <si>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</si>
  <si>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</si>
  <si>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</si>
  <si>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</si>
  <si>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</si>
  <si>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</si>
  <si>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</si>
  <si>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</si>
  <si>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</si>
  <si>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</si>
  <si>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</si>
  <si>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</si>
  <si>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</si>
  <si>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</si>
  <si>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</si>
  <si>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</si>
  <si>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</si>
  <si>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</si>
  <si>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</si>
  <si>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</si>
  <si>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</si>
  <si>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</si>
  <si>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</si>
  <si>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</si>
  <si>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</si>
  <si>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</si>
  <si>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</si>
  <si>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</si>
  <si>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</si>
  <si>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</si>
  <si>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</si>
  <si>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</si>
  <si>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</si>
  <si>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</si>
  <si>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</si>
  <si>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</si>
  <si>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</si>
  <si>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</si>
  <si>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</si>
  <si>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</si>
  <si>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</si>
  <si>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</si>
  <si>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</si>
  <si>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</si>
  <si>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</si>
  <si>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</si>
  <si>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</si>
  <si>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</si>
  <si>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</si>
  <si>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</si>
  <si>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</si>
  <si>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</si>
  <si>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</si>
  <si>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</si>
  <si>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</si>
  <si>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</si>
  <si>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</si>
  <si>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</si>
  <si>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</si>
  <si>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</si>
  <si>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</si>
  <si>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</si>
  <si>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</si>
  <si>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</si>
  <si>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</si>
  <si>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</si>
  <si>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</si>
  <si>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</si>
  <si>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</si>
  <si>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</si>
  <si>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</si>
  <si>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</si>
  <si>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</si>
  <si>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</si>
  <si>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</si>
  <si>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</si>
  <si>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</si>
  <si>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</si>
  <si>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</si>
  <si>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</si>
  <si>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</si>
  <si>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</si>
  <si>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</si>
  <si>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</si>
  <si>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</si>
  <si>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</si>
  <si>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</si>
  <si>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</si>
  <si>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</si>
  <si>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</si>
  <si>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</si>
  <si>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</si>
  <si>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</si>
  <si>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</si>
  <si>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</si>
  <si>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</si>
  <si>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</si>
  <si>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</si>
  <si>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</si>
  <si>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</si>
  <si>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</si>
  <si>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</si>
  <si>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</si>
  <si>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</si>
  <si>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</si>
  <si>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</si>
  <si>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</si>
  <si>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</si>
  <si>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</si>
  <si>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</si>
  <si>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</si>
  <si>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</si>
  <si>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</si>
  <si>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</si>
  <si>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</si>
  <si>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</si>
  <si>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</si>
  <si>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</si>
  <si>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</si>
  <si>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</si>
  <si>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</si>
  <si>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</si>
  <si>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</si>
  <si>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</si>
  <si>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</si>
  <si>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</si>
  <si>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</si>
  <si>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</si>
  <si>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</si>
  <si>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</si>
  <si>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</si>
  <si>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</si>
  <si>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</si>
  <si>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</si>
  <si>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</si>
  <si>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</si>
  <si>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</si>
  <si>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</si>
  <si>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</si>
  <si>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</si>
  <si>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</si>
  <si>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</si>
  <si>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</si>
  <si>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</si>
  <si>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</si>
  <si>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</si>
  <si>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</si>
  <si>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</si>
  <si>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</si>
  <si>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</si>
  <si>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</si>
  <si>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</si>
  <si>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</si>
  <si>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</si>
  <si>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</si>
  <si>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</si>
  <si>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</si>
  <si>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</si>
  <si>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</si>
  <si>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</si>
  <si>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</si>
  <si>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</si>
  <si>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</si>
  <si>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</si>
  <si>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</si>
  <si>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</si>
  <si>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</si>
  <si>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</si>
  <si>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</si>
  <si>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</si>
  <si>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</si>
  <si>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</si>
  <si>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</si>
  <si>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</si>
  <si>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</si>
  <si>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</si>
  <si>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</si>
  <si>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</si>
  <si>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</si>
  <si>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</si>
  <si>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</si>
  <si>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</si>
  <si>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</si>
  <si>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</si>
  <si>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</si>
  <si>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</si>
  <si>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</si>
  <si>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</si>
  <si>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</si>
  <si>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</si>
  <si>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</si>
  <si>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</si>
  <si>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</si>
  <si>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</si>
  <si>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</si>
  <si>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</si>
  <si>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</si>
  <si>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</si>
  <si>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</si>
  <si>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</si>
  <si>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</si>
  <si>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</si>
  <si>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</si>
  <si>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</si>
  <si>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</si>
  <si>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</si>
  <si>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</si>
  <si>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</si>
  <si>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</si>
  <si>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</si>
  <si>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</si>
  <si>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</si>
  <si>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</si>
  <si>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</si>
  <si>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</si>
  <si>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</si>
  <si>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</si>
  <si>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</si>
  <si>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</si>
  <si>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</si>
  <si>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</si>
  <si>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</si>
  <si>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</si>
  <si>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</si>
  <si>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</si>
  <si>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</si>
  <si>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</si>
  <si>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</si>
  <si>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</si>
  <si>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</si>
  <si>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</si>
  <si>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</si>
  <si>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</si>
  <si>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</si>
  <si>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</si>
  <si>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</si>
  <si>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</si>
  <si>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</si>
  <si>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</si>
  <si>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</si>
  <si>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</si>
  <si>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</si>
  <si>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</si>
  <si>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</si>
  <si>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</si>
  <si>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</si>
  <si>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</si>
  <si>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</si>
  <si>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</si>
  <si>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</si>
  <si>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</si>
  <si>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</si>
  <si>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</si>
  <si>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</si>
  <si>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</si>
  <si>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</si>
  <si>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</si>
  <si>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</si>
  <si>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</si>
  <si>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</si>
  <si>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</si>
  <si>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</si>
  <si>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</si>
  <si>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</si>
  <si>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</si>
  <si>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</si>
  <si>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</si>
  <si>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</si>
  <si>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</si>
  <si>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</si>
  <si>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</si>
  <si>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</si>
  <si>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</si>
  <si>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</si>
  <si>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</si>
  <si>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</si>
  <si>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</si>
  <si>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</si>
  <si>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</si>
  <si>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</si>
  <si>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</si>
  <si>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</si>
  <si>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</si>
  <si>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</si>
  <si>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</si>
  <si>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</si>
  <si>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</si>
  <si>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</si>
  <si>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</si>
  <si>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</si>
  <si>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</si>
  <si>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</si>
  <si>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</si>
  <si>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</si>
  <si>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</si>
  <si>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</si>
  <si>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</si>
  <si>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</si>
  <si>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</si>
  <si>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</si>
  <si>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</si>
  <si>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</si>
  <si>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</si>
  <si>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</si>
  <si>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</si>
  <si>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</si>
  <si>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</si>
  <si>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</si>
  <si>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</si>
  <si>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</si>
  <si>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</si>
  <si>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</si>
  <si>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</si>
  <si>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</si>
  <si>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</si>
  <si>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</si>
  <si>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</si>
  <si>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</si>
  <si>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</si>
  <si>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</si>
  <si>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</si>
  <si>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</si>
  <si>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</si>
  <si>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</si>
  <si>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</si>
  <si>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</si>
  <si>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</si>
  <si>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</si>
  <si>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</si>
  <si>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</si>
  <si>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</si>
  <si>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</si>
  <si>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</si>
  <si>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</si>
  <si>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</si>
  <si>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</si>
  <si>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</si>
  <si>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</si>
  <si>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</si>
  <si>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</si>
  <si>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</si>
  <si>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</si>
  <si>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</si>
  <si>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</si>
  <si>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</si>
  <si>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</si>
  <si>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</si>
  <si>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</si>
  <si>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</si>
  <si>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</si>
  <si>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</si>
  <si>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</si>
  <si>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</si>
  <si>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</si>
  <si>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</si>
  <si>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</si>
  <si>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</si>
  <si>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</si>
  <si>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</si>
  <si>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</si>
  <si>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</si>
  <si>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</si>
  <si>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</si>
  <si>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</si>
  <si>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</si>
  <si>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</si>
  <si>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</si>
  <si>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</si>
  <si>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</si>
  <si>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</si>
  <si>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</si>
  <si>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</si>
  <si>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</si>
  <si>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</si>
  <si>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</si>
  <si>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</si>
  <si>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</si>
  <si>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</si>
  <si>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</si>
  <si>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</si>
  <si>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</si>
  <si>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</si>
  <si>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</si>
  <si>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</si>
  <si>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</si>
  <si>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</si>
  <si>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</si>
  <si>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</si>
  <si>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</si>
  <si>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</si>
  <si>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</si>
  <si>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</si>
  <si>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</si>
  <si>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</si>
  <si>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</si>
  <si>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</si>
  <si>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</si>
  <si>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</si>
  <si>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</si>
  <si>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</si>
  <si>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</si>
  <si>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</si>
  <si>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</si>
  <si>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</si>
  <si>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</si>
  <si>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</si>
  <si>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</si>
  <si>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</si>
  <si>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</si>
  <si>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</si>
  <si>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</si>
  <si>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</si>
  <si>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</si>
  <si>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</si>
  <si>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</si>
  <si>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</si>
  <si>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</si>
  <si>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</si>
  <si>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</si>
  <si>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</si>
  <si>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</si>
  <si>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</si>
  <si>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</si>
  <si>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</si>
  <si>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</si>
  <si>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</si>
  <si>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</si>
  <si>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</si>
  <si>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</si>
  <si>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</si>
  <si>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</si>
  <si>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</si>
  <si>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</si>
  <si>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</si>
  <si>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</si>
  <si>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</si>
  <si>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</si>
  <si>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</si>
  <si>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</si>
  <si>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</si>
  <si>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</si>
  <si>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</si>
  <si>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</si>
  <si>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</si>
  <si>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</si>
  <si>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</si>
  <si>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</si>
  <si>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</si>
  <si>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</si>
  <si>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</si>
  <si>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</si>
  <si>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</si>
  <si>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</si>
  <si>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</si>
  <si>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</si>
  <si>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</si>
  <si>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</si>
  <si>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</si>
  <si>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</si>
  <si>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</si>
  <si>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</si>
  <si>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</si>
  <si>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</si>
  <si>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</si>
  <si>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</si>
  <si>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</si>
  <si>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</si>
  <si>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</si>
  <si>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</si>
  <si>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</si>
  <si>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</si>
  <si>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</si>
  <si>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</si>
  <si>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</si>
  <si>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</si>
  <si>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</si>
  <si>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</si>
  <si>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</si>
  <si>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</si>
  <si>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</si>
  <si>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</si>
  <si>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</si>
  <si>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</si>
  <si>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</si>
  <si>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</si>
  <si>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</si>
  <si>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</si>
  <si>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</si>
  <si>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</si>
  <si>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</si>
  <si>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</si>
  <si>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</si>
  <si>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Local:</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</si>
  <si>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</si>
  <si>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</si>
  <si>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</si>
  <si>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</si>
  <si>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</si>
  <si>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</si>
  <si>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</si>
  <si>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</si>
  <si>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</si>
  <si>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</si>
  <si>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</si>
  <si>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</si>
  <si>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</si>
  <si>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</si>
  <si>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</si>
  <si>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</si>
  <si>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</si>
  <si>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</si>
  <si>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</si>
  <si>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</si>
  <si>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</si>
  <si>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</si>
  <si>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</si>
  <si>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</si>
  <si>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</si>
  <si>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</si>
  <si>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</si>
  <si>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</si>
  <si>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</si>
  <si>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</si>
  <si>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</si>
  <si>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</si>
  <si>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</si>
  <si>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</si>
  <si>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</si>
  <si>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</si>
  <si>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</si>
  <si>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</si>
  <si>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</si>
  <si>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</si>
  <si>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</si>
  <si>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</si>
  <si>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</si>
  <si>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</si>
  <si>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</si>
  <si>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</si>
  <si>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</si>
  <si>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</si>
  <si>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</si>
  <si>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</si>
  <si>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</si>
  <si>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</si>
  <si>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</si>
  <si>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</si>
  <si>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</si>
  <si>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</si>
  <si>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</si>
  <si>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</si>
  <si>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</si>
  <si>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</si>
  <si>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</si>
  <si>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</si>
  <si>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</si>
  <si>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</si>
  <si>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</si>
  <si>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</si>
  <si>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</si>
  <si>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</si>
  <si>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</si>
  <si>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</si>
  <si>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</si>
  <si>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</si>
  <si>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</si>
  <si>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</si>
  <si>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</si>
  <si>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</si>
  <si>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</si>
  <si>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</si>
  <si>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</si>
  <si>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</si>
  <si>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</si>
  <si>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</si>
  <si>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</si>
  <si>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</si>
  <si>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</si>
  <si>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</si>
  <si>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</si>
  <si>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</si>
  <si>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</si>
  <si>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</si>
  <si>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</si>
  <si>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</si>
  <si>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</si>
  <si>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</si>
  <si>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</si>
  <si>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</si>
  <si>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</si>
  <si>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</si>
  <si>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</si>
  <si>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</si>
  <si>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</si>
  <si>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</si>
  <si>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</si>
  <si>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</si>
  <si>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</si>
  <si>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</si>
  <si>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</si>
  <si>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</si>
  <si>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</si>
  <si>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</si>
  <si>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</si>
  <si>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</si>
  <si>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</si>
  <si>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</si>
  <si>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</si>
  <si>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</si>
  <si>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</si>
  <si>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</si>
  <si>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</si>
  <si>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</si>
  <si>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</si>
  <si>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</si>
  <si>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</si>
  <si>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</si>
  <si>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</si>
  <si>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</si>
  <si>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</si>
  <si>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</si>
  <si>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</si>
  <si>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</si>
  <si>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</si>
  <si>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</si>
  <si>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</si>
  <si>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</si>
  <si>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</si>
  <si>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</si>
  <si>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</si>
  <si>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</si>
  <si>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</si>
  <si>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</si>
  <si>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</si>
  <si>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</si>
  <si>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</si>
  <si>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</si>
  <si>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</si>
  <si>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</si>
  <si>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</si>
  <si>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</si>
  <si>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</si>
  <si>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</si>
  <si>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</si>
  <si>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</si>
  <si>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</si>
  <si>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</si>
  <si>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</si>
  <si>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</si>
  <si>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</si>
  <si>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</si>
  <si>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</si>
  <si>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</si>
  <si>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</si>
  <si>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</si>
  <si>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</si>
  <si>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</si>
  <si>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</si>
  <si>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</si>
  <si>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</si>
  <si>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</si>
  <si>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</si>
  <si>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</si>
  <si>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</si>
  <si>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</si>
  <si>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</si>
  <si>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</si>
  <si>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</si>
  <si>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</si>
  <si>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</si>
  <si>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</si>
  <si>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</si>
  <si>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</si>
  <si>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</si>
  <si>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</si>
  <si>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</si>
  <si>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</si>
  <si>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</si>
  <si>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</si>
  <si>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</si>
  <si>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</si>
  <si>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</si>
  <si>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</si>
  <si>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</si>
  <si>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</si>
  <si>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</si>
  <si>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</si>
  <si>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</si>
  <si>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</si>
  <si>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</si>
  <si>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</si>
  <si>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</si>
  <si>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</si>
  <si>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</si>
  <si>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</si>
  <si>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</si>
  <si>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</si>
  <si>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</si>
  <si>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</si>
  <si>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</si>
  <si>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</si>
  <si>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</si>
  <si>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</si>
  <si>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</si>
  <si>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</si>
  <si>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</si>
  <si>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</si>
  <si>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</si>
  <si>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</si>
  <si>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</si>
  <si>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</si>
  <si>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</si>
  <si>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</si>
  <si>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</si>
  <si>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</si>
  <si>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</si>
  <si>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</si>
  <si>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</si>
  <si>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</si>
  <si>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</si>
  <si>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</si>
  <si>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</si>
  <si>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</si>
  <si>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</si>
  <si>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</si>
  <si>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</si>
  <si>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</si>
  <si>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</si>
  <si>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</si>
  <si>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</si>
  <si>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</si>
  <si>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</si>
  <si>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</si>
  <si>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</si>
  <si>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</si>
  <si>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</si>
  <si>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</si>
  <si>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</si>
  <si>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</si>
  <si>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</si>
  <si>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</si>
  <si>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</si>
  <si>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</si>
  <si>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</si>
  <si>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</si>
  <si>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</si>
  <si>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</si>
  <si>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</si>
  <si>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</si>
  <si>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</si>
  <si>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</si>
  <si>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 xml:space="preserve">   Line 12, Column (b) includes $__________ of unbilled revenues.</t>
  </si>
  <si>
    <t>(454) Rent from Electric Property</t>
  </si>
  <si>
    <t>(455) Interdepartmental Rents</t>
  </si>
  <si>
    <t xml:space="preserve">   Line 12 Column (d) includes __________  MWH relating to unbilled revenues.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</si>
  <si>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</si>
  <si>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</si>
  <si>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</si>
  <si>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</si>
  <si>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</si>
  <si>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</si>
  <si>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</si>
  <si>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</si>
  <si>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</si>
  <si>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</si>
  <si>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</si>
  <si>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</si>
  <si>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</si>
  <si>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</si>
  <si>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</si>
  <si>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</si>
  <si>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</si>
  <si>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</si>
  <si>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</si>
  <si>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</si>
  <si>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</si>
  <si>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</si>
  <si>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</si>
  <si>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</si>
  <si>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</si>
  <si>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</si>
  <si>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</si>
  <si>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</si>
  <si>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</si>
  <si>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</si>
  <si>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</si>
  <si>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</si>
  <si>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</si>
  <si>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</si>
  <si>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</si>
  <si>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</si>
  <si>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</si>
  <si>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</si>
  <si>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</si>
  <si>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</si>
  <si>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</si>
  <si>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</si>
  <si>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</si>
  <si>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</si>
  <si>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</si>
  <si>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</si>
  <si>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</si>
  <si>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</si>
  <si>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</si>
  <si>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</si>
  <si>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</si>
  <si>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</si>
  <si>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</si>
  <si>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</si>
  <si>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</si>
  <si>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</si>
  <si>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</si>
  <si>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</si>
  <si>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</si>
  <si>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</si>
  <si>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</si>
  <si>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</si>
  <si>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</si>
  <si>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</si>
  <si>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</si>
  <si>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</si>
  <si>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</si>
  <si>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</si>
  <si>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</si>
  <si>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</si>
  <si>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</si>
  <si>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</si>
  <si>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</si>
  <si>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</si>
  <si>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</si>
  <si>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</si>
  <si>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</si>
  <si>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</si>
  <si>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</si>
  <si>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</si>
  <si>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</si>
  <si>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</si>
  <si>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</si>
  <si>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</si>
  <si>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</si>
  <si>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</si>
  <si>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</si>
  <si>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</si>
  <si>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</si>
  <si>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</si>
  <si>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</si>
  <si>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</si>
  <si>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</si>
  <si>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</si>
  <si>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</si>
  <si>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</si>
  <si>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</si>
  <si>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</si>
  <si>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</si>
  <si>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</si>
  <si>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</si>
  <si>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</si>
  <si>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</si>
  <si>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</si>
  <si>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</si>
  <si>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</si>
  <si>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</si>
  <si>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</si>
  <si>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</si>
  <si>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</si>
  <si>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</si>
  <si>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</si>
  <si>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</si>
  <si>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</si>
  <si>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</si>
  <si>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</si>
  <si>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</si>
  <si>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</si>
  <si>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</si>
  <si>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</si>
  <si>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</si>
  <si>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</si>
  <si>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</si>
  <si>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</si>
  <si>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</si>
  <si>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</si>
  <si>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</si>
  <si>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</si>
  <si>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</si>
  <si>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</si>
  <si>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</si>
  <si>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</si>
  <si>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</si>
  <si>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</si>
  <si>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</si>
  <si>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</si>
  <si>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</si>
  <si>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</si>
  <si>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</si>
  <si>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</si>
  <si>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</si>
  <si>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</si>
  <si>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</si>
  <si>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</si>
  <si>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</si>
  <si>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</si>
  <si>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</si>
  <si>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</si>
  <si>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</si>
  <si>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</si>
  <si>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</si>
  <si>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</si>
  <si>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</si>
  <si>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</si>
  <si>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</si>
  <si>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</si>
  <si>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</si>
  <si>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</si>
  <si>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</si>
  <si>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</si>
  <si>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</si>
  <si>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</si>
  <si>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</si>
  <si>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</si>
  <si>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</si>
  <si>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</si>
  <si>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</si>
  <si>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</si>
  <si>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</si>
  <si>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</si>
  <si>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</si>
  <si>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</si>
  <si>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</si>
  <si>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</si>
  <si>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</si>
  <si>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</si>
  <si>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</si>
  <si>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</si>
  <si>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</si>
  <si>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</si>
  <si>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</si>
  <si>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</si>
  <si>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</si>
  <si>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</si>
  <si>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</si>
  <si>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</si>
  <si>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</si>
  <si>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</si>
  <si>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</si>
  <si>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</si>
  <si>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</si>
  <si>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</si>
  <si>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</si>
  <si>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</si>
  <si>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</si>
  <si>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</si>
  <si>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</si>
  <si>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</si>
  <si>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</si>
  <si>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</si>
  <si>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</si>
  <si>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</si>
  <si>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</si>
  <si>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</si>
  <si>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</si>
  <si>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</si>
  <si>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</si>
  <si>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</si>
  <si>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</si>
  <si>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</si>
  <si>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</si>
  <si>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</si>
  <si>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</si>
  <si>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</si>
  <si>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</si>
  <si>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</si>
  <si>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</si>
  <si>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</si>
  <si>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</si>
  <si>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</si>
  <si>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</si>
  <si>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</si>
  <si>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</si>
  <si>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</si>
  <si>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</si>
  <si>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</si>
  <si>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</si>
  <si>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</si>
  <si>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</si>
  <si>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</si>
  <si>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</si>
  <si>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</si>
  <si>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</si>
  <si>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</si>
  <si>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</si>
  <si>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</si>
  <si>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</si>
  <si>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</si>
  <si>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</si>
  <si>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</si>
  <si>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</si>
  <si>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</si>
  <si>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</si>
  <si>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</si>
  <si>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</si>
  <si>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</si>
  <si>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</si>
  <si>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</si>
  <si>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</si>
  <si>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</si>
  <si>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</si>
  <si>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</si>
  <si>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</si>
  <si>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</si>
  <si>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</si>
  <si>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</si>
  <si>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</si>
  <si>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</si>
  <si>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</si>
  <si>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</si>
  <si>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</si>
  <si>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</si>
  <si>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</si>
  <si>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</si>
  <si>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</si>
  <si>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</si>
  <si>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</si>
  <si>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</si>
  <si>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</si>
  <si>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</si>
  <si>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</si>
  <si>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</si>
  <si>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</si>
  <si>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</si>
  <si>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</si>
  <si>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</si>
  <si>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</si>
  <si>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</si>
  <si>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</si>
  <si>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</si>
  <si>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</si>
  <si>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</si>
  <si>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</si>
  <si>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</si>
  <si>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</si>
  <si>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</si>
  <si>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</si>
  <si>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</si>
  <si>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</si>
  <si>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</si>
  <si>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</si>
  <si>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</si>
  <si>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</si>
  <si>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</si>
  <si>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</si>
  <si>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</si>
  <si>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</si>
  <si>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</si>
  <si>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</si>
  <si>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</si>
  <si>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</si>
  <si>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</si>
  <si>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</si>
  <si>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</si>
  <si>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</si>
  <si>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</si>
  <si>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</si>
  <si>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</si>
  <si>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</si>
  <si>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</si>
  <si>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</si>
  <si>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</si>
  <si>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</si>
  <si>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</si>
  <si>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</si>
  <si>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</si>
  <si>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</si>
  <si>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</si>
  <si>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</si>
  <si>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</si>
  <si>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</si>
  <si>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</si>
  <si>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</si>
  <si>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</si>
  <si>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</si>
  <si>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</si>
  <si>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</si>
  <si>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</si>
  <si>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</si>
  <si>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</si>
  <si>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</si>
  <si>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</si>
  <si>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</si>
  <si>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</si>
  <si>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</si>
  <si>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</si>
  <si>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</si>
  <si>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</si>
  <si>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</si>
  <si>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</si>
  <si>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</si>
  <si>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</si>
  <si>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</si>
  <si>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</si>
  <si>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</si>
  <si>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</si>
  <si>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</si>
  <si>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</si>
  <si>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</si>
  <si>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</si>
  <si>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</si>
  <si>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</si>
  <si>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</si>
  <si>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</si>
  <si>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</si>
  <si>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</si>
  <si>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</si>
  <si>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</si>
  <si>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</si>
  <si>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</si>
  <si>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</si>
  <si>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</si>
  <si>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</si>
  <si>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</si>
  <si>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</si>
  <si>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</si>
  <si>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</si>
  <si>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</si>
  <si>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</si>
  <si>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</si>
  <si>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</si>
  <si>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</si>
  <si>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</si>
  <si>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</si>
  <si>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</si>
  <si>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</si>
  <si>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</si>
  <si>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</si>
  <si>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</si>
  <si>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</si>
  <si>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</si>
  <si>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</si>
  <si>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</si>
  <si>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</si>
  <si>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</si>
  <si>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</si>
  <si>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</si>
  <si>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</si>
  <si>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</si>
  <si>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</si>
  <si>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</si>
  <si>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</si>
  <si>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</si>
  <si>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</si>
  <si>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</si>
  <si>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</si>
  <si>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</si>
  <si>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</si>
  <si>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</si>
  <si>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</si>
  <si>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</si>
  <si>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</si>
  <si>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</si>
  <si>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</si>
  <si>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</si>
  <si>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</si>
  <si>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</si>
  <si>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</si>
  <si>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</si>
  <si>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</si>
  <si>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</si>
  <si>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</si>
  <si>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</si>
  <si>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</si>
  <si>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</si>
  <si>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</si>
  <si>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</si>
  <si>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</si>
  <si>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</si>
  <si>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</si>
  <si>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</si>
  <si>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</si>
  <si>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</si>
  <si>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</si>
  <si>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</si>
  <si>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</si>
  <si>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</si>
  <si>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</si>
  <si>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</si>
  <si>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</si>
  <si>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</si>
  <si>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</si>
  <si>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</si>
  <si>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</si>
  <si>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</si>
  <si>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</si>
  <si>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</si>
  <si>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</si>
  <si>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</si>
  <si>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</si>
  <si>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</si>
  <si>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</si>
  <si>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</si>
  <si>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</si>
  <si>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</si>
  <si>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</si>
  <si>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</si>
  <si>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</si>
  <si>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</si>
  <si>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</si>
  <si>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</si>
  <si>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</si>
  <si>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</si>
  <si>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</si>
  <si>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</si>
  <si>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</si>
  <si>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</si>
  <si>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</si>
  <si>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</si>
  <si>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</si>
  <si>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</si>
  <si>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</si>
  <si>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</si>
  <si>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</si>
  <si>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</si>
  <si>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</si>
  <si>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</si>
  <si>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</si>
  <si>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</si>
  <si>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</si>
  <si>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</si>
  <si>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</si>
  <si>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</si>
  <si>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</si>
  <si>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</si>
  <si>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</si>
  <si>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</si>
  <si>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</si>
  <si>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</si>
  <si>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</si>
  <si>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</si>
  <si>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</si>
  <si>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</si>
  <si>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</si>
  <si>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</si>
  <si>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</si>
  <si>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</si>
  <si>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</si>
  <si>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</si>
  <si>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</si>
  <si>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</si>
  <si>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</si>
  <si>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</si>
  <si>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</si>
  <si>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</si>
  <si>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</si>
  <si>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</si>
  <si>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</si>
  <si>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</si>
  <si>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</si>
  <si>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</si>
  <si>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</si>
  <si>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</si>
  <si>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</si>
  <si>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</si>
  <si>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</si>
  <si>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</si>
  <si>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</si>
  <si>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</si>
  <si>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</si>
  <si>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</si>
  <si>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</si>
  <si>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</si>
  <si>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</si>
  <si>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</si>
  <si>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</si>
  <si>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</si>
  <si>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</si>
  <si>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</si>
  <si>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</si>
  <si>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</si>
  <si>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</si>
  <si>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</si>
  <si>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</si>
  <si>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</si>
  <si>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</si>
  <si>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</si>
  <si>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</si>
  <si>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</si>
  <si>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</si>
  <si>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</si>
  <si>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</si>
  <si>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</si>
  <si>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</si>
  <si>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</si>
  <si>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</si>
  <si>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</si>
  <si>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</si>
  <si>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</si>
  <si>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</si>
  <si>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</si>
  <si>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</si>
  <si>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</si>
  <si>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</si>
  <si>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</si>
  <si>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</si>
  <si>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</si>
  <si>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</si>
  <si>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</si>
  <si>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</si>
  <si>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</si>
  <si>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</si>
  <si>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</si>
  <si>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</si>
  <si>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</si>
  <si>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</si>
  <si>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</si>
  <si>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</si>
  <si>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</si>
  <si>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</si>
  <si>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</si>
  <si>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</si>
  <si>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</si>
  <si>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</si>
  <si>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</si>
  <si>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</si>
  <si>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</si>
  <si>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</si>
  <si>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</si>
  <si>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</si>
  <si>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</si>
  <si>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</si>
  <si>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</si>
  <si>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</si>
  <si>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</si>
  <si>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</si>
  <si>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</si>
  <si>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</si>
  <si>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</si>
  <si>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</si>
  <si>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</si>
  <si>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</si>
  <si>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</si>
  <si>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</si>
  <si>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</si>
  <si>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</si>
  <si>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</si>
  <si>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</si>
  <si>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</si>
  <si>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</si>
  <si>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</si>
  <si>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</si>
  <si>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</si>
  <si>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</si>
  <si>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</si>
  <si>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</si>
  <si>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</si>
  <si>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</si>
  <si>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</si>
  <si>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</si>
  <si>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</si>
  <si>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</si>
  <si>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</si>
  <si>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</si>
  <si>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</si>
  <si>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</si>
  <si>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</si>
  <si>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</si>
  <si>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</si>
  <si>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</si>
  <si>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</si>
  <si>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</si>
  <si>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</si>
  <si>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</si>
  <si>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</si>
  <si>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</si>
  <si>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</si>
  <si>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</si>
  <si>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</si>
  <si>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</si>
  <si>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</si>
  <si>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</si>
  <si>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</si>
  <si>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</si>
  <si>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</si>
  <si>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</si>
  <si>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</si>
  <si>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</si>
  <si>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</si>
  <si>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</si>
  <si>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</si>
  <si>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</si>
  <si>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</si>
  <si>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</si>
  <si>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</si>
  <si>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</si>
  <si>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</si>
  <si>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</si>
  <si>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</si>
  <si>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</si>
  <si>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</si>
  <si>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</si>
  <si>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</si>
  <si>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</si>
  <si>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</si>
  <si>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</si>
  <si>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</si>
  <si>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</si>
  <si>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</si>
  <si>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</si>
  <si>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</si>
  <si>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</si>
  <si>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</si>
  <si>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</si>
  <si>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</si>
  <si>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</si>
  <si>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</si>
  <si>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</si>
  <si>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</si>
  <si>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</si>
  <si>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</si>
  <si>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</si>
  <si>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</si>
  <si>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</si>
  <si>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</si>
  <si>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</si>
  <si>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</si>
  <si>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</si>
  <si>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</si>
  <si>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</si>
  <si>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</si>
  <si>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</si>
  <si>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</si>
  <si>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</si>
  <si>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</si>
  <si>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</si>
  <si>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</si>
  <si>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</si>
  <si>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</si>
  <si>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</si>
  <si>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</si>
  <si>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</si>
  <si>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</si>
  <si>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</si>
  <si>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</si>
  <si>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</si>
  <si>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</si>
  <si>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</si>
  <si>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</si>
  <si>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</si>
  <si>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</si>
  <si>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</si>
  <si>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</si>
  <si>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</si>
  <si>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</si>
  <si>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</si>
  <si>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</si>
  <si>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</si>
  <si>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</si>
  <si>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</si>
  <si>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</si>
  <si>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</si>
  <si>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</si>
  <si>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</si>
  <si>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</si>
  <si>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</si>
  <si>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</si>
  <si>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</si>
  <si>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</si>
  <si>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</si>
  <si>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</si>
  <si>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</si>
  <si>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</si>
  <si>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</si>
  <si>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</si>
  <si>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</si>
  <si>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</si>
  <si>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</si>
  <si>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</si>
  <si>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</si>
  <si>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</si>
  <si>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</si>
  <si>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</si>
  <si>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</si>
  <si>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</si>
  <si>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</si>
  <si>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</si>
  <si>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</si>
  <si>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</si>
  <si>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</si>
  <si>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</si>
  <si>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</si>
  <si>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</si>
  <si>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</si>
  <si>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</si>
  <si>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</si>
  <si>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</si>
  <si>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</si>
  <si>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</si>
  <si>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</si>
  <si>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</si>
  <si>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</si>
  <si>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</si>
  <si>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</si>
  <si>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</si>
  <si>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</si>
  <si>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</si>
  <si>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</si>
  <si>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</si>
  <si>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</si>
  <si>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</si>
  <si>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</si>
  <si>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</si>
  <si>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</si>
  <si>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</si>
  <si>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</si>
  <si>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</si>
  <si>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</si>
  <si>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</si>
  <si>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</si>
  <si>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</si>
  <si>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</si>
  <si>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</si>
  <si>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</si>
  <si>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</si>
  <si>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</si>
  <si>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</si>
  <si>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</si>
  <si>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</si>
  <si>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</si>
  <si>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</si>
  <si>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</si>
  <si>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</si>
  <si>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</si>
  <si>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</si>
  <si>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</si>
  <si>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</si>
  <si>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</si>
  <si>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</si>
  <si>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</si>
  <si>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</si>
  <si>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</si>
  <si>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</si>
  <si>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</si>
  <si>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</si>
  <si>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</si>
  <si>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</si>
  <si>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</si>
  <si>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</si>
  <si>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</si>
  <si>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</si>
  <si>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</si>
  <si>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</si>
  <si>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</si>
  <si>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</si>
  <si>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</si>
  <si>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</si>
  <si>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</si>
  <si>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</si>
  <si>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</si>
  <si>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</si>
  <si>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</si>
  <si>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</si>
  <si>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</si>
  <si>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</si>
  <si>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</si>
  <si>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</si>
  <si>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</si>
  <si>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</si>
  <si>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</si>
  <si>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</si>
  <si>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</si>
  <si>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</si>
  <si>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</si>
  <si>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</si>
  <si>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</si>
  <si>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</si>
  <si>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</si>
  <si>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</si>
  <si>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</si>
  <si>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</si>
  <si>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</si>
  <si>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</si>
  <si>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</si>
  <si>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</si>
  <si>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</si>
  <si>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</si>
  <si>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</si>
  <si>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</si>
  <si>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</si>
  <si>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</si>
  <si>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</si>
  <si>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</si>
  <si>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</si>
  <si>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</si>
  <si>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</si>
  <si>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</si>
  <si>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</si>
  <si>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</si>
  <si>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</si>
  <si>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</si>
  <si>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</si>
  <si>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</si>
  <si>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</si>
  <si>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</si>
  <si>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</si>
  <si>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</si>
  <si>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</si>
  <si>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</si>
  <si>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</si>
  <si>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</si>
  <si>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</si>
  <si>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</si>
  <si>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</si>
  <si>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</si>
  <si>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</si>
  <si>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</si>
  <si>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</si>
  <si>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</si>
  <si>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</si>
  <si>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</si>
  <si>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</si>
  <si>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</si>
  <si>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</si>
  <si>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</si>
  <si>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</si>
  <si>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</si>
  <si>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</si>
  <si>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</si>
  <si>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</si>
  <si>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</si>
  <si>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</si>
  <si>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</si>
  <si>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</si>
  <si>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</si>
  <si>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</si>
  <si>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</si>
  <si>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</si>
  <si>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</si>
  <si>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</si>
  <si>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</si>
  <si>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</si>
  <si>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</si>
  <si>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</si>
  <si>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</si>
  <si>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</si>
  <si>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</si>
  <si>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</si>
  <si>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</si>
  <si>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</si>
  <si>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</si>
  <si>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</si>
  <si>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</si>
  <si>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</si>
  <si>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</si>
  <si>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</si>
  <si>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</si>
  <si>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</si>
  <si>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</si>
  <si>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</si>
  <si>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</si>
  <si>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</si>
  <si>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</si>
  <si>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</si>
  <si>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</si>
  <si>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</si>
  <si>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</si>
  <si>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</si>
  <si>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</si>
  <si>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</si>
  <si>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</si>
  <si>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</si>
  <si>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</si>
  <si>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</si>
  <si>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</si>
  <si>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</si>
  <si>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</si>
  <si>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</si>
  <si>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</si>
  <si>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</si>
  <si>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</si>
  <si>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</si>
  <si>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</si>
  <si>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</si>
  <si>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</si>
  <si>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</si>
  <si>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</si>
  <si>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</si>
  <si>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</si>
  <si>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</si>
  <si>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</si>
  <si>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</si>
  <si>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</si>
  <si>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</si>
  <si>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</si>
  <si>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</si>
  <si>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</si>
  <si>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</si>
  <si>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</si>
  <si>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</si>
  <si>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</si>
  <si>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</si>
  <si>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</si>
  <si>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</si>
  <si>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</si>
  <si>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</si>
  <si>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</si>
  <si>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</si>
  <si>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</si>
  <si>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</si>
  <si>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</si>
  <si>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</si>
  <si>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</si>
  <si>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</si>
  <si>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</si>
  <si>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</si>
  <si>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</si>
  <si>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</si>
  <si>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</si>
  <si>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</si>
  <si>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</si>
  <si>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</si>
  <si>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</si>
  <si>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</si>
  <si>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</si>
  <si>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</si>
  <si>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</si>
  <si>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</si>
  <si>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</si>
  <si>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</si>
  <si>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</si>
  <si>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</si>
  <si>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</si>
  <si>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</si>
  <si>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</si>
  <si>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</si>
  <si>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</si>
  <si>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</si>
  <si>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</si>
  <si>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</si>
  <si>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</si>
  <si>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</si>
  <si>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</si>
  <si>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</si>
  <si>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</si>
  <si>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</si>
  <si>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</si>
  <si>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</si>
  <si>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</si>
  <si>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</si>
  <si>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</si>
  <si>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</si>
  <si>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</si>
  <si>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</si>
  <si>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</si>
  <si>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</si>
  <si>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</si>
  <si>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</si>
  <si>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</si>
  <si>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</si>
  <si>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</si>
  <si>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</si>
  <si>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</si>
  <si>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</si>
  <si>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</si>
  <si>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</si>
  <si>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</si>
  <si>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</si>
  <si>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</si>
  <si>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</si>
  <si>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</si>
  <si>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</si>
  <si>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</si>
  <si>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</si>
  <si>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</si>
  <si>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</si>
  <si>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</si>
  <si>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</si>
  <si>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</si>
  <si>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</si>
  <si>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</si>
  <si>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</si>
  <si>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</si>
  <si>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</si>
  <si>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</si>
  <si>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</si>
  <si>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</si>
  <si>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</si>
  <si>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</si>
  <si>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</si>
  <si>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</si>
  <si>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</si>
  <si>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</si>
  <si>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</si>
  <si>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</si>
  <si>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</si>
  <si>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</si>
  <si>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</si>
  <si>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</si>
  <si>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</si>
  <si>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</si>
  <si>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</si>
  <si>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</si>
  <si>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</si>
  <si>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</si>
  <si>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</si>
  <si>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</si>
  <si>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</si>
  <si>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</si>
  <si>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</si>
  <si>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</si>
  <si>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</si>
  <si>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</si>
  <si>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</si>
  <si>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</si>
  <si>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</si>
  <si>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</si>
  <si>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</si>
  <si>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</si>
  <si>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</si>
  <si>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</si>
  <si>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</si>
  <si>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</si>
  <si>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</si>
  <si>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</si>
  <si>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</si>
  <si>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</si>
  <si>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</si>
  <si>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</si>
  <si>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</si>
  <si>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</si>
  <si>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</si>
  <si>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</si>
  <si>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</si>
  <si>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</si>
  <si>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</si>
  <si>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</si>
  <si>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</si>
  <si>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</si>
  <si>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</si>
  <si>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</si>
  <si>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</si>
  <si>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</si>
  <si>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</si>
  <si>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</si>
  <si>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</si>
  <si>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</si>
  <si>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</si>
  <si>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</si>
  <si>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</si>
  <si>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</si>
  <si>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</si>
  <si>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</si>
  <si>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</si>
  <si>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</si>
  <si>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</si>
  <si>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</si>
  <si>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</si>
  <si>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</si>
  <si>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</si>
  <si>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</si>
  <si>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</si>
  <si>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</si>
  <si>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</si>
  <si>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</si>
  <si>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</si>
  <si>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</si>
  <si>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</si>
  <si>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</si>
  <si>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</si>
  <si>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</si>
  <si>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</si>
  <si>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</si>
  <si>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</si>
  <si>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</si>
  <si>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</si>
  <si>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</si>
  <si>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</si>
  <si>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</si>
  <si>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</si>
  <si>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</si>
  <si>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</si>
  <si>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</si>
  <si>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</si>
  <si>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</si>
  <si>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</si>
  <si>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</si>
  <si>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</si>
  <si>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</si>
  <si>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</si>
  <si>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</si>
  <si>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</si>
  <si>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</si>
  <si>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</si>
  <si>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</si>
  <si>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</si>
  <si>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</si>
  <si>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</si>
  <si>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</si>
  <si>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</si>
  <si>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</si>
  <si>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</si>
  <si>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</si>
  <si>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</si>
  <si>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</si>
  <si>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</si>
  <si>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</si>
  <si>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</si>
  <si>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</si>
  <si>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</si>
  <si>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</si>
  <si>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</si>
  <si>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</si>
  <si>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</si>
  <si>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</si>
  <si>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</si>
  <si>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</si>
  <si>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</si>
  <si>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</si>
  <si>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</si>
  <si>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</si>
  <si>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</si>
  <si>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</si>
  <si>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</si>
  <si>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</si>
  <si>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</si>
  <si>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</si>
  <si>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</si>
  <si>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</si>
  <si>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</si>
  <si>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</si>
  <si>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</si>
  <si>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</si>
  <si>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</si>
  <si>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</si>
  <si>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</si>
  <si>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</si>
  <si>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</si>
  <si>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</si>
  <si>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</si>
  <si>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</si>
  <si>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</si>
  <si>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</si>
  <si>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</si>
  <si>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</si>
  <si>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</si>
  <si>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</si>
  <si>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</si>
  <si>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</si>
  <si>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</si>
  <si>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</si>
  <si>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</si>
  <si>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</si>
  <si>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</si>
  <si>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</si>
  <si>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</si>
  <si>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</si>
  <si>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</si>
  <si>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</si>
  <si>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</si>
  <si>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</si>
  <si>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</si>
  <si>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</si>
  <si>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</si>
  <si>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</si>
  <si>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</si>
  <si>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</si>
  <si>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</si>
  <si>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</si>
  <si>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</si>
  <si>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</si>
  <si>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</si>
  <si>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</si>
  <si>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</si>
  <si>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</si>
  <si>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</si>
  <si>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</si>
  <si>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</si>
  <si>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</si>
  <si>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</si>
  <si>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</si>
  <si>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</si>
  <si>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</si>
  <si>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</si>
  <si>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</si>
  <si>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</si>
  <si>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</si>
  <si>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</si>
  <si>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</si>
  <si>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</si>
  <si>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</si>
  <si>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</si>
  <si>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</si>
  <si>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</si>
  <si>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</si>
  <si>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</si>
  <si>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</si>
  <si>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</si>
  <si>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</si>
  <si>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</si>
  <si>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</si>
  <si>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</si>
  <si>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</si>
  <si>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</si>
  <si>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</si>
  <si>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</si>
  <si>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</si>
  <si>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</si>
  <si>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</si>
  <si>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</si>
  <si>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</si>
  <si>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</si>
  <si>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</si>
  <si>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</si>
  <si>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</si>
  <si>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</si>
  <si>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</si>
  <si>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</si>
  <si>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</si>
  <si>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</si>
  <si>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</si>
  <si>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</si>
  <si>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</si>
  <si>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</si>
  <si>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</si>
  <si>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</si>
  <si>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</si>
  <si>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</si>
  <si>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</si>
  <si>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</si>
  <si>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</si>
  <si>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</si>
  <si>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</si>
  <si>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</si>
  <si>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</si>
  <si>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</si>
  <si>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</si>
  <si>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</si>
  <si>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</si>
  <si>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</si>
  <si>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</si>
  <si>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</si>
  <si>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</si>
  <si>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</si>
  <si>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</si>
  <si>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</si>
  <si>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</si>
  <si>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</si>
  <si>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</si>
  <si>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</si>
  <si>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</si>
  <si>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</si>
  <si>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</si>
  <si>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</si>
  <si>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</si>
  <si>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</si>
  <si>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</si>
  <si>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</si>
  <si>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</si>
  <si>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</si>
  <si>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</si>
  <si>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</si>
  <si>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</si>
  <si>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</si>
  <si>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</si>
  <si>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</si>
  <si>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</si>
  <si>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</si>
  <si>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</si>
  <si>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</si>
  <si>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</si>
  <si>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</si>
  <si>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</si>
  <si>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</si>
  <si>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</si>
  <si>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</si>
  <si>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</si>
  <si>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</si>
  <si>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</si>
  <si>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</si>
  <si>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</si>
  <si>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</si>
  <si>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</si>
  <si>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</si>
  <si>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</si>
  <si>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</si>
  <si>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</si>
  <si>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</si>
  <si>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</si>
  <si>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</si>
  <si>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</si>
  <si>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</si>
  <si>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</si>
  <si>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</si>
  <si>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</si>
  <si>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</si>
  <si>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</si>
  <si>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</si>
  <si>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</si>
  <si>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</si>
  <si>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</si>
  <si>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</si>
  <si>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</si>
  <si>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</si>
  <si>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</si>
  <si>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</si>
  <si>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</si>
  <si>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</si>
  <si>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</si>
  <si>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</si>
  <si>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</si>
  <si>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</si>
  <si>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</si>
  <si>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</si>
  <si>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</si>
  <si>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</si>
  <si>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</si>
  <si>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</si>
  <si>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</si>
  <si>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</si>
  <si>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</si>
  <si>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</si>
  <si>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</si>
  <si>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</si>
  <si>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</si>
  <si>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</si>
  <si>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</si>
  <si>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</si>
  <si>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</si>
  <si>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</si>
  <si>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</si>
  <si>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</si>
  <si>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</si>
  <si>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</si>
  <si>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</si>
  <si>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</si>
  <si>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</si>
  <si>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</si>
  <si>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</si>
  <si>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</si>
  <si>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</si>
  <si>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</si>
  <si>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</si>
  <si>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</si>
  <si>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</si>
  <si>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</si>
  <si>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</si>
  <si>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</si>
  <si>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</si>
  <si>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</si>
  <si>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</si>
  <si>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</si>
  <si>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</si>
  <si>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</si>
  <si>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</si>
  <si>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</si>
  <si>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</si>
  <si>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</si>
  <si>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</si>
  <si>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</si>
  <si>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</si>
  <si>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</si>
  <si>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</si>
  <si>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</si>
  <si>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</si>
  <si>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</si>
  <si>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</si>
  <si>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</si>
  <si>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</si>
  <si>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</si>
  <si>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</si>
  <si>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</si>
  <si>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</si>
  <si>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</si>
  <si>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</si>
  <si>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</si>
  <si>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</si>
  <si>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</si>
  <si>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</si>
  <si>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</si>
  <si>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</si>
  <si>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</si>
  <si>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</si>
  <si>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</si>
  <si>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</si>
  <si>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</si>
  <si>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</si>
  <si>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</si>
  <si>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</si>
  <si>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</si>
  <si>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</si>
  <si>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</si>
  <si>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</si>
  <si>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</si>
  <si>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</si>
  <si>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</si>
  <si>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</si>
  <si>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</si>
  <si>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</si>
  <si>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</si>
  <si>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</si>
  <si>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</si>
  <si>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</si>
  <si>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</si>
  <si>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</si>
  <si>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</si>
  <si>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</si>
  <si>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</si>
  <si>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</si>
  <si>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</si>
  <si>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</si>
  <si>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</si>
  <si>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</si>
  <si>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</si>
  <si>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</si>
  <si>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</si>
  <si>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</si>
  <si>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</si>
  <si>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</si>
  <si>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</si>
  <si>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</si>
  <si>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</si>
  <si>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</si>
  <si>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</si>
  <si>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</si>
  <si>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</si>
  <si>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</si>
  <si>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</si>
  <si>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</si>
  <si>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</si>
  <si>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</si>
  <si>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</si>
  <si>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</si>
  <si>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</si>
  <si>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</si>
  <si>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</si>
  <si>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</si>
  <si>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</si>
  <si>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</si>
  <si>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</si>
  <si>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</si>
  <si>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</si>
  <si>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</si>
  <si>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</si>
  <si>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</si>
  <si>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</si>
  <si>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</si>
  <si>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</si>
  <si>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</si>
  <si>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</si>
  <si>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</si>
  <si>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</si>
  <si>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</si>
  <si>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</si>
  <si>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</si>
  <si>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</si>
  <si>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</si>
  <si>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</si>
  <si>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</si>
  <si>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</si>
  <si>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</si>
  <si>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</si>
  <si>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</si>
  <si>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</si>
  <si>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</si>
  <si>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</si>
  <si>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</si>
  <si>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</si>
  <si>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</si>
  <si>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</si>
  <si>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</si>
  <si>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</si>
  <si>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</si>
  <si>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</si>
  <si>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</si>
  <si>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</si>
  <si>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</si>
  <si>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</si>
  <si>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</si>
  <si>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</si>
  <si>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</si>
  <si>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</si>
  <si>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</si>
  <si>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</si>
  <si>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</si>
  <si>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</si>
  <si>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</si>
  <si>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</si>
  <si>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</si>
  <si>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</si>
  <si>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</si>
  <si>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</si>
  <si>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</si>
  <si>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</si>
  <si>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</si>
  <si>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</si>
  <si>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</si>
  <si>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</si>
  <si>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</si>
  <si>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</si>
  <si>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</si>
  <si>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</si>
  <si>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</si>
  <si>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</si>
  <si>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</si>
  <si>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</si>
  <si>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</si>
  <si>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</si>
  <si>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</si>
  <si>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</si>
  <si>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</si>
  <si>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</si>
  <si>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</si>
  <si>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</si>
  <si>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</si>
  <si>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</si>
  <si>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</si>
  <si>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</si>
  <si>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</si>
  <si>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</si>
  <si>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</si>
  <si>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</si>
  <si>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</si>
  <si>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</si>
  <si>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</si>
  <si>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</si>
  <si>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</si>
  <si>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</si>
  <si>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</si>
  <si>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</si>
  <si>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</si>
  <si>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</si>
  <si>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</si>
  <si>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</si>
  <si>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</si>
  <si>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</si>
  <si>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</si>
  <si>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</si>
  <si>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</si>
  <si>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</si>
  <si>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</si>
  <si>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</si>
  <si>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</si>
  <si>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</si>
  <si>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</si>
  <si>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</si>
  <si>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</si>
  <si>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</si>
  <si>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</si>
  <si>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</si>
  <si>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</si>
  <si>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</si>
  <si>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</si>
  <si>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</si>
  <si>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</si>
  <si>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</si>
  <si>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</si>
  <si>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</si>
  <si>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</si>
  <si>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</si>
  <si>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</si>
  <si>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</si>
  <si>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</si>
  <si>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</si>
  <si>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</si>
  <si>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</si>
  <si>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</si>
  <si>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</si>
  <si>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</si>
  <si>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</si>
  <si>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</si>
  <si>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</si>
  <si>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 xml:space="preserve">  Residential Sales</t>
  </si>
  <si>
    <t xml:space="preserve">  Commercial and Industrial Sales</t>
  </si>
  <si>
    <t xml:space="preserve">    Small (or Commercial) (See Instr. 6)</t>
  </si>
  <si>
    <t xml:space="preserve">    Large (or Industrial) (See Instr. 6)</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</si>
  <si>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</si>
  <si>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</si>
  <si>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</si>
  <si>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</si>
  <si>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</si>
  <si>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</si>
  <si>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</si>
  <si>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</si>
  <si>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</si>
  <si>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</si>
  <si>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</si>
  <si>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</si>
  <si>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</si>
  <si>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</si>
  <si>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</si>
  <si>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</si>
  <si>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</si>
  <si>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</si>
  <si>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</si>
  <si>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</si>
  <si>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</si>
  <si>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</si>
  <si>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</si>
  <si>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</si>
  <si>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</si>
  <si>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</si>
  <si>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</si>
  <si>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</si>
  <si>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</si>
  <si>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</si>
  <si>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</si>
  <si>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</si>
  <si>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</si>
  <si>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</si>
  <si>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</si>
  <si>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</si>
  <si>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</si>
  <si>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</si>
  <si>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</si>
  <si>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</si>
  <si>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</si>
  <si>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</si>
  <si>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</si>
  <si>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</si>
  <si>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</si>
  <si>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</si>
  <si>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</si>
  <si>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</si>
  <si>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</si>
  <si>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</si>
  <si>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</si>
  <si>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</si>
  <si>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</si>
  <si>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</si>
  <si>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</si>
  <si>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</si>
  <si>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</si>
  <si>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</si>
  <si>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</si>
  <si>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</si>
  <si>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</si>
  <si>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</si>
  <si>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</si>
  <si>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</si>
  <si>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</si>
  <si>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</si>
  <si>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</si>
  <si>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</si>
  <si>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</si>
  <si>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</si>
  <si>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</si>
  <si>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</si>
  <si>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</si>
  <si>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</si>
  <si>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</si>
  <si>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</si>
  <si>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</si>
  <si>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</si>
  <si>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</si>
  <si>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</si>
  <si>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</si>
  <si>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</si>
  <si>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</si>
  <si>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</si>
  <si>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</si>
  <si>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</si>
  <si>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</si>
  <si>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</si>
  <si>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</si>
  <si>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</si>
  <si>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</si>
  <si>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</si>
  <si>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</si>
  <si>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</si>
  <si>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</si>
  <si>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</si>
  <si>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</si>
  <si>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</si>
  <si>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</si>
  <si>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</si>
  <si>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</si>
  <si>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</si>
  <si>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</si>
  <si>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</si>
  <si>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</si>
  <si>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</si>
  <si>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</si>
  <si>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</si>
  <si>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</si>
  <si>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</si>
  <si>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</si>
  <si>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</si>
  <si>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</si>
  <si>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</si>
  <si>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</si>
  <si>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</si>
  <si>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</si>
  <si>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</si>
  <si>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</si>
  <si>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</si>
  <si>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</si>
  <si>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</si>
  <si>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</si>
  <si>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</si>
  <si>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</si>
  <si>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</si>
  <si>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</si>
  <si>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</si>
  <si>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</si>
  <si>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</si>
  <si>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</si>
  <si>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</si>
  <si>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</si>
  <si>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</si>
  <si>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</si>
  <si>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</si>
  <si>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</si>
  <si>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</si>
  <si>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</si>
  <si>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</si>
  <si>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</si>
  <si>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</si>
  <si>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</si>
  <si>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</si>
  <si>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</si>
  <si>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</si>
  <si>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</si>
  <si>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</si>
  <si>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</si>
  <si>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</si>
  <si>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</si>
  <si>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</si>
  <si>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</si>
  <si>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</si>
  <si>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</si>
  <si>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</si>
  <si>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</si>
  <si>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</si>
  <si>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</si>
  <si>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</si>
  <si>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</si>
  <si>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</si>
  <si>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</si>
  <si>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</si>
  <si>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</si>
  <si>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</si>
  <si>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</si>
  <si>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</si>
  <si>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</si>
  <si>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</si>
  <si>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</si>
  <si>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</si>
  <si>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</si>
  <si>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</si>
  <si>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</si>
  <si>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</si>
  <si>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</si>
  <si>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</si>
  <si>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</si>
  <si>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</si>
  <si>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</si>
  <si>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</si>
  <si>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</si>
  <si>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</si>
  <si>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</si>
  <si>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</si>
  <si>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</si>
  <si>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</si>
  <si>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</si>
  <si>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</si>
  <si>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</si>
  <si>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</si>
  <si>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</si>
  <si>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</si>
  <si>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</si>
  <si>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</si>
  <si>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</si>
  <si>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</si>
  <si>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</si>
  <si>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</si>
  <si>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</si>
  <si>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</si>
  <si>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</si>
  <si>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</si>
  <si>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</si>
  <si>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</si>
  <si>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</si>
  <si>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</si>
  <si>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</si>
  <si>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</si>
  <si>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</si>
  <si>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</si>
  <si>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</si>
  <si>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</si>
  <si>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</si>
  <si>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</si>
  <si>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</si>
  <si>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</si>
  <si>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</si>
  <si>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</si>
  <si>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</si>
  <si>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</si>
  <si>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</si>
  <si>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</si>
  <si>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</si>
  <si>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</si>
  <si>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</si>
  <si>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</si>
  <si>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</si>
  <si>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</si>
  <si>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</si>
  <si>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</si>
  <si>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</si>
  <si>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</si>
  <si>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</si>
  <si>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</si>
  <si>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</si>
  <si>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</si>
  <si>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</si>
  <si>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</si>
  <si>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</si>
  <si>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</si>
  <si>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</si>
  <si>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</si>
  <si>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</si>
  <si>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</si>
  <si>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</si>
  <si>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</si>
  <si>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</si>
  <si>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</si>
  <si>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</si>
  <si>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</si>
  <si>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</si>
  <si>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</si>
  <si>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</si>
  <si>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</si>
  <si>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</si>
  <si>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</si>
  <si>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</si>
  <si>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</si>
  <si>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</si>
  <si>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</si>
  <si>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</si>
  <si>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</si>
  <si>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</si>
  <si>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</si>
  <si>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</si>
  <si>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</si>
  <si>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</si>
  <si>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</si>
  <si>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</si>
  <si>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</si>
  <si>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</si>
  <si>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</si>
  <si>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</si>
  <si>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</si>
  <si>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</si>
  <si>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</si>
  <si>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</si>
  <si>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</si>
  <si>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</si>
  <si>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</si>
  <si>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</si>
  <si>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</si>
  <si>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</si>
  <si>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</si>
  <si>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</si>
  <si>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</si>
  <si>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</si>
  <si>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</si>
  <si>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</si>
  <si>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</si>
  <si>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</si>
  <si>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</si>
  <si>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</si>
  <si>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</si>
  <si>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</si>
  <si>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</si>
  <si>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</si>
  <si>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</si>
  <si>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</si>
  <si>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</si>
  <si>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</si>
  <si>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</si>
  <si>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</si>
  <si>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</si>
  <si>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</si>
  <si>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</si>
  <si>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</si>
  <si>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</si>
  <si>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</si>
  <si>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</si>
  <si>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</si>
  <si>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</si>
  <si>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</si>
  <si>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</si>
  <si>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</si>
  <si>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</si>
  <si>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</si>
  <si>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</si>
  <si>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</si>
  <si>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</si>
  <si>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</si>
  <si>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</si>
  <si>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</si>
  <si>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</si>
  <si>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</si>
  <si>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</si>
  <si>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 xml:space="preserve">  Other Ultimate Consumers</t>
  </si>
  <si>
    <t>Pg 205, L 16 (g)</t>
  </si>
  <si>
    <t>Pg 205, L 25 (g)</t>
  </si>
  <si>
    <t>Pg 205, L 35 (g)</t>
  </si>
  <si>
    <t>1/1/2015</t>
  </si>
  <si>
    <t>12/31/2015</t>
  </si>
  <si>
    <t>3/15/2015</t>
  </si>
  <si>
    <t>Deferred Gains from Disposition of Utility Plant</t>
  </si>
  <si>
    <t>Reacquired Bonds</t>
  </si>
  <si>
    <t xml:space="preserve">  Public Street and Highway Lighting</t>
  </si>
  <si>
    <t xml:space="preserve">  Other Sales to Public Authorities</t>
  </si>
  <si>
    <t xml:space="preserve">  Sales to Railroads and Railways</t>
  </si>
  <si>
    <t xml:space="preserve">  Interdepartmental Sales</t>
  </si>
  <si>
    <t xml:space="preserve">  Other  </t>
  </si>
  <si>
    <t>FERC FORM NO.1 (ED. 12-16)</t>
  </si>
  <si>
    <t>Pg 300, L 29=&gt;33 (b)</t>
  </si>
  <si>
    <t>Pg 300, L 38-14-33 (b)</t>
  </si>
  <si>
    <t>Formula should = Pg 300, L 39 (b)</t>
  </si>
  <si>
    <t>Pg 301, L 29=&gt;33 (d)</t>
  </si>
  <si>
    <t>(456.2) Revenues from Distribution of Electricity of Others*</t>
  </si>
  <si>
    <t>* Note: Account (456.2) Revenues from Distribution of Electricity of Others should be separately identified by subcategories on lines 25 - 33.  Items recorded on Line 33 - Other should be footnoted with a description.</t>
  </si>
  <si>
    <t>Formula should = Pg 301, L 15+34 (f)</t>
  </si>
  <si>
    <r>
      <t>Formula should = Pg 301, L 15+34</t>
    </r>
    <r>
      <rPr>
        <b/>
        <i/>
        <sz val="12"/>
        <rFont val="Arial"/>
        <family val="2"/>
      </rPr>
      <t xml:space="preserve"> </t>
    </r>
    <r>
      <rPr>
        <sz val="12"/>
        <rFont val="Arial"/>
        <family val="2"/>
      </rPr>
      <t>(d)</t>
    </r>
  </si>
  <si>
    <t xml:space="preserve"> New York State Electric &amp; Gas Corporation</t>
  </si>
  <si>
    <t>1387 Ithaca-Dryden Road</t>
  </si>
  <si>
    <t>Ithaca, New York  14850-8810</t>
  </si>
  <si>
    <t>12/31/2016</t>
  </si>
  <si>
    <t>1/1/2016</t>
  </si>
  <si>
    <t>Joseph J. Syta, Vice President, Controller and Treasurer</t>
  </si>
  <si>
    <t xml:space="preserve">89 East Avenue, Rochester, New York  14649  (585) 724-8003  </t>
  </si>
  <si>
    <t>No annual report to stockholders is submitted                X</t>
  </si>
  <si>
    <t>Joseph J. Syta</t>
  </si>
  <si>
    <t>Vice President, Controller &amp; Treasurer</t>
  </si>
  <si>
    <t>89 East Avenue</t>
  </si>
  <si>
    <t>Rochester, New York 14649</t>
  </si>
  <si>
    <t>New York, October 28, 1852</t>
  </si>
  <si>
    <t>General Law of 1848</t>
  </si>
  <si>
    <t>The property of the Respondent was not held by a receiver or trustee at any time during 2016.</t>
  </si>
  <si>
    <t xml:space="preserve">The Respondent is primarily engaged in electricity transmission and distribution operations and natural </t>
  </si>
  <si>
    <t>gas transportation, storage and distributions operations in upstate New York.</t>
  </si>
  <si>
    <t xml:space="preserve">In May 1998, the Respondent became a wholly-owned subsidiary of Energy East Corporation. </t>
  </si>
  <si>
    <t>Energy East Corporation held control over the Respondent through direct ownership of 100%</t>
  </si>
  <si>
    <t>of its common stock.  On June 28, 2002, in connection with Energy East Corporation's merger with</t>
  </si>
  <si>
    <t>RGS Energy Group, Inc. (RGS Energy), the Respondent became a wholly-owned subsidiary of RGS</t>
  </si>
  <si>
    <t xml:space="preserve">Energy.  Energy East Corporation holds through direct ownership, after the merger, 100% of the </t>
  </si>
  <si>
    <t>voting stock of RGS Energy.</t>
  </si>
  <si>
    <t xml:space="preserve">The merger between Energy East Corporation and Green Acquisition Capital, Inc., a wholly-owned </t>
  </si>
  <si>
    <t>subsidiary of Iberdrola, S.A., (Iberdrola) became effective on September 16, 2008.  As a result of the</t>
  </si>
  <si>
    <t xml:space="preserve">merger, Iberdrola holds through direct ownership, 100% of the voting stock of RGS Energy. </t>
  </si>
  <si>
    <t>On November 20, 2013, Iberdrola USA Networks, Inc. was formed when Iberdrola USA, Inc. was</t>
  </si>
  <si>
    <t>reorganized to become the parent company of Iberdrola USA Networks, Inc.  Iberdrola USA Networks, Inc.</t>
  </si>
  <si>
    <t>None</t>
  </si>
  <si>
    <t>Unattended D</t>
  </si>
  <si>
    <t>Unattended T</t>
  </si>
  <si>
    <t>Capacitor</t>
  </si>
  <si>
    <t>Ground Bank</t>
  </si>
  <si>
    <t>Ground Bank/Capacitor</t>
  </si>
  <si>
    <t>CLARK ST-ENDICOTT</t>
  </si>
  <si>
    <t>SANITARIA SPRINGS</t>
  </si>
  <si>
    <t>TOM MILLER RD</t>
  </si>
  <si>
    <t>Substation Transformers &gt;=10,000 kVA</t>
  </si>
  <si>
    <t>Station Count</t>
  </si>
  <si>
    <t>Transformer Count</t>
  </si>
  <si>
    <t>MVA</t>
  </si>
  <si>
    <t>Substation Transformers &lt;10,000 kVA</t>
  </si>
  <si>
    <t>Total Substations</t>
  </si>
  <si>
    <t>Distribution Only</t>
  </si>
  <si>
    <t>Transmission Only</t>
  </si>
  <si>
    <t>Distribution and Transmission</t>
  </si>
  <si>
    <t>Switching Stations</t>
  </si>
  <si>
    <t>Banking Fees</t>
  </si>
  <si>
    <t>Cost to Achieve Efficiency Initiative</t>
  </si>
  <si>
    <t>Invoicing Price Variance</t>
  </si>
  <si>
    <t>Organizational Readiness</t>
  </si>
  <si>
    <t>On December 1, 2009, Iberdrola USA, Inc. changed its legal and operating name to Iberdrola USA, Inc.</t>
  </si>
  <si>
    <t>from Energy East Corporation.</t>
  </si>
  <si>
    <t xml:space="preserve">was a wholly-owned subsidiary of Iberdrola USA, Inc.  In late 2015, Avangrid, Inc., formerly Iberdrola USA </t>
  </si>
  <si>
    <t xml:space="preserve">Networks, Inc., was reorganized to become the parent company of Avangrid Networks, Inc.,formerly Iberdrola </t>
  </si>
  <si>
    <t>USA, Networks Inc. Avangrid Networks, Inc. holds through direct ownership 100% of the voting stock of</t>
  </si>
  <si>
    <t>RGS Energy Group, Inc.</t>
  </si>
  <si>
    <t>Avangrid Networks, Inc. is a wholly-owned subsidiary of Avangrid, Inc. which is a 81.5% owned subsidiary</t>
  </si>
  <si>
    <t>of Iberdrola, S.A. (Iberdrola), a corporation organized under the laws of the Kingdom of Spain.</t>
  </si>
  <si>
    <t>Other Environmental Activities</t>
  </si>
  <si>
    <t>NYPSC 18A Temporary Assessment</t>
  </si>
  <si>
    <t>NYPSC Annual Assessement</t>
  </si>
  <si>
    <t>14th ST - Elimra</t>
  </si>
  <si>
    <t>14th ST - Elmira</t>
  </si>
  <si>
    <t>ADAMS CORNER - Putnam Valley</t>
  </si>
  <si>
    <t>AFTON - Afton</t>
  </si>
  <si>
    <t>ALDEN - Elmira</t>
  </si>
  <si>
    <t>AMAWALK - Yorktown</t>
  </si>
  <si>
    <t>AMENIA - Amenia</t>
  </si>
  <si>
    <t>ANDES - Andes</t>
  </si>
  <si>
    <t>APALACHIN - Owego</t>
  </si>
  <si>
    <t>ARIZONA - Plattsburg</t>
  </si>
  <si>
    <t>ARKPORT - Hornellsville</t>
  </si>
  <si>
    <t>ARKVILLE - Middletown</t>
  </si>
  <si>
    <t>ARMOR - Hamburg</t>
  </si>
  <si>
    <t>ATLANTA - Atlanta</t>
  </si>
  <si>
    <t>AURORA - Aurora</t>
  </si>
  <si>
    <t>AXTELL RD - Harpersfield</t>
  </si>
  <si>
    <t>BAINBRIDGE - Bainbridge</t>
  </si>
  <si>
    <t>BANKER ROAD - Plattsburg</t>
  </si>
  <si>
    <t>BANKERT RD - Clifton Springs</t>
  </si>
  <si>
    <t>BARRETT - Deposit</t>
  </si>
  <si>
    <t>BARTON BROOK - Elizabeth</t>
  </si>
  <si>
    <t>BATH - Bath</t>
  </si>
  <si>
    <t>BEAVER BROOK - Tusten</t>
  </si>
  <si>
    <t>BEDFORD HILLS - Bedford</t>
  </si>
  <si>
    <t>BEEKMANTOWN - Beekmantown</t>
  </si>
  <si>
    <t>BELLEAYRE - Shandaken</t>
  </si>
  <si>
    <t>BELLONA - Bellona</t>
  </si>
  <si>
    <t>BENJAMIN HILL - New Field</t>
  </si>
  <si>
    <t>BENNETT - Hornellsville</t>
  </si>
  <si>
    <t>BENNINGTON CTR - Bennigton</t>
  </si>
  <si>
    <t>BERKSHIRE - Berkshire</t>
  </si>
  <si>
    <t>BELVIER STREET - Stillwater</t>
  </si>
  <si>
    <t>BIG TREE - Orchard Park</t>
  </si>
  <si>
    <t>BIRDSALL ST - Norwich</t>
  </si>
  <si>
    <t>BLOSSOM - Elma</t>
  </si>
  <si>
    <t>BLUE MTN LAKE - Indian Lake</t>
  </si>
  <si>
    <t>BODLE HILL - Owego</t>
  </si>
  <si>
    <t>BORDER CITY - Geneva</t>
  </si>
  <si>
    <t>BOUCKVILLE - Madison</t>
  </si>
  <si>
    <t>BRIDGEWATER - Madison</t>
  </si>
  <si>
    <t>BROAD ST - Horseheads</t>
  </si>
  <si>
    <t>BROTHERTOWN RD - Marshall</t>
  </si>
  <si>
    <t>BULKHEAD - Southport</t>
  </si>
  <si>
    <t>BURDETT - Hector</t>
  </si>
  <si>
    <t>BURR AVE - Binghamton</t>
  </si>
  <si>
    <t>CABOT MINERIALS - Willsboro</t>
  </si>
  <si>
    <t>CADYVILLE HYDRO - Cadyville</t>
  </si>
  <si>
    <t>CALLICOON - Delaware</t>
  </si>
  <si>
    <t>CAMPBELL - Campbell</t>
  </si>
  <si>
    <t>CANAAN - Canaan</t>
  </si>
  <si>
    <t>CANASERAGA - Canandiagua</t>
  </si>
  <si>
    <t>CANDOR - Candor</t>
  </si>
  <si>
    <t>CANISTEO - Canisteo</t>
  </si>
  <si>
    <t>CANTITOE - Bedford</t>
  </si>
  <si>
    <t>CARMEL - Carmel</t>
  </si>
  <si>
    <t>CASTLE GARDENS - Vestal</t>
  </si>
  <si>
    <t>CATON AVE - Southport</t>
  </si>
  <si>
    <t>CAYUGA - Auburn</t>
  </si>
  <si>
    <t>CAYUGA HEIGHTS - Ithaca</t>
  </si>
  <si>
    <t>CAYUTA - Cayuta</t>
  </si>
  <si>
    <t>CEMETARY RD - Lancaster</t>
  </si>
  <si>
    <t>CENTER VILLAGE - Colesville</t>
  </si>
  <si>
    <t>CHATEAUGAY - Chateaugay</t>
  </si>
  <si>
    <t>CHATHAM - Chatham</t>
  </si>
  <si>
    <t>CHEMUNG - Elmira</t>
  </si>
  <si>
    <t>CHENANGO BRIDGE - Chenango</t>
  </si>
  <si>
    <t>CHENANGO FORKS - Chenago</t>
  </si>
  <si>
    <t>CHESTNUT RIDGE - Lockport</t>
  </si>
  <si>
    <t>CINCINNATUS - Cincinnatus</t>
  </si>
  <si>
    <t>CLARKS CORNERS ROAD - Marathon</t>
  </si>
  <si>
    <t>CLINTONVILLE - Clinton</t>
  </si>
  <si>
    <t>CLYDE - Clyde</t>
  </si>
  <si>
    <t>COBBLEHILL - Binghamton</t>
  </si>
  <si>
    <t>CODDINGTON - Ithaca</t>
  </si>
  <si>
    <t>COHOCTON - Cohocton</t>
  </si>
  <si>
    <t>COLDSPRINGS - Randolph</t>
  </si>
  <si>
    <t>COLLIERS - Milford</t>
  </si>
  <si>
    <t>COLUMBUS - Columbus</t>
  </si>
  <si>
    <t>COMSTOCK - Ausable</t>
  </si>
  <si>
    <t>CONCORD - Thompson</t>
  </si>
  <si>
    <t>CONKLIN - Conklin</t>
  </si>
  <si>
    <t>COONS CROSSING - Stillwater</t>
  </si>
  <si>
    <t>COOPERS CORNERS - Thompson</t>
  </si>
  <si>
    <t>COOPERSTOWN -Otsego</t>
  </si>
  <si>
    <t>CORNELL FARM - Hartford</t>
  </si>
  <si>
    <t>COUNTY HOSPITAL - Ithaca</t>
  </si>
  <si>
    <t>COUNTY LINE - Sherburne</t>
  </si>
  <si>
    <t>COWLESVILLE - Beddington</t>
  </si>
  <si>
    <t>CRAFTS - Carmel</t>
  </si>
  <si>
    <t>CRARYVILLE - Craryville</t>
  </si>
  <si>
    <t>CROOKED LAKE - Sand Lake</t>
  </si>
  <si>
    <t>CROSS RIVER - Lewisboro</t>
  </si>
  <si>
    <t>CROTON FALLS - North Salem</t>
  </si>
  <si>
    <t>DANNEMORA - Dannemora</t>
  </si>
  <si>
    <t>DAVIS - Aurora</t>
  </si>
  <si>
    <t>DAYTON - South Day</t>
  </si>
  <si>
    <t>DELHI - Delhi</t>
  </si>
  <si>
    <t>DEPEW - Lancaster</t>
  </si>
  <si>
    <t>DEPOSIT - Deposit</t>
  </si>
  <si>
    <t>DICK RD - Macedon</t>
  </si>
  <si>
    <t>DIKE SUB - Corning</t>
  </si>
  <si>
    <t>DINGLE RIDGE - Southeast</t>
  </si>
  <si>
    <t>DOVER PLAINS - Dover</t>
  </si>
  <si>
    <t>DOWNSVILLE - Colchester</t>
  </si>
  <si>
    <t>DRESDEN - Dresden</t>
  </si>
  <si>
    <t>DRYDEN - Freeville</t>
  </si>
  <si>
    <t>DUBOIS STREET - Crawford</t>
  </si>
  <si>
    <t>DUNDEE - Dundee</t>
  </si>
  <si>
    <t>EARLVILLE - Smyrna</t>
  </si>
  <si>
    <t>EAST AURORA - Aurora</t>
  </si>
  <si>
    <t>EAST ITHACA - Ithaca</t>
  </si>
  <si>
    <t>EAST NORWICH - Norwich</t>
  </si>
  <si>
    <t>EATON - Eaton</t>
  </si>
  <si>
    <t>EBENEZER - Edmeston</t>
  </si>
  <si>
    <t>EDMESTON - Edmeston</t>
  </si>
  <si>
    <t>EELPOT ROAD - Cohocton</t>
  </si>
  <si>
    <t>ELLICOTT RD - Cheektowaga</t>
  </si>
  <si>
    <t>ELLINGTON - Ellington</t>
  </si>
  <si>
    <t>EMMONS - Oneonta</t>
  </si>
  <si>
    <t>ENDICOTT HILL - Endicott</t>
  </si>
  <si>
    <t>ENDICOTT RAILWAY - Endicott</t>
  </si>
  <si>
    <t>ERIE ST - Lancaster</t>
  </si>
  <si>
    <t>ERWIN - Erwin</t>
  </si>
  <si>
    <t>ETNA - Dryden</t>
  </si>
  <si>
    <t>FALLBROOK - Corning</t>
  </si>
  <si>
    <t>FERNDALE - Corning</t>
  </si>
  <si>
    <t>FINCH HOLLOW - Tompkins</t>
  </si>
  <si>
    <t>FIRST ST - Elmira</t>
  </si>
  <si>
    <t>FIVE POINTS - Romulus</t>
  </si>
  <si>
    <t>FLAT ST - Penn Yan</t>
  </si>
  <si>
    <t>FLEMINGVILLE - Owego</t>
  </si>
  <si>
    <t>FOSTERDALE - Cochecton</t>
  </si>
  <si>
    <t>FOURTH STREET - Ithaca</t>
  </si>
  <si>
    <t>FRASER - Delhi</t>
  </si>
  <si>
    <t>FRASER (SVC) - Delhi</t>
  </si>
  <si>
    <t>FROG VALLEY - Day</t>
  </si>
  <si>
    <t>FULLER HOLLOW - Vestal</t>
  </si>
  <si>
    <t>FULTON ST - Corning</t>
  </si>
  <si>
    <t>GANNETT - Union</t>
  </si>
  <si>
    <t>GENOA - Genoa</t>
  </si>
  <si>
    <t>GILBERTSVILLE - Butternuts</t>
  </si>
  <si>
    <t>GIRDLE RD - Lockport</t>
  </si>
  <si>
    <t>GLENWOOD - Dickinson</t>
  </si>
  <si>
    <t>GOLDEN BRIDGE - Lewisboro</t>
  </si>
  <si>
    <t>GORHAM - Gorham</t>
  </si>
  <si>
    <t>GOSS RD - Big Flats</t>
  </si>
  <si>
    <t>GOUDEY - Union</t>
  </si>
  <si>
    <t>GOULDS - Seneca Falls</t>
  </si>
  <si>
    <t>GRANDE GORGE - Roxbury</t>
  </si>
  <si>
    <t>GRANT AVE - Auburn</t>
  </si>
  <si>
    <t>GRANVILLE - Granville</t>
  </si>
  <si>
    <t>GREEN ST - Auburn</t>
  </si>
  <si>
    <t>GREENE - Greene</t>
  </si>
  <si>
    <t>GREENIDGE - Dresden</t>
  </si>
  <si>
    <t>GROSSINGER - Liberty</t>
  </si>
  <si>
    <t>GUILFORD CENTER - Guilford</t>
  </si>
  <si>
    <t>HALEY RD - Geneva</t>
  </si>
  <si>
    <t>HALFMOON - Lebanon</t>
  </si>
  <si>
    <t>HALL - Hall</t>
  </si>
  <si>
    <t>HALLOCK HILL - Ausable</t>
  </si>
  <si>
    <t>HAMBURG - Hamburg</t>
  </si>
  <si>
    <t>HAMILTON RD - Elbridge</t>
  </si>
  <si>
    <t>HAMMOND LANE - Plattsburgh</t>
  </si>
  <si>
    <t>HAMMONDSPORT - Urbana</t>
  </si>
  <si>
    <t>HAMPTON RD - Urbana</t>
  </si>
  <si>
    <t>HANCOCK - Hancock</t>
  </si>
  <si>
    <t>HARFORD MILLS - Richford</t>
  </si>
  <si>
    <t>HARLEM VALLEY - Dover</t>
  </si>
  <si>
    <t>HARPUR - Vestal</t>
  </si>
  <si>
    <t>HARRIS LAKE - Lockport</t>
  </si>
  <si>
    <t>HARRISON RADIATOR - Lockport</t>
  </si>
  <si>
    <t>HAVILAND HOLLOW - Patterson</t>
  </si>
  <si>
    <t>HAZEL - Rockland</t>
  </si>
  <si>
    <t>HAZEL - rockland</t>
  </si>
  <si>
    <t>HENRY ST - Oneonta</t>
  </si>
  <si>
    <t>HICKLING - Corning</t>
  </si>
  <si>
    <t>HIGH FALLS - Saranac</t>
  </si>
  <si>
    <t>HILL ST - Hornell</t>
  </si>
  <si>
    <t>HILLCREST RD - Elmira</t>
  </si>
  <si>
    <t>HILLDALE - Fallsburg</t>
  </si>
  <si>
    <t>HILLSIDE - Elmira</t>
  </si>
  <si>
    <t>HINMAN RD - Urbana</t>
  </si>
  <si>
    <t>HOLLAND - Holland</t>
  </si>
  <si>
    <t>HOMER CITY - Urbana</t>
  </si>
  <si>
    <t>HOOPER RD - Union</t>
  </si>
  <si>
    <t>HOWARD - Howard</t>
  </si>
  <si>
    <t>HYATT RD - Seneca Falls</t>
  </si>
  <si>
    <t>HYDE - Chazy</t>
  </si>
  <si>
    <t>INDIAN CH RD - Urbana</t>
  </si>
  <si>
    <t>INTERLAKEN - Interlaken</t>
  </si>
  <si>
    <t>JARVIS STREET - Binghamton</t>
  </si>
  <si>
    <t>JAVA - Java</t>
  </si>
  <si>
    <t>JAY - Jay</t>
  </si>
  <si>
    <t>JEFFERSONVILLE - Callicoon</t>
  </si>
  <si>
    <t>JENNISON - Bainbridge</t>
  </si>
  <si>
    <t>JORDAN ROAD - Jordan</t>
  </si>
  <si>
    <t>JORDANVILLE - Warren</t>
  </si>
  <si>
    <t>KANE ST - Painted Post</t>
  </si>
  <si>
    <t>KANONA - Bath</t>
  </si>
  <si>
    <t>KATONAH - Bedford</t>
  </si>
  <si>
    <t>KATTLEVILLE - Chenangoi</t>
  </si>
  <si>
    <t>KEESEVILLE - Keeseville</t>
  </si>
  <si>
    <t>KENT - Putnam Valley</t>
  </si>
  <si>
    <t>KENT CLIFFS - Kent</t>
  </si>
  <si>
    <t>KENTS FALLS - Schuyler Falls</t>
  </si>
  <si>
    <t>KEUKA - Penn Yan</t>
  </si>
  <si>
    <t>KIAMESHA - Thompson</t>
  </si>
  <si>
    <t>KLINEKILL - Chatham</t>
  </si>
  <si>
    <t>LAKE AVE - Orchard Park</t>
  </si>
  <si>
    <t>LANGDON - Kirkwood</t>
  </si>
  <si>
    <t>LANGNER RD - West Seneca</t>
  </si>
  <si>
    <t>LEGION DRIVE - Gowanda</t>
  </si>
  <si>
    <t>LEHIGH ST - Geneva</t>
  </si>
  <si>
    <t>LEICESTER - Leicester</t>
  </si>
  <si>
    <t>LIBERTY - Liberty</t>
  </si>
  <si>
    <t>LIMESTONE - Plattsburgh</t>
  </si>
  <si>
    <t>LIVINGSTON MANOR - Liberty</t>
  </si>
  <si>
    <t>LOCKE - Locke</t>
  </si>
  <si>
    <t>LOCKHEED MARTIN - Tioga</t>
  </si>
  <si>
    <t>LOCUST STREET - Lockport</t>
  </si>
  <si>
    <t>LOSSON RD - Cheektowaga</t>
  </si>
  <si>
    <t>LOUNSBERRY - Tioga</t>
  </si>
  <si>
    <t>LOURDES - Broome</t>
  </si>
  <si>
    <t>LUDLOWVILLE - Lansing</t>
  </si>
  <si>
    <t>LUTHER FOREST - Stillwater</t>
  </si>
  <si>
    <t>LUXTON LAKE - Tusten</t>
  </si>
  <si>
    <t>LYON MTN - Lyon Mtn</t>
  </si>
  <si>
    <t>LYONS - Lyons - Lyons</t>
  </si>
  <si>
    <t>MACDOUGALL - Romulus</t>
  </si>
  <si>
    <t>MACEDON - Macedon</t>
  </si>
  <si>
    <t>MADISON AVE - elmira</t>
  </si>
  <si>
    <t>MADISON AVE - Elmira</t>
  </si>
  <si>
    <t>MAINE - Maine</t>
  </si>
  <si>
    <t>MAPLEWOOD - Thompson</t>
  </si>
  <si>
    <t>MARCELLUS - Marcellus</t>
  </si>
  <si>
    <t>MASON CORNERS - Champlain</t>
  </si>
  <si>
    <t>MECHANICVILLE HYDRO - Mechanicville</t>
  </si>
  <si>
    <t>MELLENVILLE - Claverack</t>
  </si>
  <si>
    <t>MEYER - Dansville</t>
  </si>
  <si>
    <t>MIDDLESEX - Middlesex</t>
  </si>
  <si>
    <t>MILFORD - Milford</t>
  </si>
  <si>
    <t>MILL C - Cadyville</t>
  </si>
  <si>
    <t>MILL STREET - Lockport</t>
  </si>
  <si>
    <t>MILLIKEN - Lansing</t>
  </si>
  <si>
    <t>MILO - Milo</t>
  </si>
  <si>
    <t>MOHANSIC - Yorktown</t>
  </si>
  <si>
    <t>MONTICELLO - Thompson</t>
  </si>
  <si>
    <t>MONTOUR FALLS - Montour Falls</t>
  </si>
  <si>
    <t>MORAINE RD - Canaseraga</t>
  </si>
  <si>
    <t>MORAVIA - Moravia</t>
  </si>
  <si>
    <t>MORGAN RD - Binghamton</t>
  </si>
  <si>
    <t>MORNINGSIDE HEIGHTS - Binghamton</t>
  </si>
  <si>
    <t>MORRIS - Morris</t>
  </si>
  <si>
    <t>MORRIS STREET - Binghamton</t>
  </si>
  <si>
    <t>MORRISVILLE - Eaton</t>
  </si>
  <si>
    <t>MOUNT UPTON - Guilford</t>
  </si>
  <si>
    <t>MOUNTAINDALE - Fallsburg</t>
  </si>
  <si>
    <t>MULBERRY - Mechanicville</t>
  </si>
  <si>
    <t>NAPLES - Naples</t>
  </si>
  <si>
    <t>NEVERSINK - Fallsburg</t>
  </si>
  <si>
    <t>NEW ALBION - New Albion</t>
  </si>
  <si>
    <t>NEW BERLIN - New Berlin</t>
  </si>
  <si>
    <t>NEW CORNING - Corning</t>
  </si>
  <si>
    <t>NEW GARDENVILLE - West Seneca</t>
  </si>
  <si>
    <t>NORTH BROADWAY - Lancaster</t>
  </si>
  <si>
    <t>NORTH ENDICOTT - Endicott</t>
  </si>
  <si>
    <t>NORTH NORWICH - North Norwich</t>
  </si>
  <si>
    <t>NORTHEND - Plattsburgh</t>
  </si>
  <si>
    <t>NORTHSIDE - Binghamton</t>
  </si>
  <si>
    <t>NORTON - Keene</t>
  </si>
  <si>
    <t>NORWICH PHARMACY - North Norwich</t>
  </si>
  <si>
    <t>NOWLAN ROAD - Binghamton</t>
  </si>
  <si>
    <t>NOYES ISLAND - Binghamton</t>
  </si>
  <si>
    <t>NYCDEP CROSS RIVER SHAFT 13</t>
  </si>
  <si>
    <t>OAK CORNERS - Oaks Corners</t>
  </si>
  <si>
    <t>OAKDALE - Johnson City</t>
  </si>
  <si>
    <t>O'BRIEN RD - Newark</t>
  </si>
  <si>
    <t>OLD FALLS - Fallsburg</t>
  </si>
  <si>
    <t>ORCHARD PARK - Orchard Park</t>
  </si>
  <si>
    <t>ORISKANY FALLS - Marshall</t>
  </si>
  <si>
    <t>OTEGO - Otego</t>
  </si>
  <si>
    <t>OTISCO - Marcellus</t>
  </si>
  <si>
    <t>OVID - Ovid</t>
  </si>
  <si>
    <t>OWEGO - Owego</t>
  </si>
  <si>
    <t>OXFORD - V-Oxford</t>
  </si>
  <si>
    <t>PALMITER RD - Alfred</t>
  </si>
  <si>
    <t>PALMYRA - Palmyra</t>
  </si>
  <si>
    <t>PARK AVE - Lockport</t>
  </si>
  <si>
    <t>PAVEMENT ROAD - Lancaster</t>
  </si>
  <si>
    <t>PAWLING - Pawling</t>
  </si>
  <si>
    <t>PEACH LAKE - North Salem</t>
  </si>
  <si>
    <t>PERRY CENTER - Perry</t>
  </si>
  <si>
    <t>PERU - Peru</t>
  </si>
  <si>
    <t>PERUVILLE - Groton</t>
  </si>
  <si>
    <t>PHELPS - Phelps</t>
  </si>
  <si>
    <t>PHILO RD - Horseheads</t>
  </si>
  <si>
    <t>PIERCE AVE - Oneonta</t>
  </si>
  <si>
    <t>PORT BYRON - Port Byron</t>
  </si>
  <si>
    <t>POUND RIDGE - Pound Ridge</t>
  </si>
  <si>
    <t>PRATTSBURG - Prattsburgh</t>
  </si>
  <si>
    <t>PRESHO - Presho</t>
  </si>
  <si>
    <t>PUTNAM LAKE - Southeast</t>
  </si>
  <si>
    <t>RAINBOW FALLS - Keeseville</t>
  </si>
  <si>
    <t>RANDOLPH - Randolph</t>
  </si>
  <si>
    <t>RANO - Vestal</t>
  </si>
  <si>
    <t>REIN RD - Cheektowaga</t>
  </si>
  <si>
    <t>RICHFIELD SPRINGS - Richfield</t>
  </si>
  <si>
    <t>RIDGE RD - Horseheads</t>
  </si>
  <si>
    <t>RIVER ROAD - Walton</t>
  </si>
  <si>
    <t>RIVERSIDE - Elmira</t>
  </si>
  <si>
    <t>ROBINSON ROAD - Lockport</t>
  </si>
  <si>
    <t>ROCK HILL - Thompson</t>
  </si>
  <si>
    <t>ROLL RD - Clarence Center</t>
  </si>
  <si>
    <t>ROSCOE - Rockland</t>
  </si>
  <si>
    <t>RUSHVILLE - Rushville</t>
  </si>
  <si>
    <t>RUTLAND - Chatham</t>
  </si>
  <si>
    <t>SACKETT LAKE - Thompson</t>
  </si>
  <si>
    <t>SALEM NEW - Salem</t>
  </si>
  <si>
    <t>SALEM OLD - Salem</t>
  </si>
  <si>
    <t>SAMPSON - Romulus</t>
  </si>
  <si>
    <t>SAND ST - Oneonta</t>
  </si>
  <si>
    <t>SANDS CREEK - Tompkins</t>
  </si>
  <si>
    <t>SARANAC (NYPA) - Saranac</t>
  </si>
  <si>
    <t>SAVANNAH - Savannah</t>
  </si>
  <si>
    <t>SCINTILLA - Sidney</t>
  </si>
  <si>
    <t>SCIOTA FLATROCK - West Chazy</t>
  </si>
  <si>
    <t>SCIPIO - Scipio</t>
  </si>
  <si>
    <t>SENECA FALLS - Seneca Falls</t>
  </si>
  <si>
    <t>SENECA ORDNANCE - Seneca</t>
  </si>
  <si>
    <t>SHANDAKEN - Shandaken</t>
  </si>
  <si>
    <t>SHORTCUT ROAD - Cochecton</t>
  </si>
  <si>
    <t>SIDNEY RR ST - Sidney</t>
  </si>
  <si>
    <t>SILVER CREEK - Silver Creek</t>
  </si>
  <si>
    <t>SILVER SPRINGS - Silver Springs</t>
  </si>
  <si>
    <t>SLEIGHT RD - Newark</t>
  </si>
  <si>
    <t>SLOAN - Cheekowaga</t>
  </si>
  <si>
    <t>SOUTH ADDISON - Addison</t>
  </si>
  <si>
    <t>SOUTH COLDEN - Colden</t>
  </si>
  <si>
    <t>SOUTH COOPERSTOWN - Owego</t>
  </si>
  <si>
    <t>SOUTH HILL - Ithaca</t>
  </si>
  <si>
    <t>SOUTH JUNCTION - Plattsburgh</t>
  </si>
  <si>
    <t>SOUTH LANSING - Lansing</t>
  </si>
  <si>
    <t>SOUTH NEW BERLIN - Otsego</t>
  </si>
  <si>
    <t>SOUTH NIAGARA ST - Lockport</t>
  </si>
  <si>
    <t>SOUTH OWEGO - Owego</t>
  </si>
  <si>
    <t>SOUTH PARK - Hamburg</t>
  </si>
  <si>
    <t>SOUTH PERRY - South Perry</t>
  </si>
  <si>
    <t>SPENCER - Spencer</t>
  </si>
  <si>
    <t>SPRING WATER - Spring Water</t>
  </si>
  <si>
    <t>SPRINGBROOK - Elma</t>
  </si>
  <si>
    <t>SPRINGFIELD CENTER - Springfield</t>
  </si>
  <si>
    <t>ST JOHNS - Penn Yan</t>
  </si>
  <si>
    <t>STANTON AVE - Perry</t>
  </si>
  <si>
    <t>STATE SCHOOL - West Seneca</t>
  </si>
  <si>
    <t>STATE ST - Auburn</t>
  </si>
  <si>
    <t>STEAMBOAT LANDING - Long Lake</t>
  </si>
  <si>
    <t>STEPHENTOWN - Stephentown</t>
  </si>
  <si>
    <t>STICKNEY BRIDGE - Jay</t>
  </si>
  <si>
    <t>STILESVILLE - Deposit</t>
  </si>
  <si>
    <t>STILLWATER - Stillwater</t>
  </si>
  <si>
    <t>STOLLE RD - Elma</t>
  </si>
  <si>
    <t>STONEY RIDGE - Campbell</t>
  </si>
  <si>
    <t>STRYKER AVE - Auburn</t>
  </si>
  <si>
    <t>SULLIVAN PARK - Painted Post</t>
  </si>
  <si>
    <t>SWAN LAKE - Liberty</t>
  </si>
  <si>
    <t>SWIFT AVE - Auburn</t>
  </si>
  <si>
    <t>Page 426-B</t>
  </si>
  <si>
    <t>Page 427-B</t>
  </si>
  <si>
    <t>Page 426-C</t>
  </si>
  <si>
    <t>Page 427-C</t>
  </si>
  <si>
    <t>Page 426-D</t>
  </si>
  <si>
    <t>Page 427-D</t>
  </si>
  <si>
    <t>Page 426-E</t>
  </si>
  <si>
    <t>Page 427-E</t>
  </si>
  <si>
    <t>Page 426-F</t>
  </si>
  <si>
    <t>Page 427-F</t>
  </si>
  <si>
    <t>Page 426-G</t>
  </si>
  <si>
    <t>Page 427-G</t>
  </si>
  <si>
    <t>Page 426-H</t>
  </si>
  <si>
    <t>Page 427-H</t>
  </si>
  <si>
    <t>Page 426-I</t>
  </si>
  <si>
    <t>Page 427-I</t>
  </si>
  <si>
    <t>SYLVAN LAKE - Beekman</t>
  </si>
  <si>
    <t>TARBELL - Smithville Flats</t>
  </si>
  <si>
    <t>TEAKETTLE SPOUT - Carmel</t>
  </si>
  <si>
    <t>TEN MILE RIVER - Dover</t>
  </si>
  <si>
    <t>TILLY FOSTER - Southeast</t>
  </si>
  <si>
    <t>TRANSIT - Lockport</t>
  </si>
  <si>
    <t>TRUMANSBURG - Trumansburg</t>
  </si>
  <si>
    <t>TUTTLE PLACE - Horseheads</t>
  </si>
  <si>
    <t>TYLER ST - Depew</t>
  </si>
  <si>
    <t>UNADILLA - Unadilla</t>
  </si>
  <si>
    <t>UNION SPRINGS - Union Springs</t>
  </si>
  <si>
    <t>UNION VALLEY - Southeast</t>
  </si>
  <si>
    <t>VALOIS - Hector</t>
  </si>
  <si>
    <t>VAN BUREN ST - V/Newark</t>
  </si>
  <si>
    <t>VESTAL - Vestal</t>
  </si>
  <si>
    <t>VINCENT CORNERS - Glen Aubrey</t>
  </si>
  <si>
    <t>VINE STREET - Lockport</t>
  </si>
  <si>
    <t>WALDEN AVE - Cheektowaga</t>
  </si>
  <si>
    <t>WALDEN  - Walden</t>
  </si>
  <si>
    <t>WALES CENTER - Wales</t>
  </si>
  <si>
    <t>WALLACE - Avoca</t>
  </si>
  <si>
    <t>WARSAW - Warsaw</t>
  </si>
  <si>
    <t>WASSAIC - Amenia</t>
  </si>
  <si>
    <t>WATERCURE HILL - Elmira</t>
  </si>
  <si>
    <t>WATERLOO - Waterloo</t>
  </si>
  <si>
    <t>WATERVILLE - Waterville</t>
  </si>
  <si>
    <t>WAYLAND - Wayland</t>
  </si>
  <si>
    <t>WEBB CROSSING - Hornell</t>
  </si>
  <si>
    <t>WEEDSPORT - Weedsport</t>
  </si>
  <si>
    <t>WEHRLE DR - Williamville</t>
  </si>
  <si>
    <t>WENDE RD - Alden</t>
  </si>
  <si>
    <t>WEST CHAZY - West Chazy</t>
  </si>
  <si>
    <t>WEST DAVENPORT - Davenport</t>
  </si>
  <si>
    <t>WEST ELMIRA - Elmira</t>
  </si>
  <si>
    <t>WEST ERIE AVE - Corning</t>
  </si>
  <si>
    <t>WEST GENEVA - Geneva</t>
  </si>
  <si>
    <t>WEST HILL - Ithaca</t>
  </si>
  <si>
    <t>WEST LEBANON - Lebabnon</t>
  </si>
  <si>
    <t>WEST PATTERSON - Patterson</t>
  </si>
  <si>
    <t>WEST SAND LAKE - West Sand Lake</t>
  </si>
  <si>
    <t>WEST ST - Oneonta</t>
  </si>
  <si>
    <t>WEST UNION - Endicott</t>
  </si>
  <si>
    <t>WEST VARYSBURG - Strykerville</t>
  </si>
  <si>
    <t>WEST WINFIELD - West Winfield</t>
  </si>
  <si>
    <t>WEST WOODBOURNE - Fallsburg</t>
  </si>
  <si>
    <t>WHIG STREET - Newark Valley</t>
  </si>
  <si>
    <t>WHISKEY CREEK - Corning</t>
  </si>
  <si>
    <t>WHITE LAKE - Bethel</t>
  </si>
  <si>
    <t>WHITE SULFUR SPRINGS - Liberty</t>
  </si>
  <si>
    <t>WHITNEY AVE - Binghamton</t>
  </si>
  <si>
    <t>WHITNEY POINT - Whitney Point</t>
  </si>
  <si>
    <t>WILLARD - Willard</t>
  </si>
  <si>
    <t>WILLET - Cincinnatus</t>
  </si>
  <si>
    <t>WILLOWEMOC - Neversink</t>
  </si>
  <si>
    <t>WINDHAM - Windham</t>
  </si>
  <si>
    <t>WINDSOR - Windsor</t>
  </si>
  <si>
    <t>WOOD STREET - Putnam Valley</t>
  </si>
  <si>
    <t>WOODHULL - Woodhull</t>
  </si>
  <si>
    <t>WOODLAWN AVE - Elmira</t>
  </si>
  <si>
    <t>WOODRUFF POND - Plattsburgh</t>
  </si>
  <si>
    <t>WOODS CORNERS - Norwich</t>
  </si>
  <si>
    <t>WRIGHT AVE - Auburn</t>
  </si>
  <si>
    <t>WYNANTSKILL - Wynantskill</t>
  </si>
  <si>
    <t>YAWGER RD - Horseheads</t>
  </si>
  <si>
    <t>YULAN - Highland</t>
  </si>
  <si>
    <t>Substation Transformers &gt;=10,000 mVA*</t>
  </si>
  <si>
    <t>Substation Transformers &lt;=10,000 mVA*</t>
  </si>
  <si>
    <t>Transmission &amp; Distribution</t>
  </si>
  <si>
    <t>Other Services</t>
  </si>
  <si>
    <t>Support Services</t>
  </si>
  <si>
    <t>Corporate Services</t>
  </si>
  <si>
    <t>Iberdrola SA</t>
  </si>
  <si>
    <t>Iberdrola Financiacion SA</t>
  </si>
  <si>
    <t>IB. Distrib. Electrica SA</t>
  </si>
  <si>
    <t>AVANGRID, Inc.</t>
  </si>
  <si>
    <t>AVANGRID Service Company</t>
  </si>
  <si>
    <t>Rochester Gas and Electric Corporation</t>
  </si>
  <si>
    <t>Central Maine Power Company</t>
  </si>
  <si>
    <t>Iberdrola Energy Products</t>
  </si>
  <si>
    <t>The United Illuminating Company</t>
  </si>
  <si>
    <t>Connecticut Natural Gas Corporation</t>
  </si>
  <si>
    <t>The Southern Connecticut Gas Company</t>
  </si>
  <si>
    <t>Various</t>
  </si>
  <si>
    <t>AVANGRID Networks, Inc.</t>
  </si>
  <si>
    <t>Maine Natural Gas Corporation</t>
  </si>
  <si>
    <t>AVANGRID Networks NY Transco</t>
  </si>
  <si>
    <t>Docket No. 15-G-0284</t>
  </si>
  <si>
    <t>On June 28, 2002, in connection with Energy East Corporation's merger with RGS Energy Group, Inc.</t>
  </si>
  <si>
    <t>(RGS Energy), Nyseg became a wholly-owned subsidiary of RGE Energy.</t>
  </si>
  <si>
    <t>Rochester, NY  14649</t>
  </si>
  <si>
    <t>Virtual Transactions (Financial)</t>
  </si>
  <si>
    <t>Bad Debt Recovery/Loss</t>
  </si>
  <si>
    <t>Capacity (Purchase/Sale)</t>
  </si>
  <si>
    <t>Thunderstorm Alert Adj.</t>
  </si>
  <si>
    <t>MWH</t>
  </si>
  <si>
    <t>FERC Licensed Project No. 5738</t>
  </si>
  <si>
    <t>Plant Name High Falls</t>
  </si>
  <si>
    <t>Storage</t>
  </si>
  <si>
    <t>Conventional</t>
  </si>
  <si>
    <t>FERC Licensed Project No. 2934</t>
  </si>
  <si>
    <t>Plant Name Mechanicville</t>
  </si>
  <si>
    <t>Run-of-River</t>
  </si>
  <si>
    <t>FERC Licensed Project No. 2738</t>
  </si>
  <si>
    <t>Plant Name Kents Falls</t>
  </si>
  <si>
    <t>Hydro</t>
  </si>
  <si>
    <t>Rainbow Falls (B)</t>
  </si>
  <si>
    <t>Cadyville (A)</t>
  </si>
  <si>
    <t>Keuka (C )</t>
  </si>
  <si>
    <t>Mill "C" (A)</t>
  </si>
  <si>
    <t>Internal Combustion</t>
  </si>
  <si>
    <t>Harris Lake</t>
  </si>
  <si>
    <t>Auburn Gas Turbine</t>
  </si>
  <si>
    <t>(A) Project 32738</t>
  </si>
  <si>
    <t>(B) Project #2835</t>
  </si>
  <si>
    <t>(C ) Project #2852</t>
  </si>
  <si>
    <t>Homer City</t>
  </si>
  <si>
    <t>Watercure</t>
  </si>
  <si>
    <t>Oakdale</t>
  </si>
  <si>
    <t>Fraser</t>
  </si>
  <si>
    <t>Clarks Corner</t>
  </si>
  <si>
    <t>Stolle Rd</t>
  </si>
  <si>
    <t>Kintigh</t>
  </si>
  <si>
    <t>Meyer</t>
  </si>
  <si>
    <t>Niagara</t>
  </si>
  <si>
    <t>Robinson Road</t>
  </si>
  <si>
    <t>Stolle Road</t>
  </si>
  <si>
    <t>Watercure (30)</t>
  </si>
  <si>
    <t>Oakdale (31)</t>
  </si>
  <si>
    <t>Fraser (32)</t>
  </si>
  <si>
    <t>Coopers Corners (33)</t>
  </si>
  <si>
    <t>Oakdale (36)</t>
  </si>
  <si>
    <t>Homer City (37)</t>
  </si>
  <si>
    <t>Niagara (38)</t>
  </si>
  <si>
    <t>Station 80 (39)</t>
  </si>
  <si>
    <t>Canandaigua (60)</t>
  </si>
  <si>
    <t>Robinson Rd (64)</t>
  </si>
  <si>
    <t>Stolle Road (65)</t>
  </si>
  <si>
    <t>New Gardenville (66)</t>
  </si>
  <si>
    <t>High Sheldon (67)</t>
  </si>
  <si>
    <t>H.Frame</t>
  </si>
  <si>
    <t>Stl.Tower</t>
  </si>
  <si>
    <t>1033 ACSR</t>
  </si>
  <si>
    <t>2156 ACSR</t>
  </si>
  <si>
    <t>1280 ACSR</t>
  </si>
  <si>
    <t>1431 ACSR</t>
  </si>
  <si>
    <t>1192 ACSR</t>
  </si>
  <si>
    <t>Canandaigua</t>
  </si>
  <si>
    <t>Hillside</t>
  </si>
  <si>
    <t>High Sheldon</t>
  </si>
  <si>
    <t>Stoney Ridge (68)</t>
  </si>
  <si>
    <t>Hillside (69)</t>
  </si>
  <si>
    <t>East Towanda (70)</t>
  </si>
  <si>
    <t>Stoney Ridge (72)</t>
  </si>
  <si>
    <t>Oakdale (71)</t>
  </si>
  <si>
    <t>Wethersfield (81)</t>
  </si>
  <si>
    <t>Wethersfield (85/87)</t>
  </si>
  <si>
    <t>795 ACSR</t>
  </si>
  <si>
    <t>796 ACSR</t>
  </si>
  <si>
    <t>797 ACSR</t>
  </si>
  <si>
    <t>No tranmsission lines added in 2016.</t>
  </si>
  <si>
    <t>Corporate Sponsorships and Donations</t>
  </si>
  <si>
    <t>Avangrid Foundation, Inc.</t>
  </si>
  <si>
    <t>PSC Violations</t>
  </si>
  <si>
    <t>NERC Compliance Fines and Penalties</t>
  </si>
  <si>
    <t>Sponsorships, Collaborations and Lobbyist</t>
  </si>
  <si>
    <t>Advising, Consulting</t>
  </si>
  <si>
    <t>Employee Activities</t>
  </si>
  <si>
    <t xml:space="preserve">Interest on Debt to Associated Companies </t>
  </si>
  <si>
    <t>NCR Bonus Depreciation</t>
  </si>
  <si>
    <t>NCR Environmental</t>
  </si>
  <si>
    <t>NCR Medicare</t>
  </si>
  <si>
    <t>NCR OPEB</t>
  </si>
  <si>
    <t>NCR Mixed Service Costs</t>
  </si>
  <si>
    <t>Other:</t>
  </si>
  <si>
    <t xml:space="preserve">  Gross Receipts</t>
  </si>
  <si>
    <t xml:space="preserve">   Use and Other Taxes</t>
  </si>
  <si>
    <t xml:space="preserve">   Real and Personal Property</t>
  </si>
  <si>
    <t xml:space="preserve">   PA Franchise</t>
  </si>
  <si>
    <t xml:space="preserve">   Canada Goods &amp; Services</t>
  </si>
  <si>
    <t xml:space="preserve">   State Unemployment</t>
  </si>
  <si>
    <t>New York Power Authority</t>
  </si>
  <si>
    <t>Aesir Power, LLC.</t>
  </si>
  <si>
    <t>Brookfield Energy Marketing, Inc.</t>
  </si>
  <si>
    <t>Brookfield Energy Marketing LP</t>
  </si>
  <si>
    <t>Bruce Power Inc</t>
  </si>
  <si>
    <t>Canadian Wood Products</t>
  </si>
  <si>
    <t>Centre Lane Trading LTD</t>
  </si>
  <si>
    <t>Chubb IT Energy</t>
  </si>
  <si>
    <t>Cargill Power Markets LLC</t>
  </si>
  <si>
    <t>Consolidated Edison Energy INC</t>
  </si>
  <si>
    <t>Constellation Energy Commodities Group</t>
  </si>
  <si>
    <t>Direct Energy Business Marketing LLC</t>
  </si>
  <si>
    <t>DTE Energy Trading, Inc.</t>
  </si>
  <si>
    <t>Dynasty Power Inc.</t>
  </si>
  <si>
    <t>EDF Trading North America LLC</t>
  </si>
  <si>
    <t>Not Available</t>
  </si>
  <si>
    <t>LFP</t>
  </si>
  <si>
    <t>SFP</t>
  </si>
  <si>
    <t>ISO OATT</t>
  </si>
  <si>
    <t>NYISO System</t>
  </si>
  <si>
    <t>Exelon Generation Company LLC</t>
  </si>
  <si>
    <t>HQ Energy Services (US)</t>
  </si>
  <si>
    <t>Macuarie Energy LLC</t>
  </si>
  <si>
    <t>MAG Energy Solutions Inc.</t>
  </si>
  <si>
    <t>Mercuria Energy America Inc</t>
  </si>
  <si>
    <t>Nextera Energy Power Marketing LLC</t>
  </si>
  <si>
    <t>Northbrock Lyons Falls LLC</t>
  </si>
  <si>
    <t>Ontario Power Gen Energy Trading, Inc.</t>
  </si>
  <si>
    <t>Ontario Power Generation, Inc.</t>
  </si>
  <si>
    <t>Peninsula Power LLC</t>
  </si>
  <si>
    <t>Powerex Corporation</t>
  </si>
  <si>
    <t>PSEG Energy Resource &amp; Trade LLC</t>
  </si>
  <si>
    <t>Rainbow Energy Marketing Corp</t>
  </si>
  <si>
    <t>Roctop Investments, Inc.</t>
  </si>
  <si>
    <t>Royal Bank of Canada</t>
  </si>
  <si>
    <t>Saracen Power LP</t>
  </si>
  <si>
    <t>TEC Energy INC</t>
  </si>
  <si>
    <t>TransAlta Energy Marketing, Inc.</t>
  </si>
  <si>
    <t>XO Energy NY LP</t>
  </si>
  <si>
    <t>Bath Electric, Gas &amp; Water</t>
  </si>
  <si>
    <t>V. of Castile</t>
  </si>
  <si>
    <t>V. of Endicott</t>
  </si>
  <si>
    <t>V. of Green</t>
  </si>
  <si>
    <t>V. of Groton</t>
  </si>
  <si>
    <t>V. of Hamilton</t>
  </si>
  <si>
    <t>V. of Marathon</t>
  </si>
  <si>
    <t>V. of Penn Yan</t>
  </si>
  <si>
    <t>V. of Rouses Point</t>
  </si>
  <si>
    <t>V. of Sherburne</t>
  </si>
  <si>
    <t>V. of Silver Springs</t>
  </si>
  <si>
    <t>V. of Watkins Glen</t>
  </si>
  <si>
    <t>Delaware County Electric Co-op</t>
  </si>
  <si>
    <t>Oneida-Madison Elec Co-op</t>
  </si>
  <si>
    <t>Otsego Electric Co-op</t>
  </si>
  <si>
    <t>Steuben Rural Electric Co-op</t>
  </si>
  <si>
    <t>NYISO - Trans. Congestion Revenues</t>
  </si>
  <si>
    <t>Bath Electric, Gas</t>
  </si>
  <si>
    <t>Delaware County Elec</t>
  </si>
  <si>
    <t>Oneida-Madison Elec</t>
  </si>
  <si>
    <t>Otsego Electric Coop</t>
  </si>
  <si>
    <t>OS</t>
  </si>
  <si>
    <t>Steuben Rural Elec</t>
  </si>
  <si>
    <t>Vineger Hill</t>
  </si>
  <si>
    <t xml:space="preserve">  SC# 1 Residential Regular Service                       </t>
  </si>
  <si>
    <t xml:space="preserve">  SC# 3 Prim. Serv. Demand&lt;500 kW </t>
  </si>
  <si>
    <t xml:space="preserve">  SC# 5 Outdoor Lighting     </t>
  </si>
  <si>
    <t xml:space="preserve">  SC# 6 General Service</t>
  </si>
  <si>
    <t xml:space="preserve">  SC# 8 Residential Day-Night</t>
  </si>
  <si>
    <t xml:space="preserve">  SC# 9 Gen. Serv. Day-Night</t>
  </si>
  <si>
    <t xml:space="preserve">  SC# 12 Residential Large TOU</t>
  </si>
  <si>
    <t>Unbilled Revenues</t>
  </si>
  <si>
    <t>440 Residential</t>
  </si>
  <si>
    <t>Commercial &amp; Industrial Sales</t>
  </si>
  <si>
    <t xml:space="preserve">  SC# 2 Gen. Serv. Demand &lt;500kW</t>
  </si>
  <si>
    <t xml:space="preserve">  SC# 3 Prim. Serv. Demand&lt;500kW</t>
  </si>
  <si>
    <t xml:space="preserve">  SC# 7, 13, 14 Gen. Serv. &gt;500kw</t>
  </si>
  <si>
    <t xml:space="preserve">  SC# 11 Standby Service  </t>
  </si>
  <si>
    <t>Special Contracts</t>
  </si>
  <si>
    <t>442 Commercial &amp; Industrial</t>
  </si>
  <si>
    <t>Street &amp; Highway Lighting</t>
  </si>
  <si>
    <t xml:space="preserve">  SC# 1 Limited Cont. Provision</t>
  </si>
  <si>
    <t xml:space="preserve">  SC# 2 Energy Only/Limited Maint.                        </t>
  </si>
  <si>
    <t xml:space="preserve">  SC# 3 Standard Street Lighting                          </t>
  </si>
  <si>
    <t>444 St. Hy. Ltg.</t>
  </si>
  <si>
    <t xml:space="preserve">  SC# 2 Gen. Serv. Demand&lt;500 kW                          </t>
  </si>
  <si>
    <t xml:space="preserve">  SC# 3 Prim. Serv. Demand&lt;500 kW                 </t>
  </si>
  <si>
    <t>445 Public Authority</t>
  </si>
  <si>
    <t>Interdepartmental Sales</t>
  </si>
  <si>
    <t xml:space="preserve">  SC# 3 Prim. Serv. Demand&lt;500kW                          </t>
  </si>
  <si>
    <t xml:space="preserve">  SC# 9 Gen. Serv. Day-Night   </t>
  </si>
  <si>
    <t>448 Inter. Dept.</t>
  </si>
  <si>
    <t>General Construction Overhead - To allocate costs incurred in the general oversight, supervision and assistance during</t>
  </si>
  <si>
    <t>construction projects.  The costs are aggregated in various General Construction internal orders and wbs and allocated</t>
  </si>
  <si>
    <t>to certain construction jobs.</t>
  </si>
  <si>
    <t xml:space="preserve">Preliminary Engineering Overhead - To allocate engineering costs incurred in the planning, designing, preparing estimates and </t>
  </si>
  <si>
    <t>giving general advise and assistance in connection with a construction project.</t>
  </si>
  <si>
    <t>The costs are aggregated in various Preliminary Engineering internal orders and wbs and allocated to certain</t>
  </si>
  <si>
    <t>construction jobs.</t>
  </si>
  <si>
    <t>Morrison Site (A)</t>
  </si>
  <si>
    <t>Bell Station Site - Ithaca (A)</t>
  </si>
  <si>
    <t>Mechanicville Industrial Park Site - Yard Improvements - 1/1989 (B)</t>
  </si>
  <si>
    <t>Terravest 1 Site (B)</t>
  </si>
  <si>
    <t>Terravest Building - 5/1998 (B)</t>
  </si>
  <si>
    <t>Dansville Service Center Warehouse - 6/2010 (B)</t>
  </si>
  <si>
    <t>(A) Never devoted to Public Service</t>
  </si>
  <si>
    <t xml:space="preserve">(B) Previously devoted to Public Service with transfer date to Account 121 </t>
  </si>
  <si>
    <t>Page 109-C</t>
  </si>
  <si>
    <t>Page 109-D</t>
  </si>
  <si>
    <t xml:space="preserve">          Amortization of Regulatory Assets and Liabilities</t>
  </si>
  <si>
    <t>Amortization and Depletion of Utility Plant</t>
  </si>
  <si>
    <t>Amortizations of Other Long &amp; Short Term Assets and Liabilities</t>
  </si>
  <si>
    <t>Pension Expense</t>
  </si>
  <si>
    <t xml:space="preserve">         Other: Proceeds from Asset Transfer</t>
  </si>
  <si>
    <t xml:space="preserve">   Other (provide details in footnote):Rabbi Trust</t>
  </si>
  <si>
    <t xml:space="preserve">         Other (provide details in footnote): Obligations Under Capital Lease</t>
  </si>
  <si>
    <t>Cost Associated With Debt Issuance</t>
  </si>
  <si>
    <t>Balance of Account 219 at Beginning of Preceeding Year</t>
  </si>
  <si>
    <t>Preceding Qtr/YTD Changes in Fair Value</t>
  </si>
  <si>
    <t>Total (lines 2&amp; 3)</t>
  </si>
  <si>
    <t>Balance of Acct 219 at End of Preceding Qtr/Year</t>
  </si>
  <si>
    <t>Balance of Acct 219 at Beginning of Current Year</t>
  </si>
  <si>
    <t>Current Qtr/YTD Reclassifications from Acct 219 to Net Income</t>
  </si>
  <si>
    <t>Preceding Qtr/YTD Reclassifications from Acct 219  to Net Income</t>
  </si>
  <si>
    <t>Current Qtr/YTD Changes in Fair Value</t>
  </si>
  <si>
    <t>Total (lines 7 and 8)</t>
  </si>
  <si>
    <t>Balance of Acct 219 at End Current Qtr/Year</t>
  </si>
  <si>
    <t>N/A</t>
  </si>
  <si>
    <t>Transmission Line Right of Way, Dysinger</t>
  </si>
  <si>
    <t>Somerset - Stolle Road - City and Town of</t>
  </si>
  <si>
    <t>Lockport, Town of Royalton</t>
  </si>
  <si>
    <t>Minor Items:</t>
  </si>
  <si>
    <t>Production Hydro</t>
  </si>
  <si>
    <t>Rainbow Falls Restoration from Hurricane Irene</t>
  </si>
  <si>
    <t>Auburn Gas Generation Install</t>
  </si>
  <si>
    <t>Transmission Property</t>
  </si>
  <si>
    <t>Construct New 115KV Line</t>
  </si>
  <si>
    <t>South Perry Substation and Transmission Line Upgrade</t>
  </si>
  <si>
    <t>Line 807 - Convert Lines - Carmel and Wood Street</t>
  </si>
  <si>
    <t>Stephentown Substation - Install Transformer</t>
  </si>
  <si>
    <t>Flat Street Substation - Install 115 KV Transformer</t>
  </si>
  <si>
    <t>Watercure Road - Install Bank</t>
  </si>
  <si>
    <t>Willett Substation - Install 115 KV Transformer</t>
  </si>
  <si>
    <t>Meyer Substation - Install 115 KV Transformer</t>
  </si>
  <si>
    <t>Westover Goudey - Install Transformer</t>
  </si>
  <si>
    <t>Remote Terminal Unit Installs - Cantitoe, Oakland, Coopers Corners Substation &amp; Kingtigh S</t>
  </si>
  <si>
    <t>Upgrade Substations - Klinekill and Falls Park</t>
  </si>
  <si>
    <t>NYSEG Substation Breaker Program</t>
  </si>
  <si>
    <t>Circuit 511-512 Rebuild - Vestal-Goudey</t>
  </si>
  <si>
    <t>IEC61850 Servers NYSEG</t>
  </si>
  <si>
    <t>Transmission Line Inspections/Replacements</t>
  </si>
  <si>
    <t>Distribution Property</t>
  </si>
  <si>
    <t>Harris Lake - Diesel Generator Upgrade</t>
  </si>
  <si>
    <t>Flo Breaker Replacement Project</t>
  </si>
  <si>
    <t>Glenwood Substation Replace Transformers</t>
  </si>
  <si>
    <t>Silver Creek Substation and Line Rebuild/Betterment</t>
  </si>
  <si>
    <t>Distribution Line Inspections/Replacements</t>
  </si>
  <si>
    <t>SCADA Automation Project</t>
  </si>
  <si>
    <t>IEC 61850 Servers - NYSEG</t>
  </si>
  <si>
    <t>Substation Modernization Project</t>
  </si>
  <si>
    <t>Klinekill Substation - Add 115KV Terminal</t>
  </si>
  <si>
    <t>Cantitoe Substation Remote Terminal Unit Install</t>
  </si>
  <si>
    <t>Upgrade Step - Hyatt 569 Strong Road - Lago Casion Project</t>
  </si>
  <si>
    <t xml:space="preserve">Substation Breaker Replacement Program </t>
  </si>
  <si>
    <t>Overhead to Underground Between 209 -15 Dryden Road Ithaca</t>
  </si>
  <si>
    <t>Windham Substation 115KV Capacitor Addition</t>
  </si>
  <si>
    <t>Minor Projects ,$1,000,000</t>
  </si>
  <si>
    <t>Electric, Gas</t>
  </si>
  <si>
    <t>Interconnection Load Study</t>
  </si>
  <si>
    <t>CPV Valley IPP</t>
  </si>
  <si>
    <t>Greenidge Generation Unit 4 Study</t>
  </si>
  <si>
    <t>15-E-0283 &amp; 15-G-0284</t>
  </si>
  <si>
    <t>MTA Tax Surcharge - Case Nos. 91-E-0863, 91-E-0864</t>
  </si>
  <si>
    <t>&amp; 91-G-0865</t>
  </si>
  <si>
    <t>SFAS No. 109 - Accounting for Income Taxes -</t>
  </si>
  <si>
    <t>Gas Environmental Remediation Costs - Case No. 15-G-0284</t>
  </si>
  <si>
    <t>(amortization period ending April 2021)</t>
  </si>
  <si>
    <t>Case Nos. 15-G-0284 (amortization period ending April 2021)</t>
  </si>
  <si>
    <t>Electric Environmental Remediation Costs - Case No. 15-E-0283</t>
  </si>
  <si>
    <t>Sarbanes Oxley 404 Expenses - Case Nos. 15-G-0284</t>
  </si>
  <si>
    <t>Property Taxes - Case Nos. 15-G-0284 &amp; 15-E-0283</t>
  </si>
  <si>
    <t xml:space="preserve">Gas Pension Income Shortfall and Interest - Case Nos. </t>
  </si>
  <si>
    <t>01-G-1668, 01-G-1683 &amp; 15-G-0284</t>
  </si>
  <si>
    <t>Low Income Program - Case Nos. 15-E-0283 &amp; 15-G-0284</t>
  </si>
  <si>
    <t>ASC410 - Asset Retirement Obligation</t>
  </si>
  <si>
    <t>Case No. RM02-7-000</t>
  </si>
  <si>
    <t>Losses on Gas Hedges - Case No. 97-G-0600</t>
  </si>
  <si>
    <t xml:space="preserve">Merchant Function Charge - Case Nos. 15-E-0283 &amp; </t>
  </si>
  <si>
    <t>15-G-0284</t>
  </si>
  <si>
    <t>ASC715 - Pension Benefits - Case No. 91-M-0890</t>
  </si>
  <si>
    <t>Storm Costs - Case Nos. 15-E-0283</t>
  </si>
  <si>
    <t>(amortization period ending April 2021 &amp; 2026)</t>
  </si>
  <si>
    <t xml:space="preserve">Site Investigation &amp; Remediation Costs - Case Nos. </t>
  </si>
  <si>
    <t>456, 495</t>
  </si>
  <si>
    <t>407.3, 926</t>
  </si>
  <si>
    <t>various</t>
  </si>
  <si>
    <t>Outreach and Education Costs - Gas - Case No. 15-G-0284</t>
  </si>
  <si>
    <t>Case No. 92-M-1005</t>
  </si>
  <si>
    <t>Unfunded ITC Amort - SFAS 96 Liability -</t>
  </si>
  <si>
    <t>Default Service Option Hedges - Case No. 05-E-1222</t>
  </si>
  <si>
    <t>Electric Supply Reconciliation - Case No. 09-E-0228</t>
  </si>
  <si>
    <t>Non By-Passable Charge (NBC) - Case Nos.</t>
  </si>
  <si>
    <t>05-E-1222 &amp; 06-M-1017</t>
  </si>
  <si>
    <t xml:space="preserve">NYS Temporary Supplementary Assessment (18)a - </t>
  </si>
  <si>
    <t>Case No. 09-M-0311</t>
  </si>
  <si>
    <t xml:space="preserve">Cost to Achieve Efficiency Initiatives - Case Nos. 15-E-0283 &amp; </t>
  </si>
  <si>
    <t>15-G-0284 (amortization period ending April 2021)</t>
  </si>
  <si>
    <t xml:space="preserve">Excess Capital Expenditures Carrying Costs - Case Nos. </t>
  </si>
  <si>
    <t>07-M-0906 &amp; 15-E-0283 (amortization period ending April 2021)</t>
  </si>
  <si>
    <t>Electric Pension Deferred Costs - Case No. 15-E-0283</t>
  </si>
  <si>
    <t xml:space="preserve">Unit of Property Capitalization - CTA and Interest - Case Nos. </t>
  </si>
  <si>
    <t>15-E-0283 7 15-G-0284 (amortization period ending April 2021)</t>
  </si>
  <si>
    <t xml:space="preserve">Funded Deferred Income Tax - Power-tax Normalization - Case </t>
  </si>
  <si>
    <t xml:space="preserve">Nos. 15-E-0283 &amp; 15-G-0284 (amortization period ending </t>
  </si>
  <si>
    <t>April 2021)</t>
  </si>
  <si>
    <t>Post Term Amortizations - Case No. 15-E-0283</t>
  </si>
  <si>
    <t>Renewing the Energy Vision - Case No. 01-M-0101</t>
  </si>
  <si>
    <t>Rate Change Levelization - Case No. 15-G-0284</t>
  </si>
  <si>
    <t>495, 456</t>
  </si>
  <si>
    <t>Revenue Decoupling Mechanism (RDM) - Case Nos.</t>
  </si>
  <si>
    <t xml:space="preserve">Positive Benefit Adjustment - Leak Backlog Management - </t>
  </si>
  <si>
    <t>Case No. 15-G-0284</t>
  </si>
  <si>
    <t xml:space="preserve">Purchase of Receivables - Case Nos. </t>
  </si>
  <si>
    <t>09-E-0715 7 09-E-0716</t>
  </si>
  <si>
    <t>Miscellaneous - Gas</t>
  </si>
  <si>
    <t>Miscellaneous - Electric</t>
  </si>
  <si>
    <t>Revolving Credit Facility Exp</t>
  </si>
  <si>
    <t>Undistributed Amounts</t>
  </si>
  <si>
    <t>SFAS No. 106 Post Retirement Benefits</t>
  </si>
  <si>
    <t>Pension - Regulatory Asset FAS158</t>
  </si>
  <si>
    <t>Pension Funding vs Expense</t>
  </si>
  <si>
    <t>Pension Expense - Joint Proposal</t>
  </si>
  <si>
    <t>Environmental Other Liability</t>
  </si>
  <si>
    <t>Loss on Reacquird Debt</t>
  </si>
  <si>
    <t>Deferred Gas Pension Income</t>
  </si>
  <si>
    <t>Accident and Sickness Reserves</t>
  </si>
  <si>
    <t>ARO Other Liabilities</t>
  </si>
  <si>
    <t>Energy Efficiency (EEPS)</t>
  </si>
  <si>
    <t>NYS Tax Rate Change 7.1%-6.5%</t>
  </si>
  <si>
    <t>Deferred Revenue Marcy So.</t>
  </si>
  <si>
    <t>Deferred tax Asset - NOL</t>
  </si>
  <si>
    <t>Derivatives</t>
  </si>
  <si>
    <t>SFAS No 112 Post Employment Benefits</t>
  </si>
  <si>
    <t>Historical Book Rate Change Deferral</t>
  </si>
  <si>
    <t>Loss on Reacquired Debt</t>
  </si>
  <si>
    <t>Lost Revenue Reserve Deferral</t>
  </si>
  <si>
    <t>MGP Environmental Remediation</t>
  </si>
  <si>
    <t>Mixed Service Costs 263A Deferral</t>
  </si>
  <si>
    <t>NM2 Additions Expensed</t>
  </si>
  <si>
    <t>Other Comprehensive Income</t>
  </si>
  <si>
    <t>PBA Merger Order</t>
  </si>
  <si>
    <t>Power Partner Low Income Program Funding</t>
  </si>
  <si>
    <t>Provision for Uncollectible Accounts</t>
  </si>
  <si>
    <t>PSC Fee Assessment Deferral</t>
  </si>
  <si>
    <t>SFAS No 106 OPEB &amp; SFAS No 158</t>
  </si>
  <si>
    <t>Low Income Program</t>
  </si>
  <si>
    <t>Superfund Environmental Remediation</t>
  </si>
  <si>
    <t>Variance Rate Debt</t>
  </si>
  <si>
    <t>Unfunded Future Tax Liability</t>
  </si>
  <si>
    <t>Vacation Pay Accrued</t>
  </si>
  <si>
    <t>Worker's Comp Reserve</t>
  </si>
  <si>
    <t>Unfunded Future FIT - ITC</t>
  </si>
  <si>
    <t xml:space="preserve">Other  </t>
  </si>
  <si>
    <t>ARO - Reg Liabilities</t>
  </si>
  <si>
    <t>ARO - Other Liabilities</t>
  </si>
  <si>
    <t>NYS Tax Rate Change 7.1% - 6.5%</t>
  </si>
  <si>
    <t>Deferred Gas Costs Diff Gas vs Actual</t>
  </si>
  <si>
    <t>NOL Deferred Tax Asset - Deferred</t>
  </si>
  <si>
    <t xml:space="preserve">Mixed Service Costs 263A Deferral </t>
  </si>
  <si>
    <t xml:space="preserve">R&amp;D Deferral </t>
  </si>
  <si>
    <t xml:space="preserve">Seneca Lake Deferral </t>
  </si>
  <si>
    <t>SFAS No. 106 OPEB SFAS No 158</t>
  </si>
  <si>
    <t>Variable Rate Debt</t>
  </si>
  <si>
    <t xml:space="preserve">Other     </t>
  </si>
  <si>
    <t>Common Stock</t>
  </si>
  <si>
    <t>Balance at Beginning and End of Year</t>
  </si>
  <si>
    <t>Balance at Beginning and End of Year (Note)</t>
  </si>
  <si>
    <t>Note: The balance at end of year consisted of an equity infusion of $100,000,000;</t>
  </si>
  <si>
    <t xml:space="preserve">merger related costs of $6,462,000; transfer of acquisition adjustment to RGS Group, </t>
  </si>
  <si>
    <t>Inc. of $(11,198,844) and other compensation expense of $2,266,149.</t>
  </si>
  <si>
    <t>Unsecured Pollution Control Notes</t>
  </si>
  <si>
    <t>2004 Series A - 2034-2.375%</t>
  </si>
  <si>
    <t>2005 Series A - 2026-2.375%</t>
  </si>
  <si>
    <t>1994 Series B - 2029-2.0%</t>
  </si>
  <si>
    <t>1994 Series C - 2029-2.0%</t>
  </si>
  <si>
    <t>2004 Series C - 2034-4.65%</t>
  </si>
  <si>
    <t>Senior Unsecured Notes</t>
  </si>
  <si>
    <t>Due 2016 5.65%</t>
  </si>
  <si>
    <t>Due 2023 5.75%</t>
  </si>
  <si>
    <t>Due 2017 6.15%</t>
  </si>
  <si>
    <t>Due 2022 3.24%</t>
  </si>
  <si>
    <t>Due 2042 4.55%</t>
  </si>
  <si>
    <t>Due 2026 3.25%</t>
  </si>
  <si>
    <t>Less Variable Interest Rate Debt Expense Deferral</t>
  </si>
  <si>
    <t>Residual Interest on previously called Unsecured Pollution Control Notes</t>
  </si>
  <si>
    <t>Tax Liability</t>
  </si>
  <si>
    <t>Adjustment to Income Tax Accrued</t>
  </si>
  <si>
    <t>Total Taxes Accrued</t>
  </si>
  <si>
    <t>Taxable Income not Reported on Books:</t>
  </si>
  <si>
    <t>Capitalized Interest</t>
  </si>
  <si>
    <t>Contributions in Aid of Construction</t>
  </si>
  <si>
    <t>Deductions Recorded on Books, Not Deducted for Return:</t>
  </si>
  <si>
    <t>Accident and Sickness Reserve</t>
  </si>
  <si>
    <t>ARO Net Plant - I118/119</t>
  </si>
  <si>
    <t>ARO - Reg Assets - I182355/356</t>
  </si>
  <si>
    <t>ASGA Amort - Electric</t>
  </si>
  <si>
    <t>CAIDI/SAIFI - Electric</t>
  </si>
  <si>
    <t>Cap Ex Customer Credit</t>
  </si>
  <si>
    <t>Community Develoment Deferral</t>
  </si>
  <si>
    <t>Cost to Achieve</t>
  </si>
  <si>
    <t>Credit Card Fee Deferral</t>
  </si>
  <si>
    <t>Deferred Gas Costs Diff GSC vs Actual</t>
  </si>
  <si>
    <t>DSM/SBC Under/Over Collection</t>
  </si>
  <si>
    <t xml:space="preserve">Economic Development Deferral </t>
  </si>
  <si>
    <t>EE &amp; AEIP Incentive Plan</t>
  </si>
  <si>
    <t>FAS 106 OPEB</t>
  </si>
  <si>
    <t>FAS 112 Post Employment Benefits</t>
  </si>
  <si>
    <t>Federal Income Tax</t>
  </si>
  <si>
    <t>Gain/Loss on Reacquired Debt</t>
  </si>
  <si>
    <t>Gas Pipeline Intg Deferral</t>
  </si>
  <si>
    <t>Incr Maint/CRO - Electric</t>
  </si>
  <si>
    <t>Incr Maint/CRO - Gas</t>
  </si>
  <si>
    <t>ISO Costs deferred</t>
  </si>
  <si>
    <t>Lobbying and Political Expenses</t>
  </si>
  <si>
    <t>Low Income Program Costs - Gas</t>
  </si>
  <si>
    <t>Meals and Entertainment</t>
  </si>
  <si>
    <t>MFC Undercollection</t>
  </si>
  <si>
    <t>Mgmt Audit - Electric</t>
  </si>
  <si>
    <t>Mgmt Audit - Gas</t>
  </si>
  <si>
    <t>MHP Meter Costs</t>
  </si>
  <si>
    <t>MTA Surcharge Amortization</t>
  </si>
  <si>
    <t>Outreach and Education</t>
  </si>
  <si>
    <t>NBC</t>
  </si>
  <si>
    <t>NY Transco Prepaid Reg</t>
  </si>
  <si>
    <t>NYS Income Taxes Deferred</t>
  </si>
  <si>
    <t>Penalties</t>
  </si>
  <si>
    <t>Pension Regulatory Asset FAS 158</t>
  </si>
  <si>
    <t xml:space="preserve">Property Tax Deferral </t>
  </si>
  <si>
    <t xml:space="preserve">PSC Fee Assessment Deferral </t>
  </si>
  <si>
    <t>Salvage Proceeds</t>
  </si>
  <si>
    <t xml:space="preserve">Sarbanes Oxley Deferral </t>
  </si>
  <si>
    <t>Storm Costs</t>
  </si>
  <si>
    <t>Stray Voltage</t>
  </si>
  <si>
    <t xml:space="preserve">Vacation Accrual </t>
  </si>
  <si>
    <t>Veg Mgmt</t>
  </si>
  <si>
    <t>Veg Mgmt - Electric</t>
  </si>
  <si>
    <t>VERP COA - Electric</t>
  </si>
  <si>
    <t>Income Recorded on Books not Included in Return</t>
  </si>
  <si>
    <t>Funded DIT True Up - Electric</t>
  </si>
  <si>
    <t>Lost Revenues Reserve</t>
  </si>
  <si>
    <t>AES Bankruptcy</t>
  </si>
  <si>
    <t>Allowance For Funds Used During Construction - Debt</t>
  </si>
  <si>
    <t>Allowance For Funds Used During Construction - Equity</t>
  </si>
  <si>
    <t>ARO - Oth Liab I1230010/030 2015</t>
  </si>
  <si>
    <t>Bad Debt Reserve</t>
  </si>
  <si>
    <t>Bonus Depreciation NCR</t>
  </si>
  <si>
    <t xml:space="preserve">Compliance Filing Reserve </t>
  </si>
  <si>
    <t>Brewster Service Center Site - Brewster (A)</t>
  </si>
  <si>
    <t>Salem Road  Pound Ridge, NY - 12/2016 (A)</t>
  </si>
  <si>
    <t>Utility Billing Disputes</t>
  </si>
  <si>
    <t>Non-Qualified Pension Plans</t>
  </si>
  <si>
    <t>Annual Compliance Filing Reserve</t>
  </si>
  <si>
    <t>SFAS No. 112 Postemployment</t>
  </si>
  <si>
    <t>Benefits</t>
  </si>
  <si>
    <t>Deferred Compensation</t>
  </si>
  <si>
    <t>Customer Advances</t>
  </si>
  <si>
    <t>Cayuga Marketing Project</t>
  </si>
  <si>
    <t>ESCO Collateral</t>
  </si>
  <si>
    <t>Reclassification of Non-Group</t>
  </si>
  <si>
    <t>Vendors</t>
  </si>
  <si>
    <t>190/283</t>
  </si>
  <si>
    <t>Uncontrollable Storm Costs</t>
  </si>
  <si>
    <t>Environmental - Reg Asset</t>
  </si>
  <si>
    <t>ARO Reg Asset</t>
  </si>
  <si>
    <t>Billing Mitigation Deferral</t>
  </si>
  <si>
    <t>Enivironmental - Reg Asset</t>
  </si>
  <si>
    <t>Funded DIT True Up Gas</t>
  </si>
  <si>
    <t>Seneca Lake Storage Project Gas</t>
  </si>
  <si>
    <t>Transmission Facilities - Case No. 15-G-0284</t>
  </si>
  <si>
    <t>Deferred Income Taxes - Case Nos.</t>
  </si>
  <si>
    <t>(amortization period ending April 2066)</t>
  </si>
  <si>
    <t xml:space="preserve">NMP2 Asset Sale Gain Account - Case No. </t>
  </si>
  <si>
    <t>15-E-0283 (amortization period ending April 2021)</t>
  </si>
  <si>
    <t xml:space="preserve">Seneca Asset Sale Gain Account - Case No. </t>
  </si>
  <si>
    <t>SFAS No. 143, ASC410 Asset Retirement</t>
  </si>
  <si>
    <t>Obligation - Case Nos. 01-G-1668, 01-G-1683 &amp;</t>
  </si>
  <si>
    <t>RM02-7-000</t>
  </si>
  <si>
    <t xml:space="preserve">Gas Costs - Case No. 16-G-0431 &amp; PSC Reg </t>
  </si>
  <si>
    <t>16 NYCRR 270.55 (amortization period ending</t>
  </si>
  <si>
    <t>December 2016 &amp; 2017)</t>
  </si>
  <si>
    <t>Stranded Gas Capacity - Case Nos. 10-G-0644</t>
  </si>
  <si>
    <t>(Amortization period ending February 2015)</t>
  </si>
  <si>
    <t>Research &amp; Development - Case No. 15-G-0284</t>
  </si>
  <si>
    <t>Research &amp; Development Tax Credits - Case No.</t>
  </si>
  <si>
    <t>Economic Development - Case Nos. 15-E-0283 &amp;</t>
  </si>
  <si>
    <t>Stray Voltage Cost Savings - Case No. 15-E-0283</t>
  </si>
  <si>
    <t xml:space="preserve">Case No. 15-E-0283 (amortization period ending </t>
  </si>
  <si>
    <t xml:space="preserve">Positive Benefit Adjustment - Case Nos. </t>
  </si>
  <si>
    <t>15-E-0283 &amp; 15-G-0284 (amortization period</t>
  </si>
  <si>
    <t>ending April 2021)</t>
  </si>
  <si>
    <t xml:space="preserve">Medicare Part D - Case Nos. 15-E-0283 &amp; </t>
  </si>
  <si>
    <t xml:space="preserve">Variable Rate Debt - Case Nos. 15-E-0283 &amp; </t>
  </si>
  <si>
    <t>Management Audit Expense - Case Nos. 15-E-0283</t>
  </si>
  <si>
    <t xml:space="preserve">&amp; 15-G-0284 (amortization period </t>
  </si>
  <si>
    <t>Incremental Maintenance/CRO Initiatives - Case Nos.</t>
  </si>
  <si>
    <t>Pipeline Integrity Costs - Case No. 15-G-0284</t>
  </si>
  <si>
    <t>Theoretical Excess Depreciation Reserve Tax Flow-</t>
  </si>
  <si>
    <t>Through Impacts - Case No. 15-E-0283</t>
  </si>
  <si>
    <t>Purchase of Receivables - Elec &amp; Gas - Case Nos.</t>
  </si>
  <si>
    <t xml:space="preserve">Bonus Depreciation - Carrying Costs - Case Nos. </t>
  </si>
  <si>
    <t xml:space="preserve">Taxes on Book Depreciation Rate Change - </t>
  </si>
  <si>
    <t xml:space="preserve">263(a) Mixed Services - Casrrying Costs - Case Nos. </t>
  </si>
  <si>
    <t xml:space="preserve">Deferred Capital Expenditures - Customer Credit - </t>
  </si>
  <si>
    <t xml:space="preserve">Post-Retirement Benefits Other Than Pensions </t>
  </si>
  <si>
    <t>Deferral - Case Nos. 15-E-0283 &amp; 15-G-0284</t>
  </si>
  <si>
    <t xml:space="preserve">SFAS No. 158 - Post-Retirement Benefits Other Than </t>
  </si>
  <si>
    <t>Pensions Deferral  - Case No. 91-M-0890</t>
  </si>
  <si>
    <t xml:space="preserve">Distribution Vegetation Management - Case Nos. </t>
  </si>
  <si>
    <t xml:space="preserve">Energy Efficiency Portfolio Standard (EEPS) - </t>
  </si>
  <si>
    <t>Case No. 07-M-0548</t>
  </si>
  <si>
    <t xml:space="preserve">Renewable Portfolio Standard (RPS) - </t>
  </si>
  <si>
    <t>Case No. 03-E-0188</t>
  </si>
  <si>
    <t xml:space="preserve">System Benefit Charge (SBC) - </t>
  </si>
  <si>
    <t>Case No. 05-M-0090</t>
  </si>
  <si>
    <t xml:space="preserve">Earnings Sharing Mechanism (ESM) - Electric - </t>
  </si>
  <si>
    <t>Case No. 15-E-0283 (amortization period ending</t>
  </si>
  <si>
    <t>Net Plant Reconciliation - Case No. 15-G-0284</t>
  </si>
  <si>
    <t xml:space="preserve">Revenue Decoupling Mechanism (RDM) - </t>
  </si>
  <si>
    <t>Case Nos. 15-E-0283 &amp; 15-G-0284)</t>
  </si>
  <si>
    <t>Low Income Program - Case No. 15-E-0283</t>
  </si>
  <si>
    <t>From Insert Page C</t>
  </si>
  <si>
    <t>Page 278-B</t>
  </si>
  <si>
    <t>AES Bankruptcy - Case No. 12-E-0174</t>
  </si>
  <si>
    <t xml:space="preserve">Reliability Support Services - Cayuga - </t>
  </si>
  <si>
    <t>Case no. 12-E-0400</t>
  </si>
  <si>
    <t>Post Term Amortization - Case No. 15-G-0284</t>
  </si>
  <si>
    <t xml:space="preserve">NYS Tax Rate Change - 6.5% - Case Nos. </t>
  </si>
  <si>
    <t>Seneca Pipeline Integ Initiative - Case No. 15-G-0284</t>
  </si>
  <si>
    <t xml:space="preserve">Non By-Passable Charge (NBC) - </t>
  </si>
  <si>
    <t>Case Nos. 05-E-1222 &amp; 06-M-1017</t>
  </si>
  <si>
    <t>Page 278-C</t>
  </si>
  <si>
    <t xml:space="preserve">Electric Supply Reconcilaition (ESR) - </t>
  </si>
  <si>
    <t>Case No. 09-E-0228</t>
  </si>
  <si>
    <t>Clean Energy Fund (CEF) - Case No. 14-M-0094</t>
  </si>
  <si>
    <t>Energy Efficiency Tracker - Gas</t>
  </si>
  <si>
    <t>Case No. 15-M-0252</t>
  </si>
  <si>
    <t xml:space="preserve">Energy Efficiency Tracker - Electric </t>
  </si>
  <si>
    <t xml:space="preserve">NYSERDA Gas Energy Efficiency - </t>
  </si>
  <si>
    <t>Case No. 14-M-0094</t>
  </si>
  <si>
    <t xml:space="preserve">New York Transco LLC Lease of Assets - </t>
  </si>
  <si>
    <t>Case No. 15-E-0012</t>
  </si>
  <si>
    <t>Fixed Rate Debt - Case Nos. 15-E-0283 &amp; 15-G-0284</t>
  </si>
  <si>
    <t>Credit and Debit Card Fee - Case Nos.</t>
  </si>
  <si>
    <t>Miscellaneous</t>
  </si>
  <si>
    <t>Non-Associated Utilities</t>
  </si>
  <si>
    <t>Other Sales</t>
  </si>
  <si>
    <t>RQ</t>
  </si>
  <si>
    <t>Alica Falls Corporation</t>
  </si>
  <si>
    <t>Allegheny Hydro No 8 &amp; 9</t>
  </si>
  <si>
    <t>Broome Developmental Services</t>
  </si>
  <si>
    <t>Broome Energy Resources, LLC</t>
  </si>
  <si>
    <t>Canax Energy, Inc.</t>
  </si>
  <si>
    <t>Central Vermont Public Service</t>
  </si>
  <si>
    <t>City of Auburn - Auburn Landfill</t>
  </si>
  <si>
    <t>City of Geneva</t>
  </si>
  <si>
    <t>Claverack Rural Electric Corporation</t>
  </si>
  <si>
    <t>Cornell University</t>
  </si>
  <si>
    <t>Evolution Markets</t>
  </si>
  <si>
    <t>Edward W Kelly</t>
  </si>
  <si>
    <t>Finger Lakes Energy Corporation</t>
  </si>
  <si>
    <t>GFI Brokers, LLC</t>
  </si>
  <si>
    <t>ICAP Energy, LLC</t>
  </si>
  <si>
    <t>ISO New England</t>
  </si>
  <si>
    <t>Lower Saranac Hydro Partners</t>
  </si>
  <si>
    <t>National Grid</t>
  </si>
  <si>
    <t>NextEra Energy Power Marketing</t>
  </si>
  <si>
    <t>New York ISO</t>
  </si>
  <si>
    <t>NRG Power Marketing, Inc.</t>
  </si>
  <si>
    <t>Nucor Steel</t>
  </si>
  <si>
    <t>Orange and Rockland Utilities</t>
  </si>
  <si>
    <t>Penelec</t>
  </si>
  <si>
    <t>Pennsylvania Power &amp; Light</t>
  </si>
  <si>
    <t>SF</t>
  </si>
  <si>
    <t>PJM Interconnection, LLC</t>
  </si>
  <si>
    <t>PSEG Energy Resources &amp; Trading LLC</t>
  </si>
  <si>
    <t>Rosenthal Collins Group, LLC</t>
  </si>
  <si>
    <t>Seneca Falls Power Corporation</t>
  </si>
  <si>
    <t>TFS Energy</t>
  </si>
  <si>
    <t>Tri County Rec</t>
  </si>
  <si>
    <t>Western Mass Electric Company</t>
  </si>
  <si>
    <t xml:space="preserve">Zotos International </t>
  </si>
  <si>
    <t>Cayuga County Soil &amp; Water</t>
  </si>
  <si>
    <t>Exelon Generation Company</t>
  </si>
  <si>
    <t>Weitsman Shredding LLC</t>
  </si>
  <si>
    <t>Waterloo Capacity</t>
  </si>
  <si>
    <t>DTE Energy Trading</t>
  </si>
  <si>
    <t>Ampersand Chasm Falls Hydro</t>
  </si>
  <si>
    <t>Village of Arcade</t>
  </si>
  <si>
    <t>Gas &amp; Electric Corp.</t>
  </si>
  <si>
    <t>1. License amortized over 15 years on the net book basis of $16,202,688.</t>
  </si>
  <si>
    <t>2. Software Development Costs are amortized over 7 years on the average net book basis of $34,763,310.</t>
  </si>
  <si>
    <t>353-Equipment 345kV</t>
  </si>
  <si>
    <t>352-Structures 345kV</t>
  </si>
  <si>
    <t>354-Tower/Fix 345kV</t>
  </si>
  <si>
    <t>355-Pole/Fix 345kV</t>
  </si>
  <si>
    <t>356-Conductor 345kV</t>
  </si>
  <si>
    <t>357 URD Conduit</t>
  </si>
  <si>
    <t>358-URD Conductor</t>
  </si>
  <si>
    <t>361-Structures</t>
  </si>
  <si>
    <t>362-Equipment</t>
  </si>
  <si>
    <t>364-Poles</t>
  </si>
  <si>
    <t>365-Conductor &amp; Dev</t>
  </si>
  <si>
    <t>366-URD Conduit</t>
  </si>
  <si>
    <t>367-URD Conductor</t>
  </si>
  <si>
    <t>368-Line Transformer</t>
  </si>
  <si>
    <t>369-Services</t>
  </si>
  <si>
    <t>370-Meters</t>
  </si>
  <si>
    <t>373-Street Lighting</t>
  </si>
  <si>
    <t xml:space="preserve">General </t>
  </si>
  <si>
    <t>390-Structures</t>
  </si>
  <si>
    <t>397-Communication</t>
  </si>
  <si>
    <t>397.1-Communication</t>
  </si>
  <si>
    <t>366.1-URD Conduit</t>
  </si>
  <si>
    <t>NYPSC Temporary 18A Assessment</t>
  </si>
  <si>
    <t>NYSERDA Assessment</t>
  </si>
  <si>
    <t>Case No. 15-E-0283 - 2015 Rate Case</t>
  </si>
  <si>
    <t>B4</t>
  </si>
  <si>
    <t>New York State Energy Research and Development Authority (NYSERDA)</t>
  </si>
  <si>
    <t>Balance January 1, 2016</t>
  </si>
  <si>
    <t>Other Clearing Accounts</t>
  </si>
  <si>
    <t>Prior Year Adjustments</t>
  </si>
  <si>
    <t xml:space="preserve">  Transfer to Other Business Area</t>
  </si>
  <si>
    <t>Balance December 31, 2016</t>
  </si>
  <si>
    <t>Pages 104 and 105 are being provided seperately under trade secret.</t>
  </si>
  <si>
    <t>Page 123A</t>
  </si>
  <si>
    <t>Page 123B</t>
  </si>
  <si>
    <t>Page 123C</t>
  </si>
  <si>
    <t>Page 123D</t>
  </si>
  <si>
    <t>Page 123E</t>
  </si>
  <si>
    <t>Page 123F</t>
  </si>
  <si>
    <t>Page 123G</t>
  </si>
  <si>
    <t>Page 123H</t>
  </si>
  <si>
    <t>Page 123I</t>
  </si>
  <si>
    <t>Page 123J</t>
  </si>
  <si>
    <t>Page 123K</t>
  </si>
  <si>
    <t>Page 123L</t>
  </si>
  <si>
    <t>Page 123M</t>
  </si>
  <si>
    <t>Page 123N</t>
  </si>
  <si>
    <t>Page 123O</t>
  </si>
  <si>
    <t>Page 123P</t>
  </si>
  <si>
    <t>Page 123Q</t>
  </si>
  <si>
    <t>Page 123R</t>
  </si>
  <si>
    <t>Page 123S</t>
  </si>
  <si>
    <t>Page 123T</t>
  </si>
  <si>
    <t>Page 123U</t>
  </si>
  <si>
    <t>Page 123V</t>
  </si>
  <si>
    <t>Page 123W</t>
  </si>
  <si>
    <t>Page 123X</t>
  </si>
  <si>
    <t>Page 123Y</t>
  </si>
  <si>
    <t>Page 123Z</t>
  </si>
  <si>
    <t>Page 123AA</t>
  </si>
  <si>
    <t>Page 123BB</t>
  </si>
  <si>
    <t>Page 123CC</t>
  </si>
  <si>
    <t>Page 123DD</t>
  </si>
  <si>
    <t>Page 123EE</t>
  </si>
  <si>
    <t>Page 123FF</t>
  </si>
  <si>
    <t>Page 123GG</t>
  </si>
  <si>
    <t>Page 123HH</t>
  </si>
  <si>
    <t xml:space="preserve">c </t>
  </si>
  <si>
    <t>Regulatory Amortizations of Assets</t>
  </si>
  <si>
    <t>Regulatory Amortizations of Liabilities</t>
  </si>
  <si>
    <t>b</t>
  </si>
  <si>
    <t>Provision for Pension Benefits</t>
  </si>
  <si>
    <t>Provision for Injuries and Damages</t>
  </si>
  <si>
    <t>Unfunded Deferred Income Tax</t>
  </si>
  <si>
    <t>Utility Plant Other</t>
  </si>
  <si>
    <t>Hedge Losses</t>
  </si>
  <si>
    <t xml:space="preserve">Other   </t>
  </si>
  <si>
    <t>c</t>
  </si>
  <si>
    <t>Misc Deferred Debits</t>
  </si>
  <si>
    <t>Misc Deferred Credits</t>
  </si>
  <si>
    <t>SFAS No. 106 Post Retirement Benefits Other Than Pension</t>
  </si>
  <si>
    <t>Preliminary Engineering</t>
  </si>
  <si>
    <t>Broker Margin</t>
  </si>
  <si>
    <t>Customer Advance for Construction</t>
  </si>
  <si>
    <t>Environmental Provision</t>
  </si>
  <si>
    <t>Other Net Utility Plant</t>
  </si>
  <si>
    <t>Includes additions to common utility plant.</t>
  </si>
  <si>
    <t>Net Decrease in Short-Term Debt: Affiliate Notes</t>
  </si>
  <si>
    <t>Cash and Cash Equivalents at end of period consisted of:</t>
  </si>
  <si>
    <t>Working Funds (135)</t>
  </si>
  <si>
    <t>Current year changes in Fair Value for Minimum Pension Liability reflects a 2015 correction.</t>
  </si>
  <si>
    <t>Includes Excess Depreciation recorded in Account 456.</t>
  </si>
  <si>
    <t>Transfer to Other Business Area</t>
  </si>
  <si>
    <t>f</t>
  </si>
  <si>
    <t>Includes End of Year Balance of $34,461,208 recorded in Account 143.</t>
  </si>
  <si>
    <t>l</t>
  </si>
  <si>
    <t>Other Federal Income Taxes consisted of:</t>
  </si>
  <si>
    <t>Account 409.1-Income Taxes, Utility Operating Income-Gas</t>
  </si>
  <si>
    <t>Account 409.2-Income Taxes, Other income &amp; Deductions-Electric &amp; Gas</t>
  </si>
  <si>
    <t>Adjustment due to year end timing difference attributed to time of accrual and time of payment.</t>
  </si>
  <si>
    <t xml:space="preserve">Other FICA and Medicare charges consisted of Account 408.1 Taxes Other Than Income Taxes, </t>
  </si>
  <si>
    <t>Utility Operating Income-Gas</t>
  </si>
  <si>
    <t>Other Federal Unemployment Tax charges consisted of Account 408.1 Taxes Other Than Income Taxes</t>
  </si>
  <si>
    <t>State Income Tax End of Year Balance Recorded in Account 143</t>
  </si>
  <si>
    <t>NYS MTA</t>
  </si>
  <si>
    <t>Other State Income Taxes consisted of:</t>
  </si>
  <si>
    <t>Account 409.2-Income Taxes, Other Income &amp; Deductions-Electric &amp; Gas</t>
  </si>
  <si>
    <t>Other State Unemployment Tax charges consisted of Account 408.1 Taxes Other Than Income</t>
  </si>
  <si>
    <t>Taxes, Utility Operating Income-Gas</t>
  </si>
  <si>
    <t>Gross Receipts MTA Tax Accrued vs. Expensed</t>
  </si>
  <si>
    <t xml:space="preserve">Other Gross Receipts Tax charges consisted of Account 408.1 Taxes Other Than Income Taxes, </t>
  </si>
  <si>
    <t>Use tax is directly charged to the purchased goods or services  received and recorded in the account</t>
  </si>
  <si>
    <t xml:space="preserve">where the purchased goods or services are charged. </t>
  </si>
  <si>
    <t>Real and Personal Property consisted of:</t>
  </si>
  <si>
    <t>Account 408.1-Taxes Other Than Income Taxes, Utility Operating Income-Gas</t>
  </si>
  <si>
    <t>Account 408.2-Taxes Other Than Income Taxes, Other Income &amp; Deductions</t>
  </si>
  <si>
    <t>Includes End of Year Balance of 78,811 recorded in Account 143.</t>
  </si>
  <si>
    <t>Regulatory Deferrals</t>
  </si>
  <si>
    <t>Unfunded Deferred Taxes</t>
  </si>
  <si>
    <t>Energy Efficiency Portfolio Standard (EEPS)</t>
  </si>
  <si>
    <t>Merchant Function Charge</t>
  </si>
  <si>
    <t>Purchase of Accounts Receivable</t>
  </si>
  <si>
    <t>Excess DIT - NYS Tax Rate Change</t>
  </si>
  <si>
    <t>Revenue Decoupling Mechanism</t>
  </si>
  <si>
    <t xml:space="preserve">General and Supplemental DPS Assessment NE </t>
  </si>
  <si>
    <t>Reliability Support Services (RPS)</t>
  </si>
  <si>
    <t>Earning Sharing Mechanism</t>
  </si>
  <si>
    <t>Econimic Development Fund</t>
  </si>
  <si>
    <t>Funded-Power Tax Normalization Deferred Income Tax</t>
  </si>
  <si>
    <t xml:space="preserve">Theoretical Excess Depreciation Reserve </t>
  </si>
  <si>
    <t>Property Tax</t>
  </si>
  <si>
    <t xml:space="preserve">Incremental Maintenance/CRO deferral </t>
  </si>
  <si>
    <t>Defer Post Term Amort of JP Elec</t>
  </si>
  <si>
    <t>Rate Change Levelization</t>
  </si>
  <si>
    <t>NYS State Tax Audit</t>
  </si>
  <si>
    <t>Reforming The Energy Vision</t>
  </si>
  <si>
    <t>CEF Electric</t>
  </si>
  <si>
    <t>EE Tracker NE</t>
  </si>
  <si>
    <t>Energy Supply Reconciliation</t>
  </si>
  <si>
    <t>Non-Bypassable Wire Charges</t>
  </si>
  <si>
    <t>Vegetation Management</t>
  </si>
  <si>
    <t>Annual Compliance Filing</t>
  </si>
  <si>
    <t>Unfunded FIT Reg</t>
  </si>
  <si>
    <t>Regulatory Amortizations</t>
  </si>
  <si>
    <t>Excess Depreciation Reserve</t>
  </si>
  <si>
    <t>Earnings Sharing Mechanism</t>
  </si>
  <si>
    <t>Economic Development Fund</t>
  </si>
  <si>
    <t>Funded - Power Tax Normalization Deferred Income Tax</t>
  </si>
  <si>
    <t>Mixed Service 263(a) - Tax Benefit</t>
  </si>
  <si>
    <t>Theoretical Reserve</t>
  </si>
  <si>
    <t>Deferral of NY JP App O Amort Revenue</t>
  </si>
  <si>
    <t>DIT Def on Lower-than Book Dep. Exp</t>
  </si>
  <si>
    <t>Miscellaneous Revenue</t>
  </si>
  <si>
    <t>Billing and Service Charges</t>
  </si>
  <si>
    <t>Intercompany Revenue</t>
  </si>
  <si>
    <t xml:space="preserve">Damage Billing </t>
  </si>
  <si>
    <t>Sundry Billing</t>
  </si>
  <si>
    <t>Purchase of Accounts Receivable (ESCO)</t>
  </si>
  <si>
    <t>Other Electric Revenues</t>
  </si>
  <si>
    <t xml:space="preserve">Total </t>
  </si>
  <si>
    <t>Renewable Portfolio Standard</t>
  </si>
  <si>
    <t>System Benefit Charge</t>
  </si>
  <si>
    <t>Therorectical Excess Depreciation Reserve</t>
  </si>
  <si>
    <t>Major Storm Costs</t>
  </si>
  <si>
    <t>Post Term Amortization</t>
  </si>
  <si>
    <t>NY State Tax Audit</t>
  </si>
  <si>
    <t>Cayuga Reliability Support Services</t>
  </si>
  <si>
    <t xml:space="preserve">Miscellaneous Deferral </t>
  </si>
  <si>
    <t>Regultory Amortizations</t>
  </si>
  <si>
    <t>Billing &amp; Collection Charges</t>
  </si>
  <si>
    <t>Damage Billing</t>
  </si>
  <si>
    <t>Decrease in pension due to change in discount rate and other changes.</t>
  </si>
  <si>
    <t>Undistributed Pool Cost.</t>
  </si>
  <si>
    <t>Current Year Broker Charges</t>
  </si>
  <si>
    <t>Termination payment from North Auburn received in July 2016.</t>
  </si>
  <si>
    <t>Current Year Contract for Difference Charges</t>
  </si>
  <si>
    <t>Prior Year ISO Charges (Closeouts)</t>
  </si>
  <si>
    <t>NYPA Recharge New York</t>
  </si>
  <si>
    <t>Current Year Broker/Contract for Difference Charges</t>
  </si>
  <si>
    <t>The total number of MWH's for ancillary services purchased in 2016 are 6,945,418.</t>
  </si>
  <si>
    <t>a</t>
  </si>
  <si>
    <t>Additional expenses attributed to Hydro consisted of:</t>
  </si>
  <si>
    <t>General Operational Supervision of All Facilities</t>
  </si>
  <si>
    <t>Environmental Activities</t>
  </si>
  <si>
    <t>Maintenance Assistance of Hydro Facilities from Affiliate</t>
  </si>
  <si>
    <t>Page 450-B</t>
  </si>
  <si>
    <t>Page 450-C</t>
  </si>
  <si>
    <t>All Numbers Include Distribution Utilization Transformers and Line Primary to Primary Step Transfomers</t>
  </si>
  <si>
    <t>Chemung County Gas Service Replacements</t>
  </si>
  <si>
    <t>Regulator Mods &amp; Auto Program</t>
  </si>
  <si>
    <t>Distribution Main Replacement Program</t>
  </si>
  <si>
    <t>Mains New Business</t>
  </si>
  <si>
    <t>New Services</t>
  </si>
  <si>
    <t>Leak Prone Main Replacement Program</t>
  </si>
  <si>
    <t>Minor Projects &lt; $1,000,000</t>
  </si>
  <si>
    <t>General Property</t>
  </si>
  <si>
    <t>NYSEG Distributed Outage Management Software</t>
  </si>
  <si>
    <t>Lockheed Martin Damage Assessment</t>
  </si>
  <si>
    <t>Allowance for Funds used During Construction</t>
  </si>
  <si>
    <t xml:space="preserve">General Construction </t>
  </si>
  <si>
    <t xml:space="preserve">Preliminary Engineering </t>
  </si>
  <si>
    <t xml:space="preserve">(2) _X___  No. </t>
  </si>
  <si>
    <t>B5</t>
  </si>
  <si>
    <t>A4</t>
  </si>
  <si>
    <t>General Expenses - Regulatory Commission Expenses</t>
  </si>
  <si>
    <t>Research and Development Program - Internal Projects</t>
  </si>
  <si>
    <t>General Expenses - Millennium Gas</t>
  </si>
  <si>
    <t>Cost of Removal</t>
  </si>
  <si>
    <t>Deferred Compensation - Funding vs Expense</t>
  </si>
  <si>
    <t>Environmental - Oth Liab</t>
  </si>
  <si>
    <t>FAS 106 OPEB Joint Proposal</t>
  </si>
  <si>
    <t>FAS 106 OPEB - Reg Liab FAS 158</t>
  </si>
  <si>
    <t>Gain/Loss on Surplus Sales</t>
  </si>
  <si>
    <t>Long Term Executive Incentive Plan</t>
  </si>
  <si>
    <t>Low Income Program - Electric</t>
  </si>
  <si>
    <t>Medicare Part D NCR</t>
  </si>
  <si>
    <t>MFC Revenues</t>
  </si>
  <si>
    <t>Mixed Service Costs 263A - Fed</t>
  </si>
  <si>
    <t>MTA Surcharge Deferred - Fed</t>
  </si>
  <si>
    <t>NCR Bill Mitigation Deferral</t>
  </si>
  <si>
    <t>Net Depreciation Difference</t>
  </si>
  <si>
    <t>Net Plant Reconciliation</t>
  </si>
  <si>
    <t>Pension Funding vs Expense (Fed/All)</t>
  </si>
  <si>
    <t>POR Incremental Costs</t>
  </si>
  <si>
    <t>Post-Term Amortizations of JP</t>
  </si>
  <si>
    <t>Prepaid Insurance</t>
  </si>
  <si>
    <t>Rate Levelization</t>
  </si>
  <si>
    <t>RDM - Electric</t>
  </si>
  <si>
    <t>RDM - Gas</t>
  </si>
  <si>
    <t>Reforming Energy Vision</t>
  </si>
  <si>
    <t>Retire Non-Mass Asset Property - Fed Only</t>
  </si>
  <si>
    <t>SERP</t>
  </si>
  <si>
    <t>Service Quality Performance Mechanism</t>
  </si>
  <si>
    <t>Theoretical Reserve Tax Gross Up</t>
  </si>
  <si>
    <t>Unfunded FIT</t>
  </si>
  <si>
    <t>Unit of Property - Fed</t>
  </si>
  <si>
    <t>Variable Rate Debt - Electric</t>
  </si>
  <si>
    <t>Variable Rate Debt - Gas</t>
  </si>
  <si>
    <t>VERP COA - Gas</t>
  </si>
  <si>
    <t>Workers Comp Reserve</t>
  </si>
  <si>
    <t>Not Applicable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</si>
</sst>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7" formatCode="&quot;$&quot;#,##0.00_);\(&quot;$&quot;#,##0.00\)"/>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quot;$&quot;#,##0"/>
    <numFmt numFmtId="177" formatCode="0_);\(0\)"/>
    <numFmt numFmtId="178" formatCode="[$-409]mmmm\ d\,\ yyyy;@"/>
    <numFmt numFmtId="179" formatCode="_(* #,##0_);_(* \(#,##0\);_(* &quot;-&quot;??_);_(@_)"/>
  </numFmts>
  <fonts count="64">
    <font>
      <sz val="12"/>
      <name val="Arial"/>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sz val="9"/>
      <color indexed="81"/>
      <name val="Tahoma"/>
      <family val="2"/>
    </font>
    <font>
      <sz val="9"/>
      <color indexed="81"/>
      <name val="Tahoma"/>
      <family val="2"/>
    </font>
    <font>
      <b/>
      <i/>
      <sz val="11"/>
      <name val="Arial"/>
      <family val="2"/>
    </font>
    <font>
      <b/>
      <i/>
      <sz val="12"/>
      <color indexed="12"/>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2"/>
      <color rgb="FF000000"/>
      <name val="Arial"/>
      <family val="2"/>
    </font>
    <font>
      <sz val="12"/>
      <name val="Arial"/>
      <family val="2"/>
    </font>
    <font>
      <sz val="12"/>
      <name val="Arial"/>
      <family val="2"/>
    </font>
  </fonts>
  <fills count="25">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s>
  <borders count="236">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8"/>
      </left>
      <right style="thick">
        <color indexed="64"/>
      </right>
      <top/>
      <bottom style="thin">
        <color indexed="8"/>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indexed="8"/>
      </left>
      <right style="medium">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style="medium">
        <color indexed="64"/>
      </left>
      <right/>
      <top/>
      <bottom/>
      <diagonal/>
    </border>
    <border>
      <left/>
      <right style="medium">
        <color indexed="64"/>
      </right>
      <top/>
      <bottom/>
      <diagonal/>
    </border>
  </borders>
  <cellStyleXfs count="4">
    <xf numFmtId="0" fontId="0" fillId="0" borderId="0"/>
    <xf numFmtId="0" fontId="8" fillId="0" borderId="0"/>
    <xf numFmtId="9" fontId="62" fillId="0" borderId="0" applyFont="0" applyFill="0" applyBorder="0" applyAlignment="0" applyProtection="0"/>
    <xf numFmtId="43" fontId="63" fillId="0" borderId="0" applyFont="0" applyFill="0" applyBorder="0" applyAlignment="0" applyProtection="0"/>
  </cellStyleXfs>
  <cellXfs count="3303">
    <xf numFmtId="0" fontId="0" fillId="0" borderId="0" xfId="0"/>
    <xf numFmtId="0" fontId="1" fillId="0" borderId="0" xfId="0" applyFont="1" applyAlignment="1" applyProtection="1">
      <alignment horizontal="centerContinuous"/>
      <protection locked="0"/>
    </xf>
    <xf numFmtId="0" fontId="2" fillId="0" borderId="0" xfId="0" applyFont="1" applyAlignment="1" applyProtection="1">
      <alignment horizontal="centerContinuous"/>
      <protection locked="0"/>
    </xf>
    <xf numFmtId="0" fontId="3" fillId="0" borderId="0" xfId="0" applyFont="1" applyAlignment="1" applyProtection="1">
      <alignment horizontal="centerContinuous"/>
      <protection locked="0"/>
    </xf>
    <xf numFmtId="0" fontId="2" fillId="0" borderId="0" xfId="0" applyFont="1" applyProtection="1">
      <protection locked="0"/>
    </xf>
    <xf numFmtId="0" fontId="6" fillId="0" borderId="0" xfId="0" applyFont="1" applyProtection="1">
      <protection locked="0"/>
    </xf>
    <xf numFmtId="0" fontId="7" fillId="0" borderId="0" xfId="0" applyFont="1" applyAlignment="1">
      <alignment horizontal="centerContinuous"/>
    </xf>
    <xf numFmtId="0" fontId="8" fillId="0" borderId="0" xfId="0" applyFont="1" applyAlignment="1">
      <alignment horizontal="centerContinuous" wrapText="1"/>
    </xf>
    <xf numFmtId="0" fontId="9" fillId="0" borderId="0" xfId="0" applyFont="1" applyAlignment="1">
      <alignment horizontal="centerContinuous" wrapText="1"/>
    </xf>
    <xf numFmtId="0" fontId="8" fillId="0" borderId="0" xfId="0" applyFont="1"/>
    <xf numFmtId="0" fontId="11" fillId="0" borderId="0" xfId="0" applyFont="1" applyAlignment="1">
      <alignment horizontal="left"/>
    </xf>
    <xf numFmtId="0" fontId="11" fillId="0" borderId="0" xfId="0" applyFont="1" applyAlignment="1">
      <alignment horizontal="centerContinuous"/>
    </xf>
    <xf numFmtId="0" fontId="8" fillId="0" borderId="0" xfId="0" applyFont="1" applyAlignment="1">
      <alignment horizontal="centerContinuous"/>
    </xf>
    <xf numFmtId="0" fontId="8" fillId="0" borderId="0" xfId="0" applyFont="1" applyAlignment="1">
      <alignment horizontal="left"/>
    </xf>
    <xf numFmtId="0" fontId="12" fillId="3" borderId="0" xfId="0" applyFont="1" applyFill="1" applyAlignment="1" applyProtection="1">
      <alignment horizontal="centerContinuous"/>
    </xf>
    <xf numFmtId="0" fontId="13" fillId="3" borderId="1" xfId="0" applyFont="1" applyFill="1" applyBorder="1" applyAlignment="1" applyProtection="1">
      <alignment horizontal="centerContinuous"/>
    </xf>
    <xf numFmtId="0" fontId="8" fillId="0" borderId="0" xfId="0" applyFont="1" applyAlignment="1" applyProtection="1">
      <alignment horizontal="centerContinuous" wrapText="1"/>
    </xf>
    <xf numFmtId="0" fontId="8" fillId="0" borderId="0" xfId="0" applyFont="1" applyProtection="1"/>
    <xf numFmtId="0" fontId="14" fillId="0" borderId="0" xfId="0" applyFont="1" applyAlignment="1" applyProtection="1">
      <alignment horizontal="centerContinuous"/>
    </xf>
    <xf numFmtId="0" fontId="14" fillId="0" borderId="0" xfId="0" applyFont="1" applyProtection="1"/>
    <xf numFmtId="0" fontId="14" fillId="0" borderId="2" xfId="0" applyFont="1" applyBorder="1" applyProtection="1"/>
    <xf numFmtId="0" fontId="14" fillId="0" borderId="3" xfId="0" applyFont="1" applyBorder="1" applyProtection="1"/>
    <xf numFmtId="0" fontId="14" fillId="0" borderId="4" xfId="0" applyFont="1" applyBorder="1" applyProtection="1"/>
    <xf numFmtId="0" fontId="14" fillId="0" borderId="5" xfId="0" applyFont="1" applyBorder="1" applyProtection="1"/>
    <xf numFmtId="0" fontId="15" fillId="0" borderId="4" xfId="0" applyFont="1" applyBorder="1" applyAlignment="1" applyProtection="1">
      <alignment horizontal="centerContinuous"/>
    </xf>
    <xf numFmtId="0" fontId="14" fillId="0" borderId="5" xfId="0" applyFont="1" applyBorder="1" applyAlignment="1" applyProtection="1">
      <alignment horizontal="centerContinuous"/>
    </xf>
    <xf numFmtId="0" fontId="14" fillId="0" borderId="6" xfId="0" applyFont="1" applyBorder="1" applyProtection="1"/>
    <xf numFmtId="0" fontId="14" fillId="0" borderId="1" xfId="0" applyFont="1" applyBorder="1" applyProtection="1"/>
    <xf numFmtId="0" fontId="14" fillId="0" borderId="7" xfId="0" applyFont="1" applyBorder="1" applyProtection="1"/>
    <xf numFmtId="0" fontId="8" fillId="0" borderId="8" xfId="0" applyFont="1" applyBorder="1" applyProtection="1"/>
    <xf numFmtId="0" fontId="4" fillId="0" borderId="0" xfId="0" applyFont="1" applyProtection="1"/>
    <xf numFmtId="0" fontId="4" fillId="0" borderId="9" xfId="0" applyFont="1" applyBorder="1" applyAlignment="1" applyProtection="1">
      <alignment horizontal="centerContinuous"/>
    </xf>
    <xf numFmtId="0" fontId="4" fillId="0" borderId="10" xfId="0" applyFont="1" applyBorder="1" applyAlignment="1" applyProtection="1">
      <alignment horizontal="centerContinuous"/>
    </xf>
    <xf numFmtId="0" fontId="4" fillId="0" borderId="11" xfId="0" applyFont="1" applyBorder="1" applyAlignment="1" applyProtection="1">
      <alignment horizontal="centerContinuous"/>
    </xf>
    <xf numFmtId="0" fontId="4" fillId="0" borderId="4" xfId="0" applyFont="1" applyBorder="1" applyProtection="1"/>
    <xf numFmtId="0" fontId="4" fillId="0" borderId="0" xfId="0" applyFont="1" applyAlignment="1" applyProtection="1">
      <alignment horizontal="centerContinuous"/>
    </xf>
    <xf numFmtId="0" fontId="4" fillId="0" borderId="5" xfId="0" applyFont="1" applyBorder="1" applyAlignment="1" applyProtection="1">
      <alignment horizontal="centerContinuous"/>
    </xf>
    <xf numFmtId="0" fontId="4" fillId="0" borderId="9" xfId="0" applyFont="1" applyBorder="1" applyProtection="1"/>
    <xf numFmtId="0" fontId="4" fillId="0" borderId="10" xfId="0" applyFont="1" applyBorder="1" applyProtection="1"/>
    <xf numFmtId="0" fontId="4" fillId="0" borderId="5" xfId="0" applyFont="1" applyBorder="1" applyProtection="1"/>
    <xf numFmtId="0" fontId="4" fillId="0" borderId="6" xfId="0" applyFont="1" applyBorder="1" applyProtection="1"/>
    <xf numFmtId="0" fontId="4" fillId="0" borderId="1" xfId="0" applyFont="1" applyBorder="1" applyProtection="1"/>
    <xf numFmtId="0" fontId="4" fillId="0" borderId="1" xfId="0" applyFont="1" applyBorder="1" applyAlignment="1" applyProtection="1">
      <alignment horizontal="centerContinuous"/>
    </xf>
    <xf numFmtId="0" fontId="4" fillId="0" borderId="8" xfId="0" applyFont="1" applyBorder="1" applyProtection="1"/>
    <xf numFmtId="0" fontId="4" fillId="0" borderId="12" xfId="0" applyFont="1" applyBorder="1" applyProtection="1"/>
    <xf numFmtId="0" fontId="4" fillId="0" borderId="13" xfId="0" applyFont="1" applyBorder="1" applyProtection="1"/>
    <xf numFmtId="0" fontId="4" fillId="0" borderId="2" xfId="0" applyFont="1" applyBorder="1" applyProtection="1"/>
    <xf numFmtId="0" fontId="4" fillId="0" borderId="14" xfId="0" applyFont="1" applyBorder="1" applyProtection="1"/>
    <xf numFmtId="0" fontId="4" fillId="0" borderId="15" xfId="0" applyFont="1" applyBorder="1" applyProtection="1"/>
    <xf numFmtId="0" fontId="4" fillId="0" borderId="16" xfId="0" applyFont="1" applyBorder="1" applyProtection="1"/>
    <xf numFmtId="0" fontId="4" fillId="0" borderId="17" xfId="0" applyFont="1" applyBorder="1" applyProtection="1"/>
    <xf numFmtId="0" fontId="4" fillId="0" borderId="18" xfId="0" applyFont="1" applyBorder="1" applyProtection="1"/>
    <xf numFmtId="0" fontId="4" fillId="0" borderId="19" xfId="0" applyFont="1" applyBorder="1" applyAlignment="1" applyProtection="1">
      <alignment horizontal="centerContinuous"/>
    </xf>
    <xf numFmtId="0" fontId="4" fillId="0" borderId="16" xfId="0" applyFont="1" applyBorder="1" applyAlignment="1" applyProtection="1">
      <alignment horizontal="centerContinuous"/>
    </xf>
    <xf numFmtId="0" fontId="4" fillId="0" borderId="20" xfId="0" applyFont="1" applyBorder="1" applyProtection="1"/>
    <xf numFmtId="0" fontId="4" fillId="0" borderId="21" xfId="0" applyFont="1" applyBorder="1" applyAlignment="1" applyProtection="1">
      <alignment horizontal="centerContinuous"/>
    </xf>
    <xf numFmtId="0" fontId="4" fillId="0" borderId="22" xfId="0" applyFont="1" applyBorder="1" applyAlignment="1" applyProtection="1">
      <alignment horizontal="centerContinuous"/>
    </xf>
    <xf numFmtId="0" fontId="4" fillId="0" borderId="19" xfId="0" applyFont="1" applyBorder="1" applyProtection="1"/>
    <xf numFmtId="0" fontId="4" fillId="0" borderId="23" xfId="0" applyFont="1" applyBorder="1" applyProtection="1"/>
    <xf numFmtId="0" fontId="4" fillId="0" borderId="24" xfId="0" applyFont="1" applyBorder="1" applyProtection="1"/>
    <xf numFmtId="0" fontId="4" fillId="0" borderId="3" xfId="0" applyFont="1" applyBorder="1" applyProtection="1"/>
    <xf numFmtId="0" fontId="4" fillId="0" borderId="15" xfId="0" applyFont="1" applyBorder="1" applyAlignment="1" applyProtection="1">
      <alignment horizontal="centerContinuous"/>
    </xf>
    <xf numFmtId="0" fontId="4" fillId="0" borderId="25" xfId="0" applyFont="1" applyBorder="1" applyAlignment="1" applyProtection="1">
      <alignment horizontal="centerContinuous"/>
    </xf>
    <xf numFmtId="0" fontId="4" fillId="0" borderId="17" xfId="0" applyFont="1" applyBorder="1" applyAlignment="1" applyProtection="1">
      <alignment horizontal="centerContinuous"/>
    </xf>
    <xf numFmtId="0" fontId="4" fillId="0" borderId="26" xfId="0" applyFont="1" applyBorder="1" applyAlignment="1" applyProtection="1">
      <alignment horizontal="centerContinuous"/>
    </xf>
    <xf numFmtId="0" fontId="4" fillId="0" borderId="25" xfId="0" applyFont="1" applyBorder="1" applyProtection="1"/>
    <xf numFmtId="0" fontId="8" fillId="0" borderId="2" xfId="0" applyFont="1" applyBorder="1" applyProtection="1"/>
    <xf numFmtId="0" fontId="8" fillId="0" borderId="3" xfId="0" applyFont="1" applyBorder="1" applyProtection="1"/>
    <xf numFmtId="0" fontId="9" fillId="0" borderId="4" xfId="0" applyFont="1" applyBorder="1" applyAlignment="1" applyProtection="1">
      <alignment horizontal="centerContinuous"/>
    </xf>
    <xf numFmtId="0" fontId="8" fillId="0" borderId="0" xfId="0" applyFont="1" applyAlignment="1" applyProtection="1">
      <alignment horizontal="centerContinuous"/>
    </xf>
    <xf numFmtId="0" fontId="8" fillId="0" borderId="5" xfId="0" applyFont="1" applyBorder="1" applyAlignment="1" applyProtection="1">
      <alignment horizontal="centerContinuous"/>
    </xf>
    <xf numFmtId="0" fontId="9" fillId="0" borderId="0" xfId="0" applyFont="1" applyAlignment="1" applyProtection="1">
      <alignment horizontal="centerContinuous"/>
    </xf>
    <xf numFmtId="0" fontId="8" fillId="0" borderId="4" xfId="0" applyFont="1" applyBorder="1" applyProtection="1"/>
    <xf numFmtId="0" fontId="8" fillId="0" borderId="5" xfId="0" applyFont="1" applyBorder="1" applyProtection="1"/>
    <xf numFmtId="0" fontId="8" fillId="0" borderId="9" xfId="0" applyFont="1" applyBorder="1" applyProtection="1"/>
    <xf numFmtId="0" fontId="8" fillId="0" borderId="10" xfId="0" applyFont="1" applyBorder="1" applyAlignment="1" applyProtection="1">
      <alignment horizontal="centerContinuous"/>
    </xf>
    <xf numFmtId="0" fontId="8" fillId="0" borderId="11" xfId="0" applyFont="1" applyBorder="1" applyProtection="1"/>
    <xf numFmtId="0" fontId="8" fillId="0" borderId="10" xfId="0" applyFont="1" applyBorder="1" applyProtection="1"/>
    <xf numFmtId="0" fontId="8" fillId="0" borderId="15" xfId="0" applyFont="1" applyBorder="1" applyProtection="1"/>
    <xf numFmtId="0" fontId="8" fillId="0" borderId="19" xfId="0" applyFont="1" applyBorder="1" applyAlignment="1" applyProtection="1">
      <alignment horizontal="centerContinuous"/>
    </xf>
    <xf numFmtId="0" fontId="8" fillId="0" borderId="18" xfId="0" applyFont="1" applyBorder="1" applyProtection="1"/>
    <xf numFmtId="0" fontId="8" fillId="0" borderId="25" xfId="0" applyFont="1" applyBorder="1" applyProtection="1"/>
    <xf numFmtId="0" fontId="8" fillId="0" borderId="27" xfId="0" applyFont="1" applyBorder="1" applyProtection="1"/>
    <xf numFmtId="0" fontId="8" fillId="0" borderId="16" xfId="0" applyFont="1" applyBorder="1" applyProtection="1"/>
    <xf numFmtId="0" fontId="8" fillId="0" borderId="28" xfId="0" applyFont="1" applyBorder="1" applyProtection="1"/>
    <xf numFmtId="0" fontId="8" fillId="0" borderId="29" xfId="0" applyFont="1" applyBorder="1" applyProtection="1"/>
    <xf numFmtId="0" fontId="8" fillId="0" borderId="17" xfId="0" applyFont="1" applyBorder="1" applyProtection="1"/>
    <xf numFmtId="0" fontId="8" fillId="0" borderId="30" xfId="0" applyFont="1" applyBorder="1" applyProtection="1"/>
    <xf numFmtId="0" fontId="5" fillId="0" borderId="28" xfId="0" applyFont="1" applyBorder="1" applyProtection="1">
      <protection locked="0"/>
    </xf>
    <xf numFmtId="0" fontId="8" fillId="0" borderId="31" xfId="0" applyFont="1" applyBorder="1" applyProtection="1"/>
    <xf numFmtId="0" fontId="8" fillId="0" borderId="32" xfId="0" applyFont="1" applyBorder="1" applyProtection="1"/>
    <xf numFmtId="5" fontId="5" fillId="0" borderId="28" xfId="0" applyNumberFormat="1" applyFont="1" applyBorder="1" applyProtection="1">
      <protection locked="0"/>
    </xf>
    <xf numFmtId="5" fontId="5" fillId="0" borderId="29" xfId="0" applyNumberFormat="1" applyFont="1" applyBorder="1" applyProtection="1">
      <protection locked="0"/>
    </xf>
    <xf numFmtId="5" fontId="8" fillId="0" borderId="33" xfId="0" applyNumberFormat="1" applyFont="1" applyBorder="1" applyProtection="1"/>
    <xf numFmtId="5" fontId="5" fillId="0" borderId="27" xfId="0" applyNumberFormat="1" applyFont="1" applyBorder="1" applyProtection="1">
      <protection locked="0"/>
    </xf>
    <xf numFmtId="5" fontId="8" fillId="4" borderId="31" xfId="0" applyNumberFormat="1" applyFont="1" applyFill="1" applyBorder="1" applyProtection="1"/>
    <xf numFmtId="0" fontId="8" fillId="0" borderId="34" xfId="0" applyFont="1" applyBorder="1" applyProtection="1"/>
    <xf numFmtId="0" fontId="5" fillId="0" borderId="15" xfId="0" applyFont="1" applyBorder="1" applyProtection="1">
      <protection locked="0"/>
    </xf>
    <xf numFmtId="0" fontId="8" fillId="0" borderId="19" xfId="0" applyFont="1" applyBorder="1" applyProtection="1"/>
    <xf numFmtId="37" fontId="5" fillId="0" borderId="15" xfId="0" applyNumberFormat="1" applyFont="1" applyBorder="1" applyProtection="1">
      <protection locked="0"/>
    </xf>
    <xf numFmtId="37" fontId="5" fillId="0" borderId="5" xfId="0" applyNumberFormat="1" applyFont="1" applyBorder="1" applyProtection="1">
      <protection locked="0"/>
    </xf>
    <xf numFmtId="37" fontId="8" fillId="0" borderId="18" xfId="0" applyNumberFormat="1" applyFont="1" applyBorder="1" applyProtection="1"/>
    <xf numFmtId="37" fontId="5" fillId="0" borderId="25" xfId="0" applyNumberFormat="1" applyFont="1" applyBorder="1" applyProtection="1">
      <protection locked="0"/>
    </xf>
    <xf numFmtId="37" fontId="8" fillId="4" borderId="0" xfId="0" applyNumberFormat="1" applyFont="1" applyFill="1" applyProtection="1"/>
    <xf numFmtId="0" fontId="5" fillId="0" borderId="17" xfId="0" applyFont="1" applyBorder="1" applyProtection="1">
      <protection locked="0"/>
    </xf>
    <xf numFmtId="0" fontId="8" fillId="0" borderId="21" xfId="0" applyFont="1" applyBorder="1" applyProtection="1"/>
    <xf numFmtId="37" fontId="5" fillId="0" borderId="17" xfId="0" applyNumberFormat="1" applyFont="1" applyBorder="1" applyProtection="1">
      <protection locked="0"/>
    </xf>
    <xf numFmtId="37" fontId="5" fillId="0" borderId="11" xfId="0" applyNumberFormat="1" applyFont="1" applyBorder="1" applyProtection="1">
      <protection locked="0"/>
    </xf>
    <xf numFmtId="37" fontId="8" fillId="0" borderId="20" xfId="0" applyNumberFormat="1" applyFont="1" applyBorder="1" applyProtection="1"/>
    <xf numFmtId="37" fontId="5" fillId="0" borderId="26" xfId="0" applyNumberFormat="1" applyFont="1" applyBorder="1" applyProtection="1">
      <protection locked="0"/>
    </xf>
    <xf numFmtId="37" fontId="8" fillId="4" borderId="10" xfId="0" applyNumberFormat="1" applyFont="1" applyFill="1" applyBorder="1" applyProtection="1"/>
    <xf numFmtId="0" fontId="8" fillId="0" borderId="22" xfId="0" applyFont="1" applyBorder="1" applyProtection="1"/>
    <xf numFmtId="0" fontId="8" fillId="0" borderId="6" xfId="0" applyFont="1" applyBorder="1" applyProtection="1"/>
    <xf numFmtId="0" fontId="8" fillId="0" borderId="1" xfId="0" applyFont="1" applyBorder="1" applyProtection="1"/>
    <xf numFmtId="0" fontId="8" fillId="0" borderId="7" xfId="0" applyFont="1" applyBorder="1" applyProtection="1"/>
    <xf numFmtId="0" fontId="9" fillId="0" borderId="0" xfId="0" applyFont="1" applyProtection="1"/>
    <xf numFmtId="0" fontId="4" fillId="0" borderId="26" xfId="0" applyFont="1" applyBorder="1" applyProtection="1"/>
    <xf numFmtId="0" fontId="4" fillId="0" borderId="21" xfId="0" applyFont="1" applyBorder="1" applyProtection="1"/>
    <xf numFmtId="0" fontId="8" fillId="0" borderId="26" xfId="0" applyFont="1" applyBorder="1" applyProtection="1"/>
    <xf numFmtId="0" fontId="4" fillId="0" borderId="4" xfId="0" applyFont="1" applyBorder="1" applyAlignment="1" applyProtection="1">
      <alignment horizontal="centerContinuous"/>
    </xf>
    <xf numFmtId="0" fontId="16" fillId="0" borderId="0" xfId="0" applyFont="1" applyAlignment="1" applyProtection="1">
      <alignment horizontal="left"/>
    </xf>
    <xf numFmtId="0" fontId="16" fillId="0" borderId="0" xfId="0" applyFont="1" applyAlignment="1" applyProtection="1">
      <alignment horizontal="centerContinuous"/>
    </xf>
    <xf numFmtId="0" fontId="16" fillId="0" borderId="5" xfId="0" applyFont="1" applyBorder="1" applyAlignment="1" applyProtection="1">
      <alignment horizontal="centerContinuous"/>
    </xf>
    <xf numFmtId="0" fontId="16" fillId="0" borderId="0" xfId="0" applyFont="1" applyProtection="1"/>
    <xf numFmtId="0" fontId="16" fillId="0" borderId="10" xfId="0" applyFont="1" applyBorder="1" applyAlignment="1" applyProtection="1">
      <alignment horizontal="left"/>
    </xf>
    <xf numFmtId="0" fontId="16" fillId="0" borderId="10" xfId="0" applyFont="1" applyBorder="1" applyProtection="1"/>
    <xf numFmtId="0" fontId="16" fillId="0" borderId="10" xfId="0" applyFont="1" applyBorder="1" applyAlignment="1" applyProtection="1">
      <alignment horizontal="centerContinuous"/>
    </xf>
    <xf numFmtId="0" fontId="16" fillId="0" borderId="11" xfId="0" applyFont="1" applyBorder="1" applyAlignment="1" applyProtection="1">
      <alignment horizontal="centerContinuous"/>
    </xf>
    <xf numFmtId="0" fontId="16" fillId="0" borderId="25" xfId="0" applyFont="1" applyBorder="1" applyProtection="1"/>
    <xf numFmtId="0" fontId="16" fillId="0" borderId="25" xfId="0" applyFont="1" applyBorder="1" applyAlignment="1" applyProtection="1">
      <alignment horizontal="centerContinuous"/>
    </xf>
    <xf numFmtId="0" fontId="16" fillId="0" borderId="5" xfId="0" applyFont="1" applyBorder="1" applyProtection="1"/>
    <xf numFmtId="0" fontId="16" fillId="0" borderId="26" xfId="0" applyFont="1" applyBorder="1" applyProtection="1"/>
    <xf numFmtId="0" fontId="16" fillId="0" borderId="11" xfId="0" applyFont="1" applyBorder="1" applyProtection="1"/>
    <xf numFmtId="0" fontId="4" fillId="0" borderId="11" xfId="0" applyFont="1" applyBorder="1" applyProtection="1"/>
    <xf numFmtId="0" fontId="4" fillId="0" borderId="22" xfId="0" applyFont="1" applyBorder="1" applyProtection="1"/>
    <xf numFmtId="0" fontId="8" fillId="0" borderId="20" xfId="0" applyFont="1" applyBorder="1" applyProtection="1"/>
    <xf numFmtId="0" fontId="4" fillId="0" borderId="0" xfId="0" applyFont="1" applyAlignment="1" applyProtection="1">
      <alignment horizontal="left"/>
    </xf>
    <xf numFmtId="0" fontId="4" fillId="0" borderId="1" xfId="0" applyFont="1" applyBorder="1" applyAlignment="1" applyProtection="1">
      <alignment horizontal="left"/>
    </xf>
    <xf numFmtId="0" fontId="4" fillId="0" borderId="35" xfId="0" applyFont="1" applyBorder="1" applyProtection="1"/>
    <xf numFmtId="0" fontId="4" fillId="0" borderId="36" xfId="0" applyFont="1" applyBorder="1" applyProtection="1"/>
    <xf numFmtId="0" fontId="4" fillId="0" borderId="37" xfId="0" applyFont="1" applyBorder="1" applyProtection="1"/>
    <xf numFmtId="0" fontId="17" fillId="0" borderId="0" xfId="0" applyFont="1" applyAlignment="1" applyProtection="1">
      <alignment horizontal="centerContinuous"/>
    </xf>
    <xf numFmtId="0" fontId="17" fillId="0" borderId="4" xfId="0" applyFont="1" applyBorder="1" applyAlignment="1" applyProtection="1">
      <alignment horizontal="centerContinuous"/>
    </xf>
    <xf numFmtId="0" fontId="17" fillId="0" borderId="5" xfId="0" applyFont="1" applyBorder="1" applyAlignment="1" applyProtection="1">
      <alignment horizontal="centerContinuous"/>
    </xf>
    <xf numFmtId="37" fontId="4" fillId="0" borderId="0" xfId="0" applyNumberFormat="1" applyFont="1" applyProtection="1"/>
    <xf numFmtId="37" fontId="4" fillId="0" borderId="5" xfId="0" applyNumberFormat="1" applyFont="1" applyBorder="1" applyProtection="1"/>
    <xf numFmtId="37" fontId="4" fillId="0" borderId="1" xfId="0" applyNumberFormat="1" applyFont="1" applyBorder="1" applyProtection="1"/>
    <xf numFmtId="37" fontId="4" fillId="0" borderId="7" xfId="0" applyNumberFormat="1" applyFont="1" applyBorder="1" applyProtection="1"/>
    <xf numFmtId="37" fontId="4" fillId="0" borderId="0" xfId="0" applyNumberFormat="1" applyFont="1" applyAlignment="1" applyProtection="1">
      <alignment horizontal="centerContinuous"/>
    </xf>
    <xf numFmtId="0" fontId="8" fillId="0" borderId="9" xfId="0" applyFont="1" applyBorder="1" applyAlignment="1" applyProtection="1">
      <alignment horizontal="centerContinuous"/>
    </xf>
    <xf numFmtId="0" fontId="17" fillId="0" borderId="0" xfId="0" applyFont="1" applyProtection="1"/>
    <xf numFmtId="0" fontId="4" fillId="0" borderId="18" xfId="0" applyFont="1" applyBorder="1" applyAlignment="1" applyProtection="1">
      <alignment horizontal="center"/>
    </xf>
    <xf numFmtId="0" fontId="4" fillId="0" borderId="20" xfId="0" applyFont="1" applyBorder="1" applyAlignment="1" applyProtection="1">
      <alignment horizontal="center"/>
    </xf>
    <xf numFmtId="37" fontId="4" fillId="0" borderId="17" xfId="0" applyNumberFormat="1" applyFont="1" applyBorder="1" applyProtection="1"/>
    <xf numFmtId="37" fontId="4" fillId="0" borderId="22" xfId="0" applyNumberFormat="1" applyFont="1" applyBorder="1" applyProtection="1"/>
    <xf numFmtId="0" fontId="4" fillId="0" borderId="38" xfId="0" applyFont="1" applyBorder="1" applyAlignment="1" applyProtection="1">
      <alignment horizontal="centerContinuous" wrapText="1"/>
    </xf>
    <xf numFmtId="0" fontId="4" fillId="0" borderId="21" xfId="0" applyFont="1" applyBorder="1" applyAlignment="1" applyProtection="1">
      <alignment horizontal="center"/>
    </xf>
    <xf numFmtId="37" fontId="4" fillId="0" borderId="16" xfId="0" applyNumberFormat="1" applyFont="1" applyBorder="1" applyProtection="1"/>
    <xf numFmtId="0" fontId="4" fillId="0" borderId="38" xfId="0" applyFont="1" applyBorder="1" applyProtection="1"/>
    <xf numFmtId="37" fontId="4" fillId="0" borderId="5" xfId="0" applyNumberFormat="1" applyFont="1" applyBorder="1" applyAlignment="1" applyProtection="1">
      <alignment horizontal="centerContinuous"/>
    </xf>
    <xf numFmtId="37" fontId="4" fillId="0" borderId="1" xfId="0" applyNumberFormat="1" applyFont="1" applyBorder="1" applyAlignment="1" applyProtection="1">
      <alignment horizontal="centerContinuous"/>
    </xf>
    <xf numFmtId="37" fontId="4" fillId="0" borderId="7" xfId="0" applyNumberFormat="1" applyFont="1" applyBorder="1" applyAlignment="1" applyProtection="1">
      <alignment horizontal="centerContinuous"/>
    </xf>
    <xf numFmtId="0" fontId="4" fillId="0" borderId="29" xfId="0" applyFont="1" applyBorder="1" applyProtection="1"/>
    <xf numFmtId="0" fontId="4" fillId="0" borderId="0" xfId="0" applyFont="1" applyAlignment="1" applyProtection="1">
      <alignment horizontal="center"/>
    </xf>
    <xf numFmtId="0" fontId="4" fillId="0" borderId="7" xfId="0" applyFont="1" applyBorder="1" applyProtection="1"/>
    <xf numFmtId="0" fontId="4" fillId="0" borderId="3" xfId="0" applyFont="1" applyBorder="1" applyAlignment="1" applyProtection="1">
      <alignment horizontal="center"/>
    </xf>
    <xf numFmtId="0" fontId="4" fillId="6" borderId="21" xfId="0" applyFont="1" applyFill="1" applyBorder="1" applyProtection="1"/>
    <xf numFmtId="37" fontId="4" fillId="6" borderId="22" xfId="0" applyNumberFormat="1" applyFont="1" applyFill="1" applyBorder="1" applyProtection="1"/>
    <xf numFmtId="5" fontId="4" fillId="7" borderId="22" xfId="0" applyNumberFormat="1" applyFont="1" applyFill="1" applyBorder="1" applyProtection="1"/>
    <xf numFmtId="0" fontId="4" fillId="8" borderId="21" xfId="0" applyFont="1" applyFill="1" applyBorder="1" applyProtection="1"/>
    <xf numFmtId="37" fontId="4" fillId="8" borderId="22" xfId="0" applyNumberFormat="1" applyFont="1" applyFill="1" applyBorder="1" applyProtection="1"/>
    <xf numFmtId="37" fontId="4" fillId="0" borderId="37" xfId="0" applyNumberFormat="1" applyFont="1" applyBorder="1" applyProtection="1"/>
    <xf numFmtId="0" fontId="4" fillId="0" borderId="0" xfId="0" applyFont="1" applyAlignment="1" applyProtection="1">
      <alignment horizontal="right"/>
    </xf>
    <xf numFmtId="0" fontId="4" fillId="0" borderId="10" xfId="0" applyFont="1" applyBorder="1" applyAlignment="1" applyProtection="1">
      <alignment horizontal="right"/>
    </xf>
    <xf numFmtId="0" fontId="4" fillId="0" borderId="19" xfId="0" applyFont="1" applyBorder="1" applyAlignment="1" applyProtection="1">
      <alignment horizontal="center"/>
    </xf>
    <xf numFmtId="0" fontId="4" fillId="0" borderId="16" xfId="0" applyFont="1" applyBorder="1" applyAlignment="1" applyProtection="1">
      <alignment horizontal="center"/>
    </xf>
    <xf numFmtId="0" fontId="4" fillId="0" borderId="22" xfId="0" applyFont="1" applyBorder="1" applyAlignment="1" applyProtection="1">
      <alignment horizontal="center"/>
    </xf>
    <xf numFmtId="0" fontId="4" fillId="9" borderId="19" xfId="0" applyFont="1" applyFill="1" applyBorder="1" applyProtection="1"/>
    <xf numFmtId="39" fontId="4" fillId="9" borderId="5" xfId="0" applyNumberFormat="1" applyFont="1" applyFill="1" applyBorder="1" applyAlignment="1" applyProtection="1">
      <alignment horizontal="centerContinuous"/>
    </xf>
    <xf numFmtId="0" fontId="4" fillId="9" borderId="4" xfId="0" applyFont="1" applyFill="1" applyBorder="1" applyProtection="1"/>
    <xf numFmtId="39" fontId="4" fillId="9" borderId="0" xfId="0" applyNumberFormat="1" applyFont="1" applyFill="1" applyAlignment="1" applyProtection="1">
      <alignment horizontal="centerContinuous"/>
    </xf>
    <xf numFmtId="39" fontId="4" fillId="9" borderId="25" xfId="0" applyNumberFormat="1" applyFont="1" applyFill="1" applyBorder="1" applyAlignment="1" applyProtection="1">
      <alignment horizontal="centerContinuous"/>
    </xf>
    <xf numFmtId="0" fontId="4" fillId="9" borderId="21" xfId="0" applyFont="1" applyFill="1" applyBorder="1" applyAlignment="1" applyProtection="1">
      <alignment horizontal="centerContinuous"/>
    </xf>
    <xf numFmtId="0" fontId="4" fillId="9" borderId="11" xfId="0" applyFont="1" applyFill="1" applyBorder="1" applyAlignment="1" applyProtection="1">
      <alignment horizontal="centerContinuous"/>
    </xf>
    <xf numFmtId="0" fontId="4" fillId="9" borderId="9" xfId="0" applyFont="1" applyFill="1" applyBorder="1" applyAlignment="1" applyProtection="1">
      <alignment horizontal="centerContinuous"/>
    </xf>
    <xf numFmtId="0" fontId="4" fillId="9" borderId="10" xfId="0" applyFont="1" applyFill="1" applyBorder="1" applyAlignment="1" applyProtection="1">
      <alignment horizontal="centerContinuous"/>
    </xf>
    <xf numFmtId="0" fontId="4" fillId="9" borderId="26" xfId="0" applyFont="1" applyFill="1" applyBorder="1" applyAlignment="1" applyProtection="1">
      <alignment horizontal="centerContinuous"/>
    </xf>
    <xf numFmtId="37" fontId="4" fillId="0" borderId="17" xfId="0" applyNumberFormat="1" applyFont="1" applyBorder="1" applyAlignment="1" applyProtection="1">
      <alignment horizontal="centerContinuous"/>
    </xf>
    <xf numFmtId="37" fontId="4" fillId="9" borderId="19" xfId="0" applyNumberFormat="1" applyFont="1" applyFill="1" applyBorder="1" applyProtection="1"/>
    <xf numFmtId="37" fontId="4" fillId="9" borderId="5" xfId="0" applyNumberFormat="1" applyFont="1" applyFill="1" applyBorder="1" applyAlignment="1" applyProtection="1">
      <alignment horizontal="centerContinuous"/>
    </xf>
    <xf numFmtId="37" fontId="4" fillId="9" borderId="4" xfId="0" applyNumberFormat="1" applyFont="1" applyFill="1" applyBorder="1" applyProtection="1"/>
    <xf numFmtId="37" fontId="4" fillId="9" borderId="0" xfId="0" applyNumberFormat="1" applyFont="1" applyFill="1" applyAlignment="1" applyProtection="1">
      <alignment horizontal="centerContinuous"/>
    </xf>
    <xf numFmtId="37" fontId="4" fillId="9" borderId="25" xfId="0" applyNumberFormat="1" applyFont="1" applyFill="1" applyBorder="1" applyAlignment="1" applyProtection="1">
      <alignment horizontal="centerContinuous"/>
    </xf>
    <xf numFmtId="37" fontId="4" fillId="9" borderId="21" xfId="0" applyNumberFormat="1" applyFont="1" applyFill="1" applyBorder="1" applyAlignment="1" applyProtection="1">
      <alignment horizontal="centerContinuous"/>
    </xf>
    <xf numFmtId="37" fontId="4" fillId="9" borderId="11" xfId="0" applyNumberFormat="1" applyFont="1" applyFill="1" applyBorder="1" applyAlignment="1" applyProtection="1">
      <alignment horizontal="centerContinuous"/>
    </xf>
    <xf numFmtId="37" fontId="4" fillId="9" borderId="9" xfId="0" applyNumberFormat="1" applyFont="1" applyFill="1" applyBorder="1" applyAlignment="1" applyProtection="1">
      <alignment horizontal="centerContinuous"/>
    </xf>
    <xf numFmtId="37" fontId="4" fillId="9" borderId="10" xfId="0" applyNumberFormat="1" applyFont="1" applyFill="1" applyBorder="1" applyAlignment="1" applyProtection="1">
      <alignment horizontal="centerContinuous"/>
    </xf>
    <xf numFmtId="37" fontId="4" fillId="9" borderId="26" xfId="0" applyNumberFormat="1" applyFont="1" applyFill="1" applyBorder="1" applyAlignment="1" applyProtection="1">
      <alignment horizontal="centerContinuous"/>
    </xf>
    <xf numFmtId="0" fontId="4" fillId="0" borderId="10" xfId="0" applyFont="1" applyBorder="1" applyAlignment="1" applyProtection="1">
      <alignment horizontal="center"/>
    </xf>
    <xf numFmtId="0" fontId="4" fillId="0" borderId="40" xfId="0" applyFont="1" applyBorder="1" applyProtection="1"/>
    <xf numFmtId="0" fontId="4" fillId="0" borderId="15" xfId="0" applyFont="1" applyBorder="1" applyProtection="1">
      <protection locked="0"/>
    </xf>
    <xf numFmtId="0" fontId="4" fillId="0" borderId="5" xfId="0" applyFont="1" applyBorder="1" applyProtection="1">
      <protection locked="0"/>
    </xf>
    <xf numFmtId="0" fontId="4" fillId="0" borderId="16" xfId="0" applyFont="1" applyBorder="1" applyAlignment="1" applyProtection="1">
      <alignment horizontal="right"/>
    </xf>
    <xf numFmtId="0" fontId="4" fillId="0" borderId="10" xfId="0" applyFont="1" applyBorder="1" applyProtection="1">
      <protection locked="0"/>
    </xf>
    <xf numFmtId="0" fontId="4" fillId="0" borderId="17" xfId="0" applyFont="1" applyBorder="1" applyProtection="1">
      <protection locked="0"/>
    </xf>
    <xf numFmtId="0" fontId="16" fillId="0" borderId="4" xfId="0" applyFont="1" applyBorder="1" applyProtection="1"/>
    <xf numFmtId="0" fontId="16" fillId="0" borderId="9" xfId="0" applyFont="1" applyBorder="1" applyProtection="1"/>
    <xf numFmtId="39" fontId="16" fillId="0" borderId="10" xfId="0" applyNumberFormat="1" applyFont="1" applyBorder="1" applyAlignment="1" applyProtection="1">
      <alignment horizontal="centerContinuous"/>
    </xf>
    <xf numFmtId="39" fontId="4" fillId="0" borderId="10" xfId="0" applyNumberFormat="1" applyFont="1" applyBorder="1" applyAlignment="1" applyProtection="1">
      <alignment horizontal="centerContinuous"/>
    </xf>
    <xf numFmtId="0" fontId="19" fillId="0" borderId="25" xfId="0" applyFont="1" applyBorder="1" applyProtection="1"/>
    <xf numFmtId="0" fontId="4" fillId="0" borderId="34" xfId="0" applyFont="1" applyBorder="1" applyProtection="1"/>
    <xf numFmtId="37" fontId="4" fillId="0" borderId="15" xfId="0" applyNumberFormat="1" applyFont="1" applyBorder="1" applyAlignment="1" applyProtection="1">
      <alignment horizontal="centerContinuous"/>
    </xf>
    <xf numFmtId="5" fontId="4" fillId="0" borderId="17" xfId="0" applyNumberFormat="1" applyFont="1" applyBorder="1" applyAlignment="1" applyProtection="1">
      <alignment horizontal="centerContinuous"/>
      <protection locked="0"/>
    </xf>
    <xf numFmtId="5" fontId="4" fillId="0" borderId="11" xfId="0" applyNumberFormat="1" applyFont="1" applyBorder="1" applyProtection="1">
      <protection locked="0"/>
    </xf>
    <xf numFmtId="5" fontId="4" fillId="9" borderId="4" xfId="0" applyNumberFormat="1" applyFont="1" applyFill="1" applyBorder="1" applyProtection="1"/>
    <xf numFmtId="37" fontId="4" fillId="0" borderId="17" xfId="0" applyNumberFormat="1" applyFont="1" applyBorder="1" applyProtection="1">
      <protection locked="0"/>
    </xf>
    <xf numFmtId="0" fontId="4" fillId="9" borderId="4" xfId="0" applyFont="1" applyFill="1" applyBorder="1" applyAlignment="1" applyProtection="1">
      <alignment horizontal="centerContinuous"/>
    </xf>
    <xf numFmtId="0" fontId="4" fillId="9" borderId="16" xfId="0" applyFont="1" applyFill="1" applyBorder="1" applyProtection="1"/>
    <xf numFmtId="37" fontId="4" fillId="9" borderId="25" xfId="0" applyNumberFormat="1" applyFont="1" applyFill="1" applyBorder="1" applyProtection="1"/>
    <xf numFmtId="37" fontId="4" fillId="9" borderId="21" xfId="0" applyNumberFormat="1" applyFont="1" applyFill="1" applyBorder="1" applyProtection="1"/>
    <xf numFmtId="0" fontId="4" fillId="9" borderId="11" xfId="0" applyFont="1" applyFill="1" applyBorder="1" applyProtection="1"/>
    <xf numFmtId="37" fontId="4" fillId="9" borderId="10" xfId="0" applyNumberFormat="1" applyFont="1" applyFill="1" applyBorder="1" applyProtection="1"/>
    <xf numFmtId="0" fontId="4" fillId="9" borderId="9" xfId="0" applyFont="1" applyFill="1" applyBorder="1" applyProtection="1"/>
    <xf numFmtId="37" fontId="4" fillId="9" borderId="26" xfId="0" applyNumberFormat="1" applyFont="1" applyFill="1" applyBorder="1" applyProtection="1"/>
    <xf numFmtId="37" fontId="4" fillId="0" borderId="11" xfId="0" applyNumberFormat="1" applyFont="1" applyBorder="1" applyProtection="1">
      <protection locked="0"/>
    </xf>
    <xf numFmtId="5" fontId="4" fillId="0" borderId="15" xfId="0" applyNumberFormat="1" applyFont="1" applyBorder="1" applyProtection="1"/>
    <xf numFmtId="5" fontId="4" fillId="9" borderId="4" xfId="0" applyNumberFormat="1" applyFont="1" applyFill="1" applyBorder="1" applyAlignment="1" applyProtection="1">
      <alignment horizontal="centerContinuous"/>
    </xf>
    <xf numFmtId="5" fontId="4" fillId="9" borderId="25" xfId="0" applyNumberFormat="1" applyFont="1" applyFill="1" applyBorder="1" applyProtection="1"/>
    <xf numFmtId="0" fontId="8" fillId="0" borderId="12" xfId="0" applyFont="1" applyBorder="1" applyProtection="1"/>
    <xf numFmtId="0" fontId="8" fillId="0" borderId="13" xfId="0" applyFont="1" applyBorder="1" applyProtection="1"/>
    <xf numFmtId="0" fontId="8" fillId="0" borderId="24" xfId="0" applyFont="1" applyBorder="1" applyProtection="1"/>
    <xf numFmtId="0" fontId="8" fillId="0" borderId="41" xfId="0" applyFont="1" applyBorder="1" applyAlignment="1" applyProtection="1">
      <alignment horizontal="centerContinuous"/>
    </xf>
    <xf numFmtId="0" fontId="8" fillId="0" borderId="42" xfId="0" applyFont="1" applyBorder="1" applyAlignment="1" applyProtection="1">
      <alignment horizontal="centerContinuous"/>
    </xf>
    <xf numFmtId="0" fontId="8" fillId="0" borderId="39" xfId="0" applyFont="1" applyBorder="1" applyAlignment="1" applyProtection="1">
      <alignment horizontal="centerContinuous"/>
    </xf>
    <xf numFmtId="0" fontId="20" fillId="0" borderId="4" xfId="0" applyFont="1" applyBorder="1" applyProtection="1"/>
    <xf numFmtId="0" fontId="20" fillId="0" borderId="0" xfId="0" applyFont="1" applyProtection="1"/>
    <xf numFmtId="0" fontId="20" fillId="0" borderId="5" xfId="0" applyFont="1" applyBorder="1" applyProtection="1"/>
    <xf numFmtId="0" fontId="8" fillId="0" borderId="30" xfId="0" applyFont="1" applyBorder="1" applyAlignment="1" applyProtection="1">
      <alignment horizontal="center"/>
    </xf>
    <xf numFmtId="0" fontId="8" fillId="0" borderId="16" xfId="0" applyFont="1" applyBorder="1" applyAlignment="1" applyProtection="1">
      <alignment horizontal="center"/>
    </xf>
    <xf numFmtId="0" fontId="8" fillId="0" borderId="4" xfId="0" applyFont="1" applyBorder="1" applyAlignment="1" applyProtection="1">
      <alignment horizontal="center"/>
    </xf>
    <xf numFmtId="0" fontId="8" fillId="0" borderId="9" xfId="0" applyFont="1" applyBorder="1" applyAlignment="1" applyProtection="1">
      <alignment horizontal="center"/>
    </xf>
    <xf numFmtId="0" fontId="8" fillId="0" borderId="22" xfId="0" applyFont="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Protection="1"/>
    <xf numFmtId="0" fontId="8" fillId="9" borderId="44" xfId="0" applyFont="1" applyFill="1" applyBorder="1" applyProtection="1"/>
    <xf numFmtId="0" fontId="8" fillId="9" borderId="39" xfId="0" applyFont="1" applyFill="1" applyBorder="1" applyProtection="1"/>
    <xf numFmtId="0" fontId="8" fillId="9" borderId="42" xfId="0" applyFont="1" applyFill="1" applyBorder="1" applyProtection="1"/>
    <xf numFmtId="5" fontId="8" fillId="0" borderId="46" xfId="0" applyNumberFormat="1" applyFont="1" applyBorder="1" applyProtection="1"/>
    <xf numFmtId="5" fontId="8" fillId="0" borderId="39" xfId="0" applyNumberFormat="1" applyFont="1" applyBorder="1" applyProtection="1"/>
    <xf numFmtId="5" fontId="8" fillId="0" borderId="43" xfId="0" applyNumberFormat="1" applyFont="1" applyBorder="1" applyProtection="1"/>
    <xf numFmtId="5" fontId="8" fillId="0" borderId="45" xfId="0" applyNumberFormat="1" applyFont="1" applyBorder="1" applyProtection="1"/>
    <xf numFmtId="37" fontId="8" fillId="0" borderId="43" xfId="0" applyNumberFormat="1" applyFont="1" applyBorder="1" applyProtection="1"/>
    <xf numFmtId="37" fontId="8" fillId="0" borderId="45" xfId="0" applyNumberFormat="1" applyFont="1" applyBorder="1" applyProtection="1"/>
    <xf numFmtId="37" fontId="8" fillId="0" borderId="46" xfId="0" applyNumberFormat="1" applyFont="1" applyBorder="1" applyProtection="1"/>
    <xf numFmtId="37" fontId="8" fillId="9" borderId="39" xfId="0" applyNumberFormat="1" applyFont="1" applyFill="1" applyBorder="1" applyProtection="1"/>
    <xf numFmtId="0" fontId="8" fillId="0" borderId="48" xfId="0" applyFont="1" applyBorder="1" applyProtection="1"/>
    <xf numFmtId="0" fontId="8" fillId="0" borderId="49" xfId="0" applyFont="1" applyBorder="1" applyProtection="1"/>
    <xf numFmtId="5" fontId="8" fillId="0" borderId="50" xfId="0" applyNumberFormat="1" applyFont="1" applyBorder="1" applyProtection="1"/>
    <xf numFmtId="0" fontId="8" fillId="0" borderId="37" xfId="0" applyFont="1" applyBorder="1" applyAlignment="1" applyProtection="1">
      <alignment horizontal="center"/>
    </xf>
    <xf numFmtId="37" fontId="8" fillId="0" borderId="31" xfId="0" applyNumberFormat="1" applyFont="1" applyBorder="1" applyProtection="1"/>
    <xf numFmtId="0" fontId="8" fillId="0" borderId="14" xfId="0" applyFont="1" applyBorder="1" applyProtection="1"/>
    <xf numFmtId="0" fontId="8" fillId="0" borderId="41" xfId="0" applyFont="1" applyBorder="1" applyProtection="1"/>
    <xf numFmtId="0" fontId="8" fillId="0" borderId="42" xfId="0" applyFont="1" applyBorder="1" applyProtection="1"/>
    <xf numFmtId="0" fontId="8" fillId="0" borderId="39" xfId="0" applyFont="1" applyBorder="1" applyProtection="1"/>
    <xf numFmtId="5" fontId="8" fillId="0" borderId="51" xfId="0" applyNumberFormat="1" applyFont="1" applyBorder="1" applyProtection="1"/>
    <xf numFmtId="5" fontId="8" fillId="0" borderId="44" xfId="0" applyNumberFormat="1" applyFont="1" applyBorder="1" applyProtection="1"/>
    <xf numFmtId="0" fontId="8" fillId="0" borderId="51" xfId="0" applyFont="1" applyBorder="1" applyAlignment="1" applyProtection="1">
      <alignment horizontal="center"/>
    </xf>
    <xf numFmtId="37" fontId="8" fillId="0" borderId="51" xfId="0" applyNumberFormat="1" applyFont="1" applyBorder="1" applyProtection="1"/>
    <xf numFmtId="37" fontId="8" fillId="0" borderId="44" xfId="0" applyNumberFormat="1" applyFont="1" applyBorder="1" applyProtection="1"/>
    <xf numFmtId="37" fontId="8" fillId="0" borderId="42" xfId="0" applyNumberFormat="1" applyFont="1" applyBorder="1" applyProtection="1"/>
    <xf numFmtId="0" fontId="8" fillId="0" borderId="46" xfId="0" applyFont="1" applyBorder="1" applyProtection="1"/>
    <xf numFmtId="37" fontId="8" fillId="9" borderId="51" xfId="0" applyNumberFormat="1" applyFont="1" applyFill="1" applyBorder="1" applyProtection="1"/>
    <xf numFmtId="5" fontId="8" fillId="0" borderId="52" xfId="0" applyNumberFormat="1" applyFont="1" applyBorder="1" applyProtection="1"/>
    <xf numFmtId="5" fontId="8" fillId="0" borderId="53" xfId="0" applyNumberFormat="1" applyFont="1" applyBorder="1" applyProtection="1"/>
    <xf numFmtId="5" fontId="8" fillId="0" borderId="48" xfId="0" applyNumberFormat="1" applyFont="1" applyBorder="1" applyProtection="1"/>
    <xf numFmtId="0" fontId="8" fillId="0" borderId="53" xfId="0" applyFont="1" applyBorder="1" applyProtection="1"/>
    <xf numFmtId="0" fontId="8" fillId="0" borderId="0" xfId="0" applyFont="1" applyAlignment="1" applyProtection="1">
      <alignment horizontal="right"/>
    </xf>
    <xf numFmtId="0" fontId="8" fillId="0" borderId="18" xfId="0" applyFont="1" applyBorder="1" applyAlignment="1" applyProtection="1">
      <alignment horizontal="center"/>
    </xf>
    <xf numFmtId="0" fontId="8" fillId="0" borderId="20" xfId="0" applyFont="1" applyBorder="1" applyAlignment="1" applyProtection="1">
      <alignment horizontal="center"/>
    </xf>
    <xf numFmtId="0" fontId="8" fillId="9" borderId="21" xfId="0" applyFont="1" applyFill="1" applyBorder="1" applyProtection="1"/>
    <xf numFmtId="0" fontId="8" fillId="9" borderId="10" xfId="0" applyFont="1" applyFill="1" applyBorder="1" applyProtection="1"/>
    <xf numFmtId="0" fontId="8" fillId="9" borderId="11" xfId="0" applyFont="1" applyFill="1" applyBorder="1" applyProtection="1"/>
    <xf numFmtId="5" fontId="8" fillId="0" borderId="16" xfId="0" applyNumberFormat="1" applyFont="1" applyBorder="1" applyProtection="1"/>
    <xf numFmtId="37" fontId="8" fillId="0" borderId="16" xfId="0" applyNumberFormat="1" applyFont="1" applyBorder="1" applyProtection="1"/>
    <xf numFmtId="37" fontId="8" fillId="0" borderId="22" xfId="0" applyNumberFormat="1" applyFont="1" applyBorder="1" applyProtection="1"/>
    <xf numFmtId="0" fontId="8" fillId="0" borderId="23" xfId="0" applyFont="1" applyBorder="1" applyAlignment="1" applyProtection="1">
      <alignment horizontal="center"/>
    </xf>
    <xf numFmtId="0" fontId="8" fillId="0" borderId="1" xfId="0" applyFont="1" applyBorder="1" applyAlignment="1" applyProtection="1">
      <alignment horizontal="center"/>
    </xf>
    <xf numFmtId="0" fontId="8" fillId="9" borderId="38" xfId="0" applyFont="1" applyFill="1" applyBorder="1" applyProtection="1"/>
    <xf numFmtId="0" fontId="8" fillId="9" borderId="1" xfId="0" applyFont="1" applyFill="1" applyBorder="1" applyProtection="1"/>
    <xf numFmtId="5" fontId="8" fillId="0" borderId="37" xfId="0" applyNumberFormat="1" applyFont="1" applyBorder="1" applyProtection="1"/>
    <xf numFmtId="0" fontId="8" fillId="0" borderId="19" xfId="0" applyFont="1" applyBorder="1" applyAlignment="1" applyProtection="1">
      <alignment horizontal="center"/>
    </xf>
    <xf numFmtId="0" fontId="8" fillId="0" borderId="0" xfId="0" applyFont="1" applyAlignment="1" applyProtection="1">
      <alignment horizontal="center"/>
    </xf>
    <xf numFmtId="0" fontId="8" fillId="0" borderId="25" xfId="0" applyFont="1" applyBorder="1" applyAlignment="1" applyProtection="1">
      <alignment horizontal="center"/>
    </xf>
    <xf numFmtId="0" fontId="11" fillId="0" borderId="0" xfId="0" applyFont="1" applyProtection="1"/>
    <xf numFmtId="0" fontId="4" fillId="4" borderId="1" xfId="0" applyFont="1" applyFill="1" applyBorder="1" applyProtection="1"/>
    <xf numFmtId="37" fontId="8" fillId="0" borderId="37" xfId="0" applyNumberFormat="1" applyFont="1" applyBorder="1" applyProtection="1"/>
    <xf numFmtId="0" fontId="4" fillId="4" borderId="16" xfId="0" applyFont="1" applyFill="1" applyBorder="1" applyProtection="1"/>
    <xf numFmtId="0" fontId="11" fillId="0" borderId="19" xfId="0" applyFont="1" applyBorder="1" applyProtection="1"/>
    <xf numFmtId="0" fontId="8" fillId="0" borderId="54" xfId="0" applyFont="1" applyBorder="1" applyProtection="1"/>
    <xf numFmtId="0" fontId="20" fillId="0" borderId="10" xfId="0" applyFont="1" applyBorder="1" applyProtection="1"/>
    <xf numFmtId="0" fontId="4" fillId="4" borderId="4" xfId="0" applyFont="1" applyFill="1" applyBorder="1" applyProtection="1"/>
    <xf numFmtId="0" fontId="8" fillId="9" borderId="34" xfId="0" applyFont="1" applyFill="1" applyBorder="1" applyProtection="1"/>
    <xf numFmtId="0" fontId="8" fillId="9" borderId="22" xfId="0" applyFont="1" applyFill="1" applyBorder="1" applyProtection="1"/>
    <xf numFmtId="0" fontId="8" fillId="9" borderId="51" xfId="0" applyFont="1" applyFill="1" applyBorder="1" applyProtection="1"/>
    <xf numFmtId="37" fontId="8" fillId="0" borderId="32" xfId="0" applyNumberFormat="1" applyFont="1" applyBorder="1" applyProtection="1"/>
    <xf numFmtId="37" fontId="8" fillId="0" borderId="21" xfId="0" applyNumberFormat="1" applyFont="1" applyBorder="1" applyProtection="1"/>
    <xf numFmtId="5" fontId="8" fillId="0" borderId="34" xfId="0" applyNumberFormat="1" applyFont="1" applyBorder="1" applyProtection="1"/>
    <xf numFmtId="37" fontId="8" fillId="0" borderId="0" xfId="0" applyNumberFormat="1" applyFont="1" applyProtection="1"/>
    <xf numFmtId="37" fontId="8" fillId="0" borderId="19" xfId="0" applyNumberFormat="1" applyFont="1" applyBorder="1" applyProtection="1"/>
    <xf numFmtId="5" fontId="8" fillId="0" borderId="38" xfId="0" applyNumberFormat="1" applyFont="1" applyBorder="1" applyProtection="1"/>
    <xf numFmtId="0" fontId="8" fillId="0" borderId="4" xfId="0" applyFont="1" applyBorder="1" applyAlignment="1" applyProtection="1">
      <alignment horizontal="centerContinuous"/>
    </xf>
    <xf numFmtId="0" fontId="9" fillId="0" borderId="5" xfId="0" applyFont="1" applyBorder="1" applyAlignment="1" applyProtection="1">
      <alignment horizontal="centerContinuous"/>
    </xf>
    <xf numFmtId="37" fontId="8" fillId="0" borderId="5" xfId="0" applyNumberFormat="1" applyFont="1" applyBorder="1" applyProtection="1"/>
    <xf numFmtId="5" fontId="8" fillId="0" borderId="19" xfId="0" applyNumberFormat="1" applyFont="1" applyBorder="1" applyProtection="1"/>
    <xf numFmtId="0" fontId="8" fillId="0" borderId="21" xfId="0" applyFont="1" applyBorder="1" applyAlignment="1" applyProtection="1">
      <alignment horizontal="centerContinuous"/>
    </xf>
    <xf numFmtId="0" fontId="8" fillId="0" borderId="26" xfId="0" applyFont="1" applyBorder="1" applyAlignment="1" applyProtection="1">
      <alignment horizontal="centerContinuous"/>
    </xf>
    <xf numFmtId="5" fontId="8" fillId="0" borderId="15" xfId="0" applyNumberFormat="1" applyFont="1" applyBorder="1" applyProtection="1"/>
    <xf numFmtId="5" fontId="8" fillId="0" borderId="5" xfId="0" applyNumberFormat="1" applyFont="1" applyBorder="1" applyProtection="1"/>
    <xf numFmtId="37" fontId="8" fillId="0" borderId="15" xfId="0" applyNumberFormat="1" applyFont="1" applyBorder="1" applyProtection="1"/>
    <xf numFmtId="37" fontId="8" fillId="0" borderId="17" xfId="0" applyNumberFormat="1" applyFont="1" applyBorder="1" applyProtection="1"/>
    <xf numFmtId="37" fontId="8" fillId="0" borderId="11" xfId="0" applyNumberFormat="1" applyFont="1" applyBorder="1" applyProtection="1"/>
    <xf numFmtId="5" fontId="8" fillId="0" borderId="21" xfId="0" applyNumberFormat="1" applyFont="1" applyBorder="1" applyProtection="1"/>
    <xf numFmtId="0" fontId="8" fillId="9" borderId="17" xfId="0" applyFont="1" applyFill="1" applyBorder="1" applyProtection="1"/>
    <xf numFmtId="5" fontId="8" fillId="0" borderId="26" xfId="0" applyNumberFormat="1" applyFont="1" applyBorder="1" applyProtection="1"/>
    <xf numFmtId="5" fontId="8" fillId="0" borderId="11" xfId="0" applyNumberFormat="1" applyFont="1" applyBorder="1" applyProtection="1"/>
    <xf numFmtId="0" fontId="8" fillId="0" borderId="38" xfId="0" applyFont="1" applyBorder="1" applyProtection="1"/>
    <xf numFmtId="5" fontId="8" fillId="0" borderId="35" xfId="0" applyNumberFormat="1" applyFont="1" applyBorder="1" applyProtection="1"/>
    <xf numFmtId="5" fontId="8" fillId="0" borderId="7" xfId="0" applyNumberFormat="1" applyFont="1" applyBorder="1" applyProtection="1"/>
    <xf numFmtId="0" fontId="8" fillId="0" borderId="21" xfId="0" applyFont="1" applyBorder="1" applyAlignment="1" applyProtection="1">
      <alignment horizontal="center"/>
    </xf>
    <xf numFmtId="0" fontId="8" fillId="0" borderId="54" xfId="0" applyFont="1" applyBorder="1" applyAlignment="1" applyProtection="1">
      <alignment horizontal="center"/>
    </xf>
    <xf numFmtId="0" fontId="8" fillId="0" borderId="44" xfId="0" applyFont="1" applyBorder="1" applyAlignment="1" applyProtection="1">
      <alignment horizontal="centerContinuous"/>
    </xf>
    <xf numFmtId="0" fontId="8" fillId="0" borderId="34" xfId="0" applyFont="1" applyBorder="1" applyAlignment="1" applyProtection="1">
      <alignment horizontal="center"/>
    </xf>
    <xf numFmtId="0" fontId="8" fillId="9" borderId="46" xfId="0" applyFont="1" applyFill="1" applyBorder="1" applyProtection="1"/>
    <xf numFmtId="0" fontId="8" fillId="0" borderId="6" xfId="0" applyFont="1" applyBorder="1" applyAlignment="1" applyProtection="1">
      <alignment horizontal="center"/>
    </xf>
    <xf numFmtId="0" fontId="8" fillId="9" borderId="53" xfId="0" applyFont="1" applyFill="1" applyBorder="1" applyProtection="1"/>
    <xf numFmtId="37" fontId="8" fillId="0" borderId="0" xfId="0" applyNumberFormat="1" applyFont="1" applyAlignment="1" applyProtection="1">
      <alignment horizontal="center"/>
    </xf>
    <xf numFmtId="0" fontId="8" fillId="0" borderId="33" xfId="0" applyFont="1" applyBorder="1" applyAlignment="1" applyProtection="1">
      <alignment horizontal="center"/>
    </xf>
    <xf numFmtId="0" fontId="8" fillId="0" borderId="30" xfId="0" applyFont="1" applyBorder="1" applyAlignment="1" applyProtection="1">
      <alignment horizontal="centerContinuous"/>
    </xf>
    <xf numFmtId="0" fontId="8" fillId="0" borderId="31" xfId="0" applyFont="1" applyBorder="1" applyAlignment="1" applyProtection="1">
      <alignment horizontal="centerContinuous"/>
    </xf>
    <xf numFmtId="0" fontId="8" fillId="0" borderId="29" xfId="0" applyFont="1" applyBorder="1" applyAlignment="1" applyProtection="1">
      <alignment horizontal="centerContinuous"/>
    </xf>
    <xf numFmtId="37" fontId="8" fillId="0" borderId="35" xfId="0" applyNumberFormat="1" applyFont="1" applyBorder="1" applyProtection="1"/>
    <xf numFmtId="37" fontId="8" fillId="0" borderId="7" xfId="0" applyNumberFormat="1" applyFont="1" applyBorder="1" applyProtection="1"/>
    <xf numFmtId="37" fontId="8" fillId="10" borderId="19" xfId="0" applyNumberFormat="1" applyFont="1" applyFill="1" applyBorder="1" applyProtection="1"/>
    <xf numFmtId="37" fontId="8" fillId="10" borderId="15" xfId="0" applyNumberFormat="1" applyFont="1" applyFill="1" applyBorder="1" applyProtection="1"/>
    <xf numFmtId="37" fontId="8" fillId="10" borderId="5" xfId="0" applyNumberFormat="1" applyFont="1" applyFill="1" applyBorder="1" applyProtection="1"/>
    <xf numFmtId="37" fontId="8" fillId="10" borderId="4" xfId="0" applyNumberFormat="1" applyFont="1" applyFill="1" applyBorder="1" applyProtection="1"/>
    <xf numFmtId="37" fontId="8" fillId="10" borderId="0" xfId="0" applyNumberFormat="1" applyFont="1" applyFill="1" applyProtection="1"/>
    <xf numFmtId="5" fontId="8" fillId="10" borderId="19" xfId="0" applyNumberFormat="1" applyFont="1" applyFill="1" applyBorder="1" applyProtection="1"/>
    <xf numFmtId="37" fontId="8" fillId="0" borderId="16" xfId="0" applyNumberFormat="1" applyFont="1" applyBorder="1" applyAlignment="1" applyProtection="1">
      <alignment horizontal="center"/>
    </xf>
    <xf numFmtId="7" fontId="8" fillId="0" borderId="15" xfId="0" applyNumberFormat="1" applyFont="1" applyBorder="1" applyProtection="1"/>
    <xf numFmtId="7" fontId="8" fillId="0" borderId="5" xfId="0" applyNumberFormat="1" applyFont="1" applyBorder="1" applyProtection="1"/>
    <xf numFmtId="37" fontId="8" fillId="0" borderId="4" xfId="0" applyNumberFormat="1" applyFont="1" applyBorder="1" applyProtection="1"/>
    <xf numFmtId="39" fontId="8" fillId="0" borderId="15" xfId="0" applyNumberFormat="1" applyFont="1" applyBorder="1" applyProtection="1"/>
    <xf numFmtId="39" fontId="8" fillId="0" borderId="5" xfId="0" applyNumberFormat="1" applyFont="1" applyBorder="1" applyProtection="1"/>
    <xf numFmtId="37" fontId="8" fillId="0" borderId="25" xfId="0" applyNumberFormat="1" applyFont="1" applyBorder="1" applyProtection="1"/>
    <xf numFmtId="37" fontId="8" fillId="0" borderId="41" xfId="0" applyNumberFormat="1" applyFont="1" applyBorder="1" applyProtection="1"/>
    <xf numFmtId="0" fontId="8" fillId="9" borderId="19" xfId="0" applyFont="1" applyFill="1" applyBorder="1" applyProtection="1"/>
    <xf numFmtId="37" fontId="8" fillId="9" borderId="19" xfId="0" applyNumberFormat="1" applyFont="1" applyFill="1" applyBorder="1" applyProtection="1"/>
    <xf numFmtId="37" fontId="8" fillId="9" borderId="15" xfId="0" applyNumberFormat="1" applyFont="1" applyFill="1" applyBorder="1" applyProtection="1"/>
    <xf numFmtId="39" fontId="8" fillId="9" borderId="5" xfId="0" applyNumberFormat="1" applyFont="1" applyFill="1" applyBorder="1" applyProtection="1"/>
    <xf numFmtId="37" fontId="8" fillId="9" borderId="4" xfId="0" applyNumberFormat="1" applyFont="1" applyFill="1" applyBorder="1" applyProtection="1"/>
    <xf numFmtId="37" fontId="8" fillId="9" borderId="0" xfId="0" applyNumberFormat="1" applyFont="1" applyFill="1" applyProtection="1"/>
    <xf numFmtId="39" fontId="8" fillId="10" borderId="5" xfId="0" applyNumberFormat="1" applyFont="1" applyFill="1" applyBorder="1" applyProtection="1"/>
    <xf numFmtId="39" fontId="8" fillId="9" borderId="35" xfId="0" applyNumberFormat="1" applyFont="1" applyFill="1" applyBorder="1" applyProtection="1"/>
    <xf numFmtId="39" fontId="8" fillId="9" borderId="7" xfId="0" applyNumberFormat="1" applyFont="1" applyFill="1" applyBorder="1" applyProtection="1"/>
    <xf numFmtId="0" fontId="8" fillId="9" borderId="6" xfId="0" applyFont="1" applyFill="1" applyBorder="1" applyProtection="1"/>
    <xf numFmtId="0" fontId="8" fillId="0" borderId="33" xfId="0" applyFont="1" applyBorder="1" applyProtection="1"/>
    <xf numFmtId="0" fontId="8" fillId="0" borderId="23" xfId="0" applyFont="1" applyBorder="1" applyProtection="1"/>
    <xf numFmtId="5" fontId="8" fillId="0" borderId="0" xfId="0" applyNumberFormat="1" applyFont="1" applyAlignment="1" applyProtection="1">
      <alignment horizontal="centerContinuous"/>
    </xf>
    <xf numFmtId="0" fontId="8" fillId="0" borderId="27" xfId="0" applyFont="1" applyBorder="1" applyAlignment="1" applyProtection="1">
      <alignment horizontal="centerContinuous"/>
    </xf>
    <xf numFmtId="0" fontId="11" fillId="0" borderId="31" xfId="0" applyFont="1" applyBorder="1" applyProtection="1"/>
    <xf numFmtId="5" fontId="8" fillId="0" borderId="25" xfId="0" applyNumberFormat="1" applyFont="1" applyBorder="1" applyProtection="1"/>
    <xf numFmtId="0" fontId="8" fillId="9" borderId="54" xfId="0" applyFont="1" applyFill="1" applyBorder="1" applyProtection="1"/>
    <xf numFmtId="5" fontId="8" fillId="9" borderId="53" xfId="0" applyNumberFormat="1" applyFont="1" applyFill="1" applyBorder="1" applyProtection="1"/>
    <xf numFmtId="0" fontId="8" fillId="0" borderId="37" xfId="0" applyFont="1" applyBorder="1" applyProtection="1"/>
    <xf numFmtId="0" fontId="8" fillId="0" borderId="8" xfId="0" applyFont="1" applyBorder="1" applyAlignment="1" applyProtection="1">
      <alignment horizontal="centerContinuous"/>
    </xf>
    <xf numFmtId="0" fontId="8" fillId="0" borderId="2" xfId="0" applyFont="1" applyBorder="1" applyAlignment="1" applyProtection="1">
      <alignment horizontal="centerContinuous"/>
    </xf>
    <xf numFmtId="0" fontId="8" fillId="0" borderId="3" xfId="0" applyFont="1" applyBorder="1" applyAlignment="1" applyProtection="1">
      <alignment horizontal="centerContinuous"/>
    </xf>
    <xf numFmtId="0" fontId="21" fillId="0" borderId="5" xfId="0" applyFont="1" applyBorder="1" applyProtection="1"/>
    <xf numFmtId="0" fontId="8" fillId="0" borderId="55" xfId="0" applyFont="1" applyBorder="1" applyAlignment="1" applyProtection="1">
      <alignment horizontal="center"/>
    </xf>
    <xf numFmtId="0" fontId="8" fillId="0" borderId="56" xfId="0" applyFont="1" applyBorder="1" applyAlignment="1" applyProtection="1">
      <alignment horizontal="center"/>
    </xf>
    <xf numFmtId="0" fontId="8" fillId="10" borderId="27" xfId="0" applyFont="1" applyFill="1" applyBorder="1" applyProtection="1"/>
    <xf numFmtId="0" fontId="8" fillId="10" borderId="29" xfId="0" applyFont="1" applyFill="1" applyBorder="1" applyProtection="1"/>
    <xf numFmtId="0" fontId="8" fillId="10" borderId="33" xfId="0" applyFont="1" applyFill="1" applyBorder="1" applyProtection="1"/>
    <xf numFmtId="0" fontId="8" fillId="10" borderId="31" xfId="0" applyFont="1" applyFill="1" applyBorder="1" applyProtection="1"/>
    <xf numFmtId="0" fontId="8" fillId="10" borderId="28" xfId="0" applyFont="1" applyFill="1" applyBorder="1" applyProtection="1"/>
    <xf numFmtId="0" fontId="8" fillId="10" borderId="25" xfId="0" applyFont="1" applyFill="1" applyBorder="1" applyProtection="1"/>
    <xf numFmtId="0" fontId="8" fillId="10" borderId="5" xfId="0" applyFont="1" applyFill="1" applyBorder="1" applyProtection="1"/>
    <xf numFmtId="0" fontId="8" fillId="10" borderId="18" xfId="0" applyFont="1" applyFill="1" applyBorder="1" applyProtection="1"/>
    <xf numFmtId="0" fontId="8" fillId="10" borderId="15" xfId="0" applyFont="1" applyFill="1" applyBorder="1" applyProtection="1"/>
    <xf numFmtId="0" fontId="8" fillId="0" borderId="16" xfId="0" applyFont="1" applyBorder="1" applyAlignment="1" applyProtection="1">
      <alignment horizontal="centerContinuous"/>
    </xf>
    <xf numFmtId="5" fontId="8" fillId="0" borderId="22" xfId="0" applyNumberFormat="1" applyFont="1" applyBorder="1" applyProtection="1"/>
    <xf numFmtId="5" fontId="8" fillId="9" borderId="16" xfId="0" applyNumberFormat="1" applyFont="1" applyFill="1" applyBorder="1" applyProtection="1"/>
    <xf numFmtId="0" fontId="8" fillId="11" borderId="16" xfId="0" applyFont="1" applyFill="1" applyBorder="1" applyProtection="1"/>
    <xf numFmtId="0" fontId="8" fillId="11" borderId="22" xfId="0" applyFont="1" applyFill="1" applyBorder="1" applyProtection="1"/>
    <xf numFmtId="37" fontId="8" fillId="4" borderId="22" xfId="0" applyNumberFormat="1" applyFont="1" applyFill="1" applyBorder="1" applyProtection="1"/>
    <xf numFmtId="0" fontId="8" fillId="0" borderId="10" xfId="0" applyFont="1" applyBorder="1" applyAlignment="1" applyProtection="1">
      <alignment horizontal="left"/>
    </xf>
    <xf numFmtId="37" fontId="8" fillId="9" borderId="22" xfId="0" applyNumberFormat="1" applyFont="1" applyFill="1" applyBorder="1" applyProtection="1"/>
    <xf numFmtId="0" fontId="8" fillId="0" borderId="0" xfId="0" applyFont="1" applyAlignment="1" applyProtection="1">
      <alignment horizontal="left"/>
    </xf>
    <xf numFmtId="0" fontId="8" fillId="0" borderId="1" xfId="0" applyFont="1" applyBorder="1" applyAlignment="1" applyProtection="1">
      <alignment horizontal="left"/>
    </xf>
    <xf numFmtId="0" fontId="8" fillId="0" borderId="8" xfId="0" applyFont="1" applyBorder="1" applyAlignment="1" applyProtection="1">
      <alignment horizontal="center"/>
    </xf>
    <xf numFmtId="0" fontId="8" fillId="0" borderId="22" xfId="0" applyFont="1" applyBorder="1" applyAlignment="1" applyProtection="1">
      <alignment horizontal="centerContinuous"/>
    </xf>
    <xf numFmtId="0" fontId="21" fillId="0" borderId="4" xfId="0" applyFont="1" applyBorder="1" applyProtection="1"/>
    <xf numFmtId="5" fontId="8" fillId="0" borderId="4" xfId="0" applyNumberFormat="1" applyFont="1" applyBorder="1" applyProtection="1"/>
    <xf numFmtId="5" fontId="11" fillId="0" borderId="16" xfId="0" applyNumberFormat="1" applyFont="1" applyBorder="1" applyProtection="1"/>
    <xf numFmtId="0" fontId="7" fillId="0" borderId="0" xfId="0" applyFont="1" applyAlignment="1" applyProtection="1">
      <alignment horizontal="left"/>
    </xf>
    <xf numFmtId="0" fontId="7" fillId="0" borderId="0" xfId="0" applyFont="1" applyAlignment="1" applyProtection="1">
      <alignment horizontal="centerContinuous"/>
    </xf>
    <xf numFmtId="0" fontId="8" fillId="0" borderId="5" xfId="0" applyFont="1" applyBorder="1" applyAlignment="1" applyProtection="1">
      <alignment horizontal="center"/>
    </xf>
    <xf numFmtId="5" fontId="8" fillId="0" borderId="0" xfId="0" applyNumberFormat="1" applyFont="1" applyProtection="1"/>
    <xf numFmtId="37" fontId="12" fillId="0" borderId="4" xfId="0" applyNumberFormat="1" applyFont="1" applyBorder="1" applyAlignment="1" applyProtection="1">
      <alignment horizontal="centerContinuous"/>
    </xf>
    <xf numFmtId="37" fontId="8" fillId="0" borderId="0" xfId="0" applyNumberFormat="1" applyFont="1" applyAlignment="1" applyProtection="1">
      <alignment horizontal="centerContinuous"/>
    </xf>
    <xf numFmtId="5" fontId="8" fillId="0" borderId="6" xfId="0" applyNumberFormat="1" applyFont="1" applyBorder="1" applyProtection="1"/>
    <xf numFmtId="5" fontId="8" fillId="0" borderId="1" xfId="0" applyNumberFormat="1" applyFont="1" applyBorder="1" applyProtection="1"/>
    <xf numFmtId="0" fontId="8" fillId="0" borderId="7" xfId="0" applyFont="1" applyBorder="1" applyAlignment="1" applyProtection="1">
      <alignment horizontal="center"/>
    </xf>
    <xf numFmtId="0" fontId="8" fillId="0" borderId="14" xfId="0" applyFont="1" applyBorder="1" applyAlignment="1" applyProtection="1">
      <alignment horizontal="center"/>
    </xf>
    <xf numFmtId="0" fontId="14" fillId="0" borderId="41" xfId="0" applyFont="1" applyBorder="1" applyAlignment="1" applyProtection="1">
      <alignment horizontal="centerContinuous"/>
    </xf>
    <xf numFmtId="0" fontId="8" fillId="0" borderId="25" xfId="0" applyFont="1" applyBorder="1" applyAlignment="1" applyProtection="1">
      <alignment horizontal="centerContinuous"/>
    </xf>
    <xf numFmtId="0" fontId="8" fillId="0" borderId="15" xfId="0" applyFont="1" applyBorder="1" applyAlignment="1" applyProtection="1">
      <alignment horizontal="centerContinuous"/>
    </xf>
    <xf numFmtId="0" fontId="8" fillId="0" borderId="26" xfId="0" applyFont="1" applyBorder="1" applyAlignment="1" applyProtection="1">
      <alignment horizontal="center"/>
    </xf>
    <xf numFmtId="37" fontId="8" fillId="11" borderId="10" xfId="0" applyNumberFormat="1" applyFont="1" applyFill="1" applyBorder="1" applyProtection="1"/>
    <xf numFmtId="0" fontId="8" fillId="11" borderId="10" xfId="0" applyFont="1" applyFill="1" applyBorder="1" applyProtection="1"/>
    <xf numFmtId="37" fontId="8" fillId="11" borderId="11" xfId="0" applyNumberFormat="1" applyFont="1" applyFill="1" applyBorder="1" applyProtection="1"/>
    <xf numFmtId="37" fontId="8" fillId="11" borderId="9" xfId="0" applyNumberFormat="1" applyFont="1" applyFill="1" applyBorder="1" applyProtection="1"/>
    <xf numFmtId="0" fontId="8" fillId="11" borderId="21" xfId="0" applyFont="1" applyFill="1" applyBorder="1" applyProtection="1"/>
    <xf numFmtId="0" fontId="8" fillId="4" borderId="19" xfId="0" applyFont="1" applyFill="1" applyBorder="1" applyProtection="1"/>
    <xf numFmtId="0" fontId="8" fillId="4" borderId="0" xfId="0" applyFont="1" applyFill="1" applyProtection="1"/>
    <xf numFmtId="37" fontId="4" fillId="4" borderId="5" xfId="0" applyNumberFormat="1" applyFont="1" applyFill="1" applyBorder="1" applyProtection="1"/>
    <xf numFmtId="0" fontId="8" fillId="0" borderId="25" xfId="0" applyFont="1" applyBorder="1" applyAlignment="1" applyProtection="1">
      <alignment horizontal="left"/>
    </xf>
    <xf numFmtId="5" fontId="8" fillId="0" borderId="41" xfId="0" applyNumberFormat="1" applyFont="1" applyBorder="1" applyProtection="1"/>
    <xf numFmtId="0" fontId="8" fillId="0" borderId="44" xfId="0" applyFont="1" applyBorder="1"/>
    <xf numFmtId="37" fontId="8" fillId="11" borderId="0" xfId="0" applyNumberFormat="1" applyFont="1" applyFill="1" applyProtection="1"/>
    <xf numFmtId="0" fontId="8" fillId="11" borderId="0" xfId="0" applyFont="1" applyFill="1" applyProtection="1"/>
    <xf numFmtId="37" fontId="8" fillId="11" borderId="5" xfId="0" applyNumberFormat="1" applyFont="1" applyFill="1" applyBorder="1" applyProtection="1"/>
    <xf numFmtId="37" fontId="8" fillId="11" borderId="4" xfId="0" applyNumberFormat="1" applyFont="1" applyFill="1" applyBorder="1" applyProtection="1"/>
    <xf numFmtId="0" fontId="8" fillId="11" borderId="19" xfId="0" applyFont="1" applyFill="1" applyBorder="1" applyProtection="1"/>
    <xf numFmtId="0" fontId="8" fillId="0" borderId="19" xfId="0" applyFont="1" applyBorder="1"/>
    <xf numFmtId="5" fontId="4" fillId="4" borderId="5" xfId="0" applyNumberFormat="1" applyFont="1" applyFill="1" applyBorder="1" applyProtection="1"/>
    <xf numFmtId="5" fontId="8" fillId="0" borderId="36" xfId="0" applyNumberFormat="1" applyFont="1" applyBorder="1" applyProtection="1"/>
    <xf numFmtId="0" fontId="8" fillId="0" borderId="35" xfId="0" applyFont="1" applyBorder="1" applyProtection="1"/>
    <xf numFmtId="5" fontId="8" fillId="0" borderId="54" xfId="0" applyNumberFormat="1" applyFont="1" applyBorder="1" applyProtection="1"/>
    <xf numFmtId="37" fontId="8" fillId="11" borderId="21" xfId="0" applyNumberFormat="1" applyFont="1" applyFill="1" applyBorder="1" applyProtection="1"/>
    <xf numFmtId="37" fontId="8" fillId="11" borderId="26" xfId="0" applyNumberFormat="1" applyFont="1" applyFill="1" applyBorder="1" applyProtection="1"/>
    <xf numFmtId="37" fontId="8" fillId="11" borderId="44" xfId="0" applyNumberFormat="1" applyFont="1" applyFill="1" applyBorder="1" applyProtection="1"/>
    <xf numFmtId="37" fontId="8" fillId="11" borderId="42" xfId="0" applyNumberFormat="1" applyFont="1" applyFill="1" applyBorder="1" applyProtection="1"/>
    <xf numFmtId="37" fontId="8" fillId="11" borderId="39" xfId="0" applyNumberFormat="1" applyFont="1" applyFill="1" applyBorder="1" applyProtection="1"/>
    <xf numFmtId="37" fontId="8" fillId="11" borderId="41" xfId="0" applyNumberFormat="1" applyFont="1" applyFill="1" applyBorder="1" applyProtection="1"/>
    <xf numFmtId="0" fontId="8" fillId="11" borderId="42" xfId="0" applyFont="1" applyFill="1" applyBorder="1"/>
    <xf numFmtId="37" fontId="8" fillId="11" borderId="32" xfId="0" applyNumberFormat="1" applyFont="1" applyFill="1" applyBorder="1" applyProtection="1"/>
    <xf numFmtId="37" fontId="8" fillId="11" borderId="31" xfId="0" applyNumberFormat="1" applyFont="1" applyFill="1" applyBorder="1" applyProtection="1"/>
    <xf numFmtId="37" fontId="8" fillId="11" borderId="29" xfId="0" applyNumberFormat="1" applyFont="1" applyFill="1" applyBorder="1" applyProtection="1"/>
    <xf numFmtId="37" fontId="8" fillId="11" borderId="30" xfId="0" applyNumberFormat="1" applyFont="1" applyFill="1" applyBorder="1" applyProtection="1"/>
    <xf numFmtId="0" fontId="8" fillId="11" borderId="31" xfId="0" applyFont="1" applyFill="1" applyBorder="1"/>
    <xf numFmtId="37" fontId="8" fillId="11" borderId="27" xfId="0" applyNumberFormat="1" applyFont="1" applyFill="1" applyBorder="1" applyProtection="1"/>
    <xf numFmtId="0" fontId="8" fillId="11" borderId="10" xfId="0" applyFont="1" applyFill="1" applyBorder="1"/>
    <xf numFmtId="0" fontId="8" fillId="0" borderId="11" xfId="0" applyFont="1" applyBorder="1" applyAlignment="1" applyProtection="1">
      <alignment horizontal="centerContinuous"/>
    </xf>
    <xf numFmtId="37" fontId="8" fillId="4" borderId="4" xfId="0" applyNumberFormat="1" applyFont="1" applyFill="1" applyBorder="1" applyAlignment="1" applyProtection="1">
      <alignment horizontal="center"/>
    </xf>
    <xf numFmtId="37" fontId="8" fillId="4" borderId="0" xfId="0" applyNumberFormat="1" applyFont="1" applyFill="1" applyAlignment="1" applyProtection="1">
      <alignment horizontal="centerContinuous"/>
    </xf>
    <xf numFmtId="37" fontId="8" fillId="4" borderId="5" xfId="0" applyNumberFormat="1" applyFont="1" applyFill="1" applyBorder="1" applyAlignment="1" applyProtection="1">
      <alignment horizontal="centerContinuous"/>
    </xf>
    <xf numFmtId="37" fontId="8" fillId="4" borderId="4" xfId="0" applyNumberFormat="1" applyFont="1" applyFill="1" applyBorder="1" applyAlignment="1" applyProtection="1">
      <alignment horizontal="centerContinuous"/>
    </xf>
    <xf numFmtId="37" fontId="8" fillId="4" borderId="5" xfId="0" applyNumberFormat="1" applyFont="1" applyFill="1" applyBorder="1" applyAlignment="1" applyProtection="1">
      <alignment horizontal="center"/>
    </xf>
    <xf numFmtId="37" fontId="8" fillId="4" borderId="5" xfId="0" applyNumberFormat="1" applyFont="1" applyFill="1" applyBorder="1" applyProtection="1"/>
    <xf numFmtId="37" fontId="8" fillId="4" borderId="4" xfId="0" applyNumberFormat="1" applyFont="1" applyFill="1" applyBorder="1" applyProtection="1"/>
    <xf numFmtId="37" fontId="8" fillId="4" borderId="0" xfId="0" applyNumberFormat="1" applyFont="1" applyFill="1" applyAlignment="1" applyProtection="1">
      <alignment horizontal="center"/>
    </xf>
    <xf numFmtId="37" fontId="8" fillId="4" borderId="6" xfId="0" applyNumberFormat="1" applyFont="1" applyFill="1" applyBorder="1" applyProtection="1"/>
    <xf numFmtId="37" fontId="8" fillId="4" borderId="1" xfId="0" applyNumberFormat="1" applyFont="1" applyFill="1" applyBorder="1" applyProtection="1"/>
    <xf numFmtId="37" fontId="8" fillId="4" borderId="7" xfId="0" applyNumberFormat="1" applyFont="1" applyFill="1" applyBorder="1" applyProtection="1"/>
    <xf numFmtId="5" fontId="8" fillId="0" borderId="20" xfId="0" applyNumberFormat="1" applyFont="1" applyBorder="1" applyProtection="1"/>
    <xf numFmtId="0" fontId="8" fillId="0" borderId="10" xfId="0" applyFont="1" applyBorder="1"/>
    <xf numFmtId="0" fontId="8" fillId="0" borderId="17" xfId="0" applyFont="1" applyBorder="1"/>
    <xf numFmtId="5" fontId="8" fillId="0" borderId="10" xfId="0" applyNumberFormat="1" applyFont="1" applyBorder="1" applyProtection="1"/>
    <xf numFmtId="5" fontId="8" fillId="0" borderId="17" xfId="0" applyNumberFormat="1" applyFont="1" applyBorder="1" applyProtection="1"/>
    <xf numFmtId="37" fontId="8" fillId="0" borderId="26" xfId="0" applyNumberFormat="1" applyFont="1" applyBorder="1" applyProtection="1"/>
    <xf numFmtId="37" fontId="8" fillId="0" borderId="10" xfId="0" applyNumberFormat="1" applyFont="1" applyBorder="1" applyProtection="1"/>
    <xf numFmtId="5" fontId="8" fillId="11" borderId="32" xfId="0" applyNumberFormat="1" applyFont="1" applyFill="1" applyBorder="1" applyProtection="1"/>
    <xf numFmtId="5" fontId="8" fillId="11" borderId="31" xfId="0" applyNumberFormat="1" applyFont="1" applyFill="1" applyBorder="1" applyProtection="1"/>
    <xf numFmtId="5" fontId="8" fillId="11" borderId="29" xfId="0" applyNumberFormat="1" applyFont="1" applyFill="1" applyBorder="1" applyProtection="1"/>
    <xf numFmtId="5" fontId="8" fillId="11" borderId="30" xfId="0" applyNumberFormat="1" applyFont="1" applyFill="1" applyBorder="1" applyProtection="1"/>
    <xf numFmtId="5" fontId="8" fillId="11" borderId="27" xfId="0" applyNumberFormat="1" applyFont="1" applyFill="1" applyBorder="1" applyProtection="1"/>
    <xf numFmtId="37" fontId="8" fillId="0" borderId="5" xfId="0" applyNumberFormat="1" applyFont="1" applyBorder="1" applyAlignment="1" applyProtection="1">
      <alignment horizontal="centerContinuous"/>
    </xf>
    <xf numFmtId="37" fontId="8" fillId="0" borderId="4" xfId="0" applyNumberFormat="1" applyFont="1" applyBorder="1" applyAlignment="1" applyProtection="1">
      <alignment horizontal="centerContinuous"/>
    </xf>
    <xf numFmtId="37" fontId="8" fillId="0" borderId="6" xfId="0" applyNumberFormat="1" applyFont="1" applyBorder="1" applyProtection="1"/>
    <xf numFmtId="37" fontId="8" fillId="0" borderId="1" xfId="0" applyNumberFormat="1" applyFont="1" applyBorder="1" applyProtection="1"/>
    <xf numFmtId="5" fontId="8" fillId="0" borderId="9" xfId="0" applyNumberFormat="1" applyFont="1" applyBorder="1" applyProtection="1"/>
    <xf numFmtId="37" fontId="8" fillId="0" borderId="9" xfId="0" applyNumberFormat="1" applyFont="1" applyBorder="1" applyProtection="1"/>
    <xf numFmtId="5" fontId="8" fillId="11" borderId="45" xfId="0" applyNumberFormat="1" applyFont="1" applyFill="1" applyBorder="1" applyProtection="1"/>
    <xf numFmtId="0" fontId="8" fillId="0" borderId="21" xfId="0" applyFont="1" applyBorder="1"/>
    <xf numFmtId="0" fontId="22" fillId="0" borderId="0" xfId="0" applyFont="1" applyProtection="1"/>
    <xf numFmtId="0" fontId="8" fillId="0" borderId="48" xfId="0" applyFont="1" applyBorder="1"/>
    <xf numFmtId="37" fontId="8" fillId="0" borderId="48" xfId="0" applyNumberFormat="1" applyFont="1" applyBorder="1" applyProtection="1"/>
    <xf numFmtId="37" fontId="8" fillId="0" borderId="52" xfId="0" applyNumberFormat="1" applyFont="1" applyBorder="1" applyProtection="1"/>
    <xf numFmtId="37" fontId="8" fillId="0" borderId="54" xfId="0" applyNumberFormat="1" applyFont="1" applyBorder="1" applyProtection="1"/>
    <xf numFmtId="37" fontId="8" fillId="0" borderId="50" xfId="0" applyNumberFormat="1" applyFont="1" applyBorder="1" applyProtection="1"/>
    <xf numFmtId="0" fontId="4" fillId="0" borderId="14" xfId="0" applyFont="1" applyBorder="1" applyAlignment="1" applyProtection="1">
      <alignment horizontal="center"/>
    </xf>
    <xf numFmtId="0" fontId="4" fillId="0" borderId="24" xfId="0" applyFont="1" applyBorder="1" applyAlignment="1" applyProtection="1">
      <alignment horizontal="left"/>
    </xf>
    <xf numFmtId="0" fontId="4" fillId="0" borderId="41" xfId="0" applyFont="1" applyBorder="1" applyAlignment="1" applyProtection="1">
      <alignment horizontal="centerContinuous"/>
    </xf>
    <xf numFmtId="0" fontId="4" fillId="0" borderId="42" xfId="0" applyFont="1" applyBorder="1" applyAlignment="1" applyProtection="1">
      <alignment horizontal="centerContinuous"/>
    </xf>
    <xf numFmtId="0" fontId="4" fillId="0" borderId="39" xfId="0" applyFont="1" applyBorder="1" applyAlignment="1" applyProtection="1">
      <alignment horizontal="centerContinuous"/>
    </xf>
    <xf numFmtId="0" fontId="4" fillId="0" borderId="30" xfId="0" applyFont="1" applyBorder="1" applyProtection="1"/>
    <xf numFmtId="0" fontId="4" fillId="0" borderId="31" xfId="0" applyFont="1" applyBorder="1" applyProtection="1"/>
    <xf numFmtId="0" fontId="23" fillId="0" borderId="0" xfId="0" applyFont="1" applyProtection="1"/>
    <xf numFmtId="0" fontId="23" fillId="0" borderId="4" xfId="0" applyFont="1" applyBorder="1" applyProtection="1"/>
    <xf numFmtId="0" fontId="4" fillId="0" borderId="44" xfId="0" applyFont="1" applyBorder="1" applyAlignment="1" applyProtection="1">
      <alignment horizontal="centerContinuous"/>
    </xf>
    <xf numFmtId="0" fontId="4" fillId="0" borderId="41" xfId="0" applyFont="1" applyBorder="1" applyProtection="1"/>
    <xf numFmtId="0" fontId="4" fillId="0" borderId="44" xfId="0" applyFont="1" applyBorder="1" applyProtection="1"/>
    <xf numFmtId="0" fontId="4" fillId="0" borderId="45" xfId="0" applyFont="1" applyBorder="1" applyProtection="1"/>
    <xf numFmtId="5" fontId="4" fillId="12" borderId="44" xfId="0" applyNumberFormat="1" applyFont="1" applyFill="1" applyBorder="1" applyProtection="1"/>
    <xf numFmtId="5" fontId="4" fillId="12" borderId="51" xfId="0" applyNumberFormat="1" applyFont="1" applyFill="1" applyBorder="1" applyProtection="1"/>
    <xf numFmtId="37" fontId="4" fillId="12" borderId="41" xfId="0" applyNumberFormat="1" applyFont="1" applyFill="1" applyBorder="1" applyProtection="1"/>
    <xf numFmtId="37" fontId="4" fillId="12" borderId="44" xfId="0" applyNumberFormat="1" applyFont="1" applyFill="1" applyBorder="1" applyProtection="1"/>
    <xf numFmtId="5" fontId="4" fillId="0" borderId="44" xfId="0" applyNumberFormat="1" applyFont="1" applyBorder="1" applyProtection="1"/>
    <xf numFmtId="37" fontId="4" fillId="0" borderId="41" xfId="0" applyNumberFormat="1" applyFont="1" applyBorder="1" applyProtection="1"/>
    <xf numFmtId="37" fontId="4" fillId="0" borderId="44" xfId="0" applyNumberFormat="1" applyFont="1" applyBorder="1" applyProtection="1"/>
    <xf numFmtId="37" fontId="4" fillId="12" borderId="51" xfId="0" applyNumberFormat="1" applyFont="1" applyFill="1" applyBorder="1" applyProtection="1"/>
    <xf numFmtId="37" fontId="4" fillId="0" borderId="51" xfId="0" applyNumberFormat="1" applyFont="1" applyBorder="1" applyProtection="1"/>
    <xf numFmtId="0" fontId="4" fillId="4" borderId="0" xfId="0" applyFont="1" applyFill="1" applyProtection="1"/>
    <xf numFmtId="0" fontId="4" fillId="4" borderId="5" xfId="0" applyFont="1" applyFill="1" applyBorder="1" applyProtection="1"/>
    <xf numFmtId="0" fontId="7" fillId="0" borderId="0" xfId="0" applyFont="1" applyProtection="1"/>
    <xf numFmtId="0" fontId="13" fillId="0" borderId="0" xfId="0" applyFont="1" applyProtection="1"/>
    <xf numFmtId="0" fontId="13" fillId="0" borderId="0" xfId="0" applyFont="1" applyAlignment="1" applyProtection="1">
      <alignment horizontal="right"/>
    </xf>
    <xf numFmtId="0" fontId="13" fillId="0" borderId="0" xfId="0" applyFont="1" applyAlignment="1" applyProtection="1">
      <alignment horizontal="centerContinuous"/>
    </xf>
    <xf numFmtId="0" fontId="14" fillId="0" borderId="10" xfId="0" applyFont="1" applyBorder="1" applyProtection="1"/>
    <xf numFmtId="0" fontId="8" fillId="0" borderId="32" xfId="0" applyFont="1" applyBorder="1" applyAlignment="1" applyProtection="1">
      <alignment horizontal="centerContinuous"/>
    </xf>
    <xf numFmtId="0" fontId="8" fillId="10" borderId="26" xfId="0" applyFont="1" applyFill="1" applyBorder="1" applyProtection="1"/>
    <xf numFmtId="0" fontId="8" fillId="10" borderId="10" xfId="0" applyFont="1" applyFill="1" applyBorder="1" applyProtection="1"/>
    <xf numFmtId="0" fontId="8" fillId="10" borderId="21" xfId="0" applyFont="1" applyFill="1" applyBorder="1" applyProtection="1"/>
    <xf numFmtId="0" fontId="8" fillId="10" borderId="22" xfId="0" applyFont="1" applyFill="1" applyBorder="1" applyProtection="1"/>
    <xf numFmtId="0" fontId="8" fillId="0" borderId="38" xfId="0" applyFont="1" applyBorder="1" applyAlignment="1" applyProtection="1">
      <alignment horizontal="centerContinuous"/>
    </xf>
    <xf numFmtId="0" fontId="8" fillId="0" borderId="36" xfId="0" applyFont="1" applyBorder="1" applyAlignment="1" applyProtection="1">
      <alignment horizontal="centerContinuous"/>
    </xf>
    <xf numFmtId="0" fontId="8" fillId="10" borderId="36" xfId="0" applyFont="1" applyFill="1" applyBorder="1" applyProtection="1"/>
    <xf numFmtId="0" fontId="8" fillId="10" borderId="1" xfId="0" applyFont="1" applyFill="1" applyBorder="1" applyProtection="1"/>
    <xf numFmtId="0" fontId="8" fillId="10" borderId="38" xfId="0" applyFont="1" applyFill="1" applyBorder="1" applyProtection="1"/>
    <xf numFmtId="0" fontId="8" fillId="10" borderId="37" xfId="0" applyFont="1" applyFill="1" applyBorder="1" applyProtection="1"/>
    <xf numFmtId="37" fontId="8" fillId="0" borderId="23" xfId="0" applyNumberFormat="1" applyFont="1" applyBorder="1" applyProtection="1"/>
    <xf numFmtId="0" fontId="5" fillId="0" borderId="0" xfId="0" applyFont="1" applyProtection="1">
      <protection locked="0"/>
    </xf>
    <xf numFmtId="0" fontId="5" fillId="0" borderId="16" xfId="0" applyFont="1" applyBorder="1" applyProtection="1">
      <protection locked="0"/>
    </xf>
    <xf numFmtId="0" fontId="8" fillId="0" borderId="11" xfId="0" applyFont="1" applyBorder="1" applyAlignment="1" applyProtection="1">
      <alignment horizontal="center"/>
    </xf>
    <xf numFmtId="37" fontId="8" fillId="0" borderId="36" xfId="0" applyNumberFormat="1" applyFont="1" applyBorder="1" applyProtection="1"/>
    <xf numFmtId="0" fontId="14" fillId="0" borderId="4" xfId="0" applyFont="1" applyBorder="1" applyAlignment="1" applyProtection="1">
      <alignment horizontal="center"/>
    </xf>
    <xf numFmtId="0" fontId="8" fillId="0" borderId="1" xfId="0" applyFont="1" applyBorder="1" applyAlignment="1" applyProtection="1">
      <alignment horizontal="centerContinuous"/>
    </xf>
    <xf numFmtId="0" fontId="8" fillId="0" borderId="7" xfId="0" applyFont="1" applyBorder="1" applyAlignment="1" applyProtection="1">
      <alignment horizontal="centerContinuous"/>
    </xf>
    <xf numFmtId="0" fontId="8" fillId="0" borderId="27" xfId="0" applyFont="1" applyBorder="1" applyAlignment="1" applyProtection="1">
      <alignment horizontal="center"/>
    </xf>
    <xf numFmtId="37" fontId="4" fillId="4" borderId="16" xfId="0" applyNumberFormat="1" applyFont="1" applyFill="1" applyBorder="1" applyProtection="1"/>
    <xf numFmtId="37" fontId="4" fillId="4" borderId="51" xfId="0" applyNumberFormat="1" applyFont="1" applyFill="1" applyBorder="1" applyProtection="1"/>
    <xf numFmtId="0" fontId="8" fillId="0" borderId="53" xfId="0" applyFont="1" applyBorder="1" applyAlignment="1" applyProtection="1">
      <alignment horizontal="center"/>
    </xf>
    <xf numFmtId="0" fontId="11" fillId="0" borderId="15" xfId="0" applyFont="1" applyBorder="1" applyProtection="1"/>
    <xf numFmtId="7" fontId="8" fillId="0" borderId="25" xfId="0" applyNumberFormat="1" applyFont="1" applyBorder="1" applyProtection="1"/>
    <xf numFmtId="169" fontId="8" fillId="0" borderId="25" xfId="0" applyNumberFormat="1" applyFont="1" applyBorder="1" applyProtection="1"/>
    <xf numFmtId="169" fontId="8" fillId="0" borderId="36" xfId="0" applyNumberFormat="1" applyFont="1" applyBorder="1" applyProtection="1"/>
    <xf numFmtId="0" fontId="9" fillId="0" borderId="41" xfId="0" applyFont="1" applyBorder="1" applyAlignment="1" applyProtection="1">
      <alignment horizontal="centerContinuous"/>
    </xf>
    <xf numFmtId="0" fontId="9" fillId="0" borderId="42" xfId="0" applyFont="1" applyBorder="1" applyAlignment="1" applyProtection="1">
      <alignment horizontal="centerContinuous"/>
    </xf>
    <xf numFmtId="0" fontId="4" fillId="4" borderId="2" xfId="0" applyFont="1" applyFill="1" applyBorder="1" applyProtection="1"/>
    <xf numFmtId="0" fontId="17" fillId="4" borderId="41" xfId="0" applyFont="1" applyFill="1" applyBorder="1" applyAlignment="1" applyProtection="1">
      <alignment horizontal="centerContinuous"/>
    </xf>
    <xf numFmtId="0" fontId="4" fillId="4" borderId="51" xfId="0" applyFont="1" applyFill="1" applyBorder="1" applyAlignment="1" applyProtection="1">
      <alignment horizontal="centerContinuous"/>
    </xf>
    <xf numFmtId="0" fontId="17" fillId="4" borderId="4" xfId="0" applyFont="1" applyFill="1" applyBorder="1" applyAlignment="1" applyProtection="1">
      <alignment horizontal="centerContinuous"/>
    </xf>
    <xf numFmtId="0" fontId="4" fillId="4" borderId="5" xfId="0" applyFont="1" applyFill="1" applyBorder="1" applyAlignment="1" applyProtection="1">
      <alignment horizontal="centerContinuous"/>
    </xf>
    <xf numFmtId="0" fontId="4" fillId="4" borderId="30" xfId="0" applyFont="1" applyFill="1" applyBorder="1" applyAlignment="1" applyProtection="1">
      <alignment horizontal="center"/>
    </xf>
    <xf numFmtId="0" fontId="4" fillId="4" borderId="34" xfId="0" applyFont="1" applyFill="1" applyBorder="1" applyAlignment="1" applyProtection="1">
      <alignment horizontal="center"/>
    </xf>
    <xf numFmtId="0" fontId="4" fillId="4" borderId="41" xfId="0" applyFont="1" applyFill="1" applyBorder="1" applyAlignment="1" applyProtection="1">
      <alignment horizontal="centerContinuous"/>
    </xf>
    <xf numFmtId="0" fontId="4" fillId="4" borderId="4" xfId="0" applyFont="1" applyFill="1" applyBorder="1" applyAlignment="1" applyProtection="1">
      <alignment horizontal="center"/>
    </xf>
    <xf numFmtId="0" fontId="21" fillId="0" borderId="15" xfId="0" applyFont="1" applyBorder="1" applyAlignment="1" applyProtection="1">
      <alignment horizontal="center"/>
    </xf>
    <xf numFmtId="0" fontId="4" fillId="4" borderId="16" xfId="0" applyFont="1" applyFill="1" applyBorder="1" applyAlignment="1" applyProtection="1">
      <alignment horizontal="center"/>
    </xf>
    <xf numFmtId="0" fontId="21" fillId="0" borderId="26" xfId="0" applyFont="1" applyBorder="1" applyAlignment="1" applyProtection="1">
      <alignment horizontal="centerContinuous"/>
    </xf>
    <xf numFmtId="0" fontId="4" fillId="4" borderId="28" xfId="0" applyFont="1" applyFill="1" applyBorder="1" applyAlignment="1" applyProtection="1">
      <alignment horizontal="center"/>
    </xf>
    <xf numFmtId="0" fontId="4" fillId="4" borderId="15" xfId="0" applyFont="1" applyFill="1" applyBorder="1" applyAlignment="1" applyProtection="1">
      <alignment horizontal="center"/>
    </xf>
    <xf numFmtId="0" fontId="4" fillId="4" borderId="33" xfId="0" applyFont="1" applyFill="1" applyBorder="1" applyAlignment="1" applyProtection="1">
      <alignment horizontal="center"/>
    </xf>
    <xf numFmtId="0" fontId="4" fillId="4" borderId="30" xfId="0" applyFont="1" applyFill="1" applyBorder="1" applyAlignment="1" applyProtection="1">
      <alignment horizontal="right"/>
    </xf>
    <xf numFmtId="0" fontId="4" fillId="4" borderId="18" xfId="0" applyFont="1" applyFill="1" applyBorder="1" applyAlignment="1" applyProtection="1">
      <alignment horizontal="center"/>
    </xf>
    <xf numFmtId="0" fontId="4" fillId="4" borderId="4" xfId="0" applyFont="1" applyFill="1" applyBorder="1" applyAlignment="1" applyProtection="1">
      <alignment horizontal="right"/>
    </xf>
    <xf numFmtId="0" fontId="4" fillId="4" borderId="19" xfId="0" applyFont="1" applyFill="1" applyBorder="1" applyProtection="1"/>
    <xf numFmtId="37" fontId="4" fillId="4" borderId="19" xfId="0" applyNumberFormat="1" applyFont="1" applyFill="1" applyBorder="1" applyProtection="1"/>
    <xf numFmtId="0" fontId="4" fillId="4" borderId="21" xfId="0" applyFont="1" applyFill="1" applyBorder="1" applyProtection="1"/>
    <xf numFmtId="37" fontId="4" fillId="4" borderId="21" xfId="0" applyNumberFormat="1" applyFont="1" applyFill="1" applyBorder="1" applyProtection="1"/>
    <xf numFmtId="37" fontId="4" fillId="4" borderId="22" xfId="0" applyNumberFormat="1" applyFont="1" applyFill="1" applyBorder="1" applyProtection="1"/>
    <xf numFmtId="0" fontId="4" fillId="4" borderId="54" xfId="0" applyFont="1" applyFill="1" applyBorder="1" applyAlignment="1" applyProtection="1">
      <alignment horizontal="center"/>
    </xf>
    <xf numFmtId="0" fontId="4" fillId="4" borderId="48" xfId="0" applyFont="1" applyFill="1" applyBorder="1" applyAlignment="1" applyProtection="1">
      <alignment horizontal="center"/>
    </xf>
    <xf numFmtId="5" fontId="4" fillId="4" borderId="48" xfId="0" applyNumberFormat="1" applyFont="1" applyFill="1" applyBorder="1" applyProtection="1"/>
    <xf numFmtId="5" fontId="4" fillId="4" borderId="52" xfId="0" applyNumberFormat="1" applyFont="1" applyFill="1" applyBorder="1" applyProtection="1"/>
    <xf numFmtId="0" fontId="4" fillId="11" borderId="54" xfId="0" applyFont="1" applyFill="1" applyBorder="1" applyProtection="1"/>
    <xf numFmtId="0" fontId="4" fillId="11" borderId="48" xfId="0" applyFont="1" applyFill="1" applyBorder="1" applyProtection="1"/>
    <xf numFmtId="0" fontId="9" fillId="0" borderId="6" xfId="0" applyFont="1" applyBorder="1" applyAlignment="1" applyProtection="1">
      <alignment horizontal="centerContinuous"/>
    </xf>
    <xf numFmtId="0" fontId="9" fillId="0" borderId="1" xfId="0" applyFont="1" applyBorder="1" applyAlignment="1" applyProtection="1">
      <alignment horizontal="centerContinuous"/>
    </xf>
    <xf numFmtId="0" fontId="21" fillId="0" borderId="0" xfId="0" applyFont="1" applyAlignment="1" applyProtection="1">
      <alignment horizontal="center"/>
    </xf>
    <xf numFmtId="0" fontId="8" fillId="0" borderId="24" xfId="0" applyFont="1" applyBorder="1" applyAlignment="1" applyProtection="1">
      <alignment horizontal="left"/>
    </xf>
    <xf numFmtId="0" fontId="8" fillId="0" borderId="2" xfId="0" applyFont="1" applyBorder="1" applyAlignment="1" applyProtection="1">
      <alignment horizontal="left"/>
    </xf>
    <xf numFmtId="0" fontId="8" fillId="0" borderId="2" xfId="0" applyFont="1" applyBorder="1" applyAlignment="1" applyProtection="1">
      <alignment horizontal="center"/>
    </xf>
    <xf numFmtId="0" fontId="8" fillId="0" borderId="24" xfId="0" applyFont="1" applyBorder="1" applyAlignment="1" applyProtection="1">
      <alignment horizontal="center"/>
    </xf>
    <xf numFmtId="0" fontId="5" fillId="0" borderId="4" xfId="0" applyFont="1" applyBorder="1" applyProtection="1">
      <protection locked="0"/>
    </xf>
    <xf numFmtId="0" fontId="25" fillId="0" borderId="4" xfId="0" applyFont="1" applyBorder="1" applyAlignment="1" applyProtection="1">
      <alignment horizontal="centerContinuous"/>
    </xf>
    <xf numFmtId="0" fontId="14" fillId="0" borderId="30" xfId="0" applyFont="1" applyBorder="1" applyAlignment="1" applyProtection="1">
      <alignment horizontal="center"/>
    </xf>
    <xf numFmtId="0" fontId="14" fillId="0" borderId="32" xfId="0" applyFont="1" applyBorder="1" applyAlignment="1" applyProtection="1">
      <alignment horizontal="centerContinuous"/>
    </xf>
    <xf numFmtId="0" fontId="14" fillId="0" borderId="31" xfId="0" applyFont="1" applyBorder="1" applyAlignment="1" applyProtection="1">
      <alignment horizontal="centerContinuous"/>
    </xf>
    <xf numFmtId="0" fontId="14" fillId="0" borderId="32" xfId="0" applyFont="1" applyBorder="1" applyAlignment="1" applyProtection="1">
      <alignment horizontal="center"/>
    </xf>
    <xf numFmtId="0" fontId="14" fillId="0" borderId="31" xfId="0" applyFont="1" applyBorder="1" applyAlignment="1" applyProtection="1">
      <alignment horizontal="center"/>
    </xf>
    <xf numFmtId="0" fontId="14" fillId="0" borderId="34" xfId="0" applyFont="1" applyBorder="1" applyAlignment="1" applyProtection="1">
      <alignment horizontal="center"/>
    </xf>
    <xf numFmtId="0" fontId="14" fillId="0" borderId="9" xfId="0" applyFont="1" applyBorder="1" applyAlignment="1" applyProtection="1">
      <alignment horizontal="center"/>
    </xf>
    <xf numFmtId="0" fontId="14" fillId="0" borderId="21" xfId="0" applyFont="1" applyBorder="1" applyAlignment="1" applyProtection="1">
      <alignment horizontal="centerContinuous"/>
    </xf>
    <xf numFmtId="0" fontId="14" fillId="0" borderId="10" xfId="0" applyFont="1" applyBorder="1" applyAlignment="1" applyProtection="1">
      <alignment horizontal="centerContinuous"/>
    </xf>
    <xf numFmtId="0" fontId="14" fillId="0" borderId="21" xfId="0" applyFont="1" applyBorder="1" applyAlignment="1" applyProtection="1">
      <alignment horizontal="center"/>
    </xf>
    <xf numFmtId="0" fontId="14" fillId="0" borderId="10" xfId="0" applyFont="1" applyBorder="1" applyAlignment="1" applyProtection="1">
      <alignment horizontal="center"/>
    </xf>
    <xf numFmtId="0" fontId="14" fillId="0" borderId="22" xfId="0" applyFont="1" applyBorder="1" applyAlignment="1" applyProtection="1">
      <alignment horizontal="center"/>
    </xf>
    <xf numFmtId="0" fontId="14" fillId="9" borderId="19" xfId="0" applyFont="1" applyFill="1" applyBorder="1" applyProtection="1"/>
    <xf numFmtId="37" fontId="14" fillId="9" borderId="22" xfId="0" applyNumberFormat="1" applyFont="1" applyFill="1" applyBorder="1" applyProtection="1"/>
    <xf numFmtId="0" fontId="14" fillId="0" borderId="21" xfId="0" applyFont="1" applyBorder="1" applyProtection="1"/>
    <xf numFmtId="0" fontId="14" fillId="9" borderId="21" xfId="0" applyFont="1" applyFill="1" applyBorder="1" applyProtection="1"/>
    <xf numFmtId="0" fontId="14" fillId="0" borderId="19" xfId="0" applyFont="1" applyBorder="1" applyAlignment="1" applyProtection="1">
      <alignment horizontal="center"/>
    </xf>
    <xf numFmtId="0" fontId="14" fillId="0" borderId="19" xfId="0" applyFont="1" applyBorder="1" applyProtection="1"/>
    <xf numFmtId="37" fontId="6" fillId="0" borderId="16" xfId="0" applyNumberFormat="1" applyFont="1" applyBorder="1" applyProtection="1">
      <protection locked="0"/>
    </xf>
    <xf numFmtId="37" fontId="6" fillId="0" borderId="21" xfId="0" applyNumberFormat="1" applyFont="1" applyBorder="1" applyProtection="1">
      <protection locked="0"/>
    </xf>
    <xf numFmtId="37" fontId="14" fillId="0" borderId="22" xfId="0" applyNumberFormat="1" applyFont="1" applyBorder="1" applyProtection="1"/>
    <xf numFmtId="37" fontId="6" fillId="0" borderId="22" xfId="0" applyNumberFormat="1" applyFont="1" applyBorder="1" applyProtection="1">
      <protection locked="0"/>
    </xf>
    <xf numFmtId="37" fontId="14" fillId="0" borderId="19" xfId="0" applyNumberFormat="1" applyFont="1" applyBorder="1" applyAlignment="1" applyProtection="1">
      <alignment horizontal="center"/>
    </xf>
    <xf numFmtId="0" fontId="14" fillId="0" borderId="0" xfId="0" applyFont="1" applyAlignment="1" applyProtection="1">
      <alignment horizontal="center"/>
    </xf>
    <xf numFmtId="37" fontId="14" fillId="0" borderId="21" xfId="0" applyNumberFormat="1" applyFont="1" applyBorder="1" applyProtection="1"/>
    <xf numFmtId="37" fontId="14" fillId="9" borderId="21" xfId="0" applyNumberFormat="1" applyFont="1" applyFill="1" applyBorder="1" applyProtection="1"/>
    <xf numFmtId="0" fontId="14" fillId="0" borderId="19" xfId="0" applyFont="1" applyBorder="1" applyAlignment="1" applyProtection="1">
      <alignment horizontal="centerContinuous"/>
    </xf>
    <xf numFmtId="37" fontId="14" fillId="0" borderId="16" xfId="0" applyNumberFormat="1" applyFont="1" applyBorder="1" applyProtection="1"/>
    <xf numFmtId="0" fontId="14" fillId="9" borderId="0" xfId="0" applyFont="1" applyFill="1" applyProtection="1"/>
    <xf numFmtId="0" fontId="14" fillId="9" borderId="5" xfId="0" applyFont="1" applyFill="1" applyBorder="1" applyProtection="1"/>
    <xf numFmtId="37" fontId="14" fillId="0" borderId="19" xfId="0" applyNumberFormat="1" applyFont="1" applyBorder="1" applyProtection="1"/>
    <xf numFmtId="0" fontId="25" fillId="0" borderId="41" xfId="0" applyFont="1" applyBorder="1" applyAlignment="1" applyProtection="1">
      <alignment horizontal="centerContinuous"/>
    </xf>
    <xf numFmtId="0" fontId="14" fillId="0" borderId="42" xfId="0" applyFont="1" applyBorder="1" applyAlignment="1" applyProtection="1">
      <alignment horizontal="centerContinuous"/>
    </xf>
    <xf numFmtId="0" fontId="14" fillId="0" borderId="39" xfId="0" applyFont="1" applyBorder="1" applyAlignment="1" applyProtection="1">
      <alignment horizontal="centerContinuous"/>
    </xf>
    <xf numFmtId="0" fontId="14" fillId="0" borderId="41" xfId="0" applyFont="1" applyBorder="1" applyProtection="1"/>
    <xf numFmtId="0" fontId="14" fillId="0" borderId="42" xfId="0" applyFont="1" applyBorder="1" applyProtection="1"/>
    <xf numFmtId="0" fontId="14" fillId="0" borderId="39" xfId="0" applyFont="1" applyBorder="1" applyProtection="1"/>
    <xf numFmtId="0" fontId="14" fillId="0" borderId="11" xfId="0" applyFont="1" applyBorder="1" applyAlignment="1" applyProtection="1">
      <alignment horizontal="centerContinuous"/>
    </xf>
    <xf numFmtId="0" fontId="14" fillId="0" borderId="16" xfId="0" applyFont="1" applyBorder="1" applyAlignment="1" applyProtection="1">
      <alignment horizontal="center"/>
    </xf>
    <xf numFmtId="0" fontId="14" fillId="0" borderId="9" xfId="0" applyFont="1" applyBorder="1" applyProtection="1"/>
    <xf numFmtId="37" fontId="14" fillId="0" borderId="10" xfId="0" applyNumberFormat="1" applyFont="1" applyBorder="1" applyProtection="1"/>
    <xf numFmtId="0" fontId="6" fillId="0" borderId="21" xfId="0" applyFont="1" applyBorder="1" applyProtection="1">
      <protection locked="0"/>
    </xf>
    <xf numFmtId="0" fontId="6" fillId="0" borderId="22" xfId="0" applyFont="1" applyBorder="1" applyProtection="1">
      <protection locked="0"/>
    </xf>
    <xf numFmtId="0" fontId="14" fillId="0" borderId="38" xfId="0" applyFont="1" applyBorder="1" applyAlignment="1" applyProtection="1">
      <alignment horizontal="center"/>
    </xf>
    <xf numFmtId="37" fontId="14" fillId="0" borderId="38" xfId="0" applyNumberFormat="1" applyFont="1" applyBorder="1" applyProtection="1"/>
    <xf numFmtId="37" fontId="14" fillId="0" borderId="1" xfId="0" applyNumberFormat="1" applyFont="1" applyBorder="1" applyProtection="1"/>
    <xf numFmtId="37" fontId="14" fillId="9" borderId="38" xfId="0" applyNumberFormat="1" applyFont="1" applyFill="1" applyBorder="1" applyProtection="1"/>
    <xf numFmtId="0" fontId="14" fillId="9" borderId="1" xfId="0" applyFont="1" applyFill="1" applyBorder="1" applyProtection="1"/>
    <xf numFmtId="0" fontId="14" fillId="9" borderId="7" xfId="0" applyFont="1" applyFill="1" applyBorder="1" applyProtection="1"/>
    <xf numFmtId="0" fontId="20" fillId="0" borderId="1" xfId="0" applyFont="1" applyBorder="1" applyProtection="1"/>
    <xf numFmtId="0" fontId="20" fillId="0" borderId="6" xfId="0" applyFont="1" applyBorder="1" applyProtection="1"/>
    <xf numFmtId="0" fontId="20" fillId="0" borderId="7" xfId="0" applyFont="1" applyBorder="1" applyProtection="1"/>
    <xf numFmtId="0" fontId="21" fillId="0" borderId="0" xfId="0" applyFont="1" applyAlignment="1" applyProtection="1">
      <alignment horizontal="centerContinuous"/>
    </xf>
    <xf numFmtId="0" fontId="21" fillId="0" borderId="5" xfId="0" applyFont="1" applyBorder="1" applyAlignment="1" applyProtection="1">
      <alignment horizontal="centerContinuous"/>
    </xf>
    <xf numFmtId="0" fontId="21" fillId="0" borderId="1" xfId="0" applyFont="1" applyBorder="1" applyAlignment="1" applyProtection="1">
      <alignment horizontal="centerContinuous"/>
    </xf>
    <xf numFmtId="0" fontId="21" fillId="0" borderId="7" xfId="0" applyFont="1" applyBorder="1" applyAlignment="1" applyProtection="1">
      <alignment horizontal="centerContinuous"/>
    </xf>
    <xf numFmtId="0" fontId="21" fillId="0" borderId="1" xfId="0" applyFont="1" applyBorder="1" applyAlignment="1" applyProtection="1">
      <alignment horizontal="center"/>
    </xf>
    <xf numFmtId="0" fontId="9" fillId="0" borderId="61" xfId="0" applyFont="1" applyBorder="1" applyAlignment="1" applyProtection="1">
      <alignment horizontal="centerContinuous"/>
    </xf>
    <xf numFmtId="0" fontId="9" fillId="0" borderId="0" xfId="0" applyFont="1" applyAlignment="1" applyProtection="1">
      <alignment horizontal="center"/>
    </xf>
    <xf numFmtId="0" fontId="14" fillId="0" borderId="0" xfId="0" applyFont="1" applyAlignment="1" applyProtection="1">
      <alignment horizontal="right"/>
    </xf>
    <xf numFmtId="0" fontId="4" fillId="0" borderId="23" xfId="0" applyFont="1" applyBorder="1" applyAlignment="1" applyProtection="1">
      <alignment horizontal="center"/>
    </xf>
    <xf numFmtId="0" fontId="8" fillId="0" borderId="28" xfId="0" applyFont="1" applyBorder="1" applyAlignment="1" applyProtection="1">
      <alignment horizontal="center"/>
    </xf>
    <xf numFmtId="0" fontId="8" fillId="0" borderId="15" xfId="0" applyFont="1" applyBorder="1" applyAlignment="1" applyProtection="1">
      <alignment horizontal="center"/>
    </xf>
    <xf numFmtId="0" fontId="4" fillId="0" borderId="15" xfId="0" applyFont="1" applyBorder="1" applyAlignment="1" applyProtection="1">
      <alignment horizontal="center"/>
    </xf>
    <xf numFmtId="0" fontId="4" fillId="0" borderId="25" xfId="0" applyFont="1" applyBorder="1" applyAlignment="1" applyProtection="1">
      <alignment horizontal="center"/>
    </xf>
    <xf numFmtId="37" fontId="4" fillId="0" borderId="19" xfId="0" applyNumberFormat="1" applyFont="1" applyBorder="1" applyAlignment="1" applyProtection="1">
      <alignment horizontal="center"/>
    </xf>
    <xf numFmtId="37" fontId="4" fillId="0" borderId="21" xfId="0" applyNumberFormat="1" applyFont="1" applyBorder="1" applyAlignment="1" applyProtection="1">
      <alignment horizontal="center"/>
    </xf>
    <xf numFmtId="37" fontId="4" fillId="0" borderId="22" xfId="0" applyNumberFormat="1" applyFont="1" applyBorder="1" applyAlignment="1" applyProtection="1">
      <alignment horizontal="center"/>
    </xf>
    <xf numFmtId="0" fontId="4" fillId="0" borderId="26" xfId="0" applyFont="1" applyBorder="1" applyAlignment="1" applyProtection="1">
      <alignment horizontal="center"/>
    </xf>
    <xf numFmtId="0" fontId="4" fillId="0" borderId="13" xfId="0" applyFont="1" applyBorder="1" applyAlignment="1" applyProtection="1">
      <alignment horizontal="center"/>
    </xf>
    <xf numFmtId="37" fontId="4" fillId="0" borderId="16" xfId="0" applyNumberFormat="1" applyFont="1" applyBorder="1" applyAlignment="1" applyProtection="1">
      <alignment horizontal="center"/>
    </xf>
    <xf numFmtId="0" fontId="4" fillId="0" borderId="11" xfId="0" applyFont="1" applyBorder="1" applyAlignment="1" applyProtection="1">
      <alignment horizontal="center"/>
    </xf>
    <xf numFmtId="0" fontId="4" fillId="0" borderId="4" xfId="0" applyFont="1" applyBorder="1" applyAlignment="1" applyProtection="1">
      <alignment horizontal="center"/>
    </xf>
    <xf numFmtId="0" fontId="4" fillId="0" borderId="5" xfId="0" applyFont="1" applyBorder="1" applyAlignment="1" applyProtection="1">
      <alignment horizontal="center"/>
    </xf>
    <xf numFmtId="0" fontId="8" fillId="0" borderId="17" xfId="0" applyFont="1" applyBorder="1" applyAlignment="1" applyProtection="1">
      <alignment horizontal="center"/>
    </xf>
    <xf numFmtId="0" fontId="8" fillId="0" borderId="10" xfId="0" applyFont="1" applyBorder="1" applyAlignment="1" applyProtection="1">
      <alignment horizontal="center"/>
    </xf>
    <xf numFmtId="0" fontId="8" fillId="0" borderId="31" xfId="0" applyFont="1" applyBorder="1" applyAlignment="1" applyProtection="1">
      <alignment horizontal="center"/>
    </xf>
    <xf numFmtId="0" fontId="4" fillId="4" borderId="22" xfId="0" applyFont="1" applyFill="1" applyBorder="1" applyAlignment="1" applyProtection="1">
      <alignment horizontal="center"/>
    </xf>
    <xf numFmtId="0" fontId="8" fillId="0" borderId="32" xfId="0" applyFont="1" applyBorder="1" applyAlignment="1" applyProtection="1">
      <alignment horizontal="center"/>
    </xf>
    <xf numFmtId="0" fontId="8" fillId="0" borderId="62" xfId="0" applyFont="1" applyBorder="1" applyAlignment="1" applyProtection="1">
      <alignment horizontal="center"/>
    </xf>
    <xf numFmtId="0" fontId="8" fillId="0" borderId="45" xfId="0" applyFont="1" applyBorder="1" applyAlignment="1" applyProtection="1">
      <alignment horizontal="right"/>
    </xf>
    <xf numFmtId="0" fontId="8" fillId="0" borderId="49" xfId="0" applyFont="1" applyBorder="1" applyAlignment="1" applyProtection="1">
      <alignment horizontal="right"/>
    </xf>
    <xf numFmtId="0" fontId="4" fillId="0" borderId="9" xfId="0" applyFont="1" applyBorder="1" applyAlignment="1" applyProtection="1">
      <alignment horizontal="center"/>
    </xf>
    <xf numFmtId="0" fontId="4" fillId="0" borderId="44" xfId="0" applyFont="1" applyBorder="1" applyAlignment="1" applyProtection="1">
      <alignment horizontal="center"/>
    </xf>
    <xf numFmtId="0" fontId="6" fillId="0" borderId="0" xfId="0" applyFont="1" applyAlignment="1" applyProtection="1">
      <alignment horizontal="centerContinuous"/>
      <protection locked="0"/>
    </xf>
    <xf numFmtId="0" fontId="26" fillId="0" borderId="0" xfId="0" applyFont="1" applyAlignment="1" applyProtection="1">
      <alignment horizontal="centerContinuous"/>
      <protection locked="0"/>
    </xf>
    <xf numFmtId="0" fontId="27" fillId="0" borderId="0" xfId="0" applyFont="1" applyAlignment="1" applyProtection="1">
      <alignment horizontal="centerContinuous"/>
      <protection locked="0"/>
    </xf>
    <xf numFmtId="0" fontId="5" fillId="0" borderId="0" xfId="0" applyFont="1" applyAlignment="1" applyProtection="1">
      <alignment horizontal="centerContinuous" wrapText="1"/>
      <protection locked="0"/>
    </xf>
    <xf numFmtId="0" fontId="28" fillId="13" borderId="0" xfId="0" applyFont="1" applyFill="1" applyAlignment="1" applyProtection="1">
      <alignment horizontal="center"/>
      <protection locked="0"/>
    </xf>
    <xf numFmtId="0" fontId="13" fillId="0" borderId="0" xfId="0" applyFont="1"/>
    <xf numFmtId="0" fontId="26" fillId="0" borderId="0" xfId="0" applyFont="1" applyProtection="1">
      <protection locked="0"/>
    </xf>
    <xf numFmtId="0" fontId="12" fillId="0" borderId="0" xfId="0" applyFont="1"/>
    <xf numFmtId="0" fontId="8" fillId="14" borderId="0" xfId="0" applyFont="1" applyFill="1"/>
    <xf numFmtId="0" fontId="30" fillId="0" borderId="0" xfId="0" applyFont="1" applyAlignment="1" applyProtection="1">
      <alignment horizontal="centerContinuous"/>
    </xf>
    <xf numFmtId="5" fontId="9" fillId="0" borderId="0" xfId="0" applyNumberFormat="1" applyFont="1" applyProtection="1"/>
    <xf numFmtId="5" fontId="7" fillId="0" borderId="0" xfId="0" applyNumberFormat="1" applyFont="1" applyProtection="1"/>
    <xf numFmtId="5" fontId="7" fillId="0" borderId="1" xfId="0" applyNumberFormat="1" applyFont="1" applyBorder="1" applyProtection="1"/>
    <xf numFmtId="7" fontId="8" fillId="0" borderId="0" xfId="0" applyNumberFormat="1" applyFont="1" applyProtection="1"/>
    <xf numFmtId="39" fontId="8" fillId="0" borderId="0" xfId="0" applyNumberFormat="1" applyFont="1" applyProtection="1"/>
    <xf numFmtId="172" fontId="8" fillId="0" borderId="0" xfId="0" applyNumberFormat="1" applyFont="1" applyProtection="1"/>
    <xf numFmtId="173" fontId="8" fillId="0" borderId="0" xfId="0" applyNumberFormat="1" applyFont="1" applyProtection="1"/>
    <xf numFmtId="0" fontId="10" fillId="0" borderId="0" xfId="0" applyFont="1" applyProtection="1"/>
    <xf numFmtId="168" fontId="8" fillId="0" borderId="0" xfId="0" applyNumberFormat="1" applyFont="1" applyProtection="1"/>
    <xf numFmtId="174" fontId="8" fillId="0" borderId="0" xfId="0" applyNumberFormat="1" applyFont="1" applyProtection="1"/>
    <xf numFmtId="10" fontId="8" fillId="0" borderId="0" xfId="0" applyNumberFormat="1" applyFont="1" applyProtection="1"/>
    <xf numFmtId="164" fontId="8" fillId="0" borderId="10" xfId="0" applyNumberFormat="1" applyFont="1" applyBorder="1" applyAlignment="1" applyProtection="1">
      <alignment horizontal="center"/>
    </xf>
    <xf numFmtId="0" fontId="8" fillId="0" borderId="4" xfId="0" applyFont="1" applyBorder="1" applyAlignment="1" applyProtection="1">
      <alignment horizontal="left"/>
    </xf>
    <xf numFmtId="164" fontId="8" fillId="0" borderId="0" xfId="0" applyNumberFormat="1" applyFont="1" applyAlignment="1" applyProtection="1">
      <alignment horizontal="center"/>
    </xf>
    <xf numFmtId="164" fontId="8" fillId="0" borderId="21" xfId="0" applyNumberFormat="1" applyFont="1" applyBorder="1" applyAlignment="1" applyProtection="1">
      <alignment horizontal="center"/>
    </xf>
    <xf numFmtId="0" fontId="6" fillId="0" borderId="5" xfId="0" applyFont="1" applyBorder="1" applyProtection="1">
      <protection locked="0"/>
    </xf>
    <xf numFmtId="0" fontId="6" fillId="0" borderId="1" xfId="0" applyFont="1" applyBorder="1" applyProtection="1">
      <protection locked="0"/>
    </xf>
    <xf numFmtId="0" fontId="6" fillId="0" borderId="7" xfId="0" applyFont="1" applyBorder="1" applyProtection="1">
      <protection locked="0"/>
    </xf>
    <xf numFmtId="0" fontId="6" fillId="0" borderId="55" xfId="0" applyFont="1" applyBorder="1" applyProtection="1">
      <protection locked="0"/>
    </xf>
    <xf numFmtId="0" fontId="8" fillId="0" borderId="19" xfId="0" applyFont="1" applyBorder="1" applyAlignment="1" applyProtection="1">
      <alignment horizontal="left"/>
    </xf>
    <xf numFmtId="164" fontId="8" fillId="0" borderId="17" xfId="0" applyNumberFormat="1" applyFont="1" applyBorder="1" applyAlignment="1" applyProtection="1">
      <alignment horizontal="center"/>
    </xf>
    <xf numFmtId="164" fontId="8" fillId="0" borderId="26" xfId="0" applyNumberFormat="1" applyFont="1" applyBorder="1" applyAlignment="1" applyProtection="1">
      <alignment horizontal="center"/>
    </xf>
    <xf numFmtId="37" fontId="8" fillId="0" borderId="28" xfId="0" applyNumberFormat="1" applyFont="1" applyBorder="1" applyProtection="1"/>
    <xf numFmtId="5" fontId="6" fillId="0" borderId="46" xfId="0" applyNumberFormat="1" applyFont="1" applyBorder="1" applyProtection="1">
      <protection locked="0"/>
    </xf>
    <xf numFmtId="37" fontId="6" fillId="0" borderId="46" xfId="0" applyNumberFormat="1" applyFont="1" applyBorder="1" applyProtection="1">
      <protection locked="0"/>
    </xf>
    <xf numFmtId="37" fontId="8" fillId="0" borderId="27" xfId="0" applyNumberFormat="1" applyFont="1" applyBorder="1" applyProtection="1"/>
    <xf numFmtId="7" fontId="8" fillId="0" borderId="38" xfId="0" applyNumberFormat="1" applyFont="1" applyBorder="1" applyProtection="1"/>
    <xf numFmtId="0" fontId="8" fillId="0" borderId="46" xfId="0" applyFont="1" applyBorder="1" applyAlignment="1" applyProtection="1">
      <alignment horizontal="center"/>
    </xf>
    <xf numFmtId="37" fontId="8" fillId="9" borderId="46" xfId="0" applyNumberFormat="1" applyFont="1" applyFill="1" applyBorder="1" applyProtection="1"/>
    <xf numFmtId="10" fontId="6" fillId="0" borderId="51" xfId="0" applyNumberFormat="1" applyFont="1" applyBorder="1" applyProtection="1">
      <protection locked="0"/>
    </xf>
    <xf numFmtId="10" fontId="8" fillId="0" borderId="46" xfId="0" applyNumberFormat="1" applyFont="1" applyBorder="1" applyProtection="1"/>
    <xf numFmtId="0" fontId="8" fillId="9" borderId="28" xfId="0" applyFont="1" applyFill="1" applyBorder="1" applyProtection="1"/>
    <xf numFmtId="10" fontId="8" fillId="0" borderId="1" xfId="0" applyNumberFormat="1" applyFont="1" applyBorder="1" applyProtection="1"/>
    <xf numFmtId="0" fontId="31" fillId="0" borderId="0" xfId="0" applyFont="1" applyProtection="1">
      <protection locked="0"/>
    </xf>
    <xf numFmtId="0" fontId="8" fillId="0" borderId="5" xfId="0" applyFont="1" applyBorder="1" applyAlignment="1" applyProtection="1">
      <alignment horizontal="left"/>
    </xf>
    <xf numFmtId="0" fontId="6" fillId="0" borderId="63" xfId="0" applyFont="1" applyBorder="1" applyProtection="1">
      <protection locked="0"/>
    </xf>
    <xf numFmtId="0" fontId="6" fillId="0" borderId="56" xfId="0" applyFont="1" applyBorder="1" applyProtection="1">
      <protection locked="0"/>
    </xf>
    <xf numFmtId="0" fontId="6" fillId="0" borderId="64" xfId="0" applyFont="1" applyBorder="1" applyProtection="1">
      <protection locked="0"/>
    </xf>
    <xf numFmtId="0" fontId="8" fillId="3" borderId="8" xfId="0" applyFont="1" applyFill="1" applyBorder="1" applyProtection="1"/>
    <xf numFmtId="0" fontId="8" fillId="3" borderId="2" xfId="0" applyFont="1" applyFill="1" applyBorder="1" applyProtection="1"/>
    <xf numFmtId="0" fontId="32" fillId="3" borderId="2" xfId="0" applyFont="1" applyFill="1" applyBorder="1" applyAlignment="1" applyProtection="1">
      <alignment horizontal="left"/>
    </xf>
    <xf numFmtId="0" fontId="33" fillId="3" borderId="2" xfId="0" applyFont="1" applyFill="1" applyBorder="1" applyProtection="1"/>
    <xf numFmtId="0" fontId="8" fillId="3" borderId="3" xfId="0" applyFont="1" applyFill="1" applyBorder="1" applyProtection="1"/>
    <xf numFmtId="0" fontId="8" fillId="3" borderId="4" xfId="0" applyFont="1" applyFill="1" applyBorder="1" applyProtection="1"/>
    <xf numFmtId="0" fontId="8" fillId="3" borderId="0" xfId="0" applyFont="1" applyFill="1" applyProtection="1"/>
    <xf numFmtId="0" fontId="8" fillId="3" borderId="5" xfId="0" applyFont="1" applyFill="1" applyBorder="1" applyProtection="1"/>
    <xf numFmtId="0" fontId="34" fillId="3" borderId="4" xfId="0" applyFont="1" applyFill="1" applyBorder="1" applyAlignment="1" applyProtection="1">
      <alignment horizontal="centerContinuous" vertical="center"/>
    </xf>
    <xf numFmtId="0" fontId="8" fillId="3" borderId="0" xfId="0" applyFont="1" applyFill="1" applyAlignment="1" applyProtection="1">
      <alignment horizontal="centerContinuous"/>
    </xf>
    <xf numFmtId="0" fontId="8" fillId="3" borderId="5" xfId="0" applyFont="1" applyFill="1" applyBorder="1" applyAlignment="1" applyProtection="1">
      <alignment horizontal="centerContinuous"/>
    </xf>
    <xf numFmtId="0" fontId="35" fillId="3" borderId="4" xfId="0" applyFont="1" applyFill="1" applyBorder="1" applyAlignment="1" applyProtection="1">
      <alignment horizontal="centerContinuous" vertical="center"/>
    </xf>
    <xf numFmtId="0" fontId="36" fillId="3" borderId="4" xfId="0" applyFont="1" applyFill="1" applyBorder="1" applyAlignment="1" applyProtection="1">
      <alignment horizontal="centerContinuous" vertical="center"/>
    </xf>
    <xf numFmtId="0" fontId="34" fillId="3" borderId="0" xfId="0" applyFont="1" applyFill="1" applyAlignment="1" applyProtection="1">
      <alignment horizontal="centerContinuous"/>
    </xf>
    <xf numFmtId="0" fontId="34" fillId="3" borderId="5" xfId="0" applyFont="1" applyFill="1" applyBorder="1" applyAlignment="1" applyProtection="1">
      <alignment horizontal="centerContinuous"/>
    </xf>
    <xf numFmtId="0" fontId="7" fillId="3" borderId="4" xfId="0" applyFont="1" applyFill="1" applyBorder="1" applyAlignment="1" applyProtection="1">
      <alignment horizontal="centerContinuous"/>
    </xf>
    <xf numFmtId="0" fontId="14" fillId="3" borderId="4" xfId="0" applyFont="1" applyFill="1" applyBorder="1" applyProtection="1"/>
    <xf numFmtId="0" fontId="25" fillId="3" borderId="2" xfId="0" applyFont="1" applyFill="1" applyBorder="1" applyAlignment="1" applyProtection="1">
      <alignment horizontal="centerContinuous"/>
    </xf>
    <xf numFmtId="0" fontId="17" fillId="3" borderId="2" xfId="0" applyFont="1" applyFill="1" applyBorder="1" applyAlignment="1" applyProtection="1">
      <alignment horizontal="centerContinuous"/>
    </xf>
    <xf numFmtId="0" fontId="25" fillId="3" borderId="4" xfId="0" applyFont="1" applyFill="1" applyBorder="1" applyAlignment="1" applyProtection="1">
      <alignment horizontal="centerContinuous"/>
    </xf>
    <xf numFmtId="0" fontId="37" fillId="3" borderId="0" xfId="0" applyFont="1" applyFill="1" applyAlignment="1" applyProtection="1">
      <alignment horizontal="centerContinuous"/>
    </xf>
    <xf numFmtId="0" fontId="37" fillId="3" borderId="5" xfId="0" applyFont="1" applyFill="1" applyBorder="1" applyAlignment="1" applyProtection="1">
      <alignment horizontal="centerContinuous"/>
    </xf>
    <xf numFmtId="0" fontId="8" fillId="3" borderId="1" xfId="0" applyFont="1" applyFill="1" applyBorder="1" applyAlignment="1" applyProtection="1">
      <alignment horizontal="centerContinuous"/>
    </xf>
    <xf numFmtId="0" fontId="16" fillId="3" borderId="4" xfId="0" applyFont="1" applyFill="1" applyBorder="1" applyProtection="1"/>
    <xf numFmtId="0" fontId="38" fillId="3" borderId="0" xfId="0" applyFont="1" applyFill="1" applyAlignment="1" applyProtection="1">
      <alignment horizontal="centerContinuous"/>
    </xf>
    <xf numFmtId="0" fontId="8" fillId="3" borderId="0" xfId="0" applyFont="1" applyFill="1" applyAlignment="1" applyProtection="1">
      <alignment horizontal="right"/>
    </xf>
    <xf numFmtId="0" fontId="7" fillId="3" borderId="0" xfId="0" applyFont="1" applyFill="1" applyAlignment="1" applyProtection="1">
      <alignment horizontal="centerContinuous"/>
    </xf>
    <xf numFmtId="0" fontId="39" fillId="3" borderId="4" xfId="0" applyFont="1" applyFill="1" applyBorder="1" applyProtection="1"/>
    <xf numFmtId="0" fontId="39" fillId="3" borderId="0" xfId="0" applyFont="1" applyFill="1" applyAlignment="1" applyProtection="1">
      <alignment horizontal="centerContinuous"/>
    </xf>
    <xf numFmtId="0" fontId="40" fillId="3" borderId="0" xfId="0" applyFont="1" applyFill="1" applyAlignment="1" applyProtection="1">
      <alignment horizontal="centerContinuous"/>
    </xf>
    <xf numFmtId="0" fontId="11" fillId="3" borderId="0" xfId="0" applyFont="1" applyFill="1" applyAlignment="1" applyProtection="1">
      <alignment horizontal="centerContinuous"/>
    </xf>
    <xf numFmtId="0" fontId="25" fillId="3" borderId="65" xfId="0" applyFont="1" applyFill="1" applyBorder="1" applyAlignment="1" applyProtection="1">
      <alignment horizontal="centerContinuous"/>
    </xf>
    <xf numFmtId="0" fontId="8" fillId="3" borderId="65" xfId="0" applyFont="1" applyFill="1" applyBorder="1" applyAlignment="1" applyProtection="1">
      <alignment horizontal="centerContinuous"/>
    </xf>
    <xf numFmtId="0" fontId="8" fillId="3" borderId="65" xfId="0" applyFont="1" applyFill="1" applyBorder="1" applyProtection="1"/>
    <xf numFmtId="0" fontId="8" fillId="3" borderId="6" xfId="0" applyFont="1" applyFill="1" applyBorder="1" applyProtection="1"/>
    <xf numFmtId="0" fontId="8" fillId="3" borderId="1" xfId="0" applyFont="1" applyFill="1" applyBorder="1" applyProtection="1"/>
    <xf numFmtId="0" fontId="8" fillId="3" borderId="7" xfId="0" applyFont="1" applyFill="1" applyBorder="1" applyProtection="1"/>
    <xf numFmtId="0" fontId="14" fillId="4" borderId="0" xfId="0" applyFont="1" applyFill="1" applyAlignment="1" applyProtection="1">
      <alignment horizontal="right"/>
    </xf>
    <xf numFmtId="0" fontId="6" fillId="0" borderId="0" xfId="0" applyFont="1" applyAlignment="1" applyProtection="1">
      <alignment horizontal="left"/>
      <protection locked="0"/>
    </xf>
    <xf numFmtId="0" fontId="5" fillId="0" borderId="0" xfId="0" applyFont="1" applyAlignment="1" applyProtection="1">
      <alignment horizontal="left" wrapText="1"/>
      <protection locked="0"/>
    </xf>
    <xf numFmtId="0" fontId="29" fillId="0" borderId="0" xfId="0" applyFont="1" applyFill="1" applyAlignment="1">
      <alignment horizontal="centerContinuous"/>
    </xf>
    <xf numFmtId="0" fontId="41" fillId="13" borderId="0" xfId="0" applyFont="1" applyFill="1" applyAlignment="1" applyProtection="1">
      <alignment horizontal="left"/>
      <protection locked="0"/>
    </xf>
    <xf numFmtId="0" fontId="41" fillId="15" borderId="0" xfId="0" applyFont="1" applyFill="1" applyAlignment="1" applyProtection="1">
      <alignment horizontal="left"/>
      <protection locked="0"/>
    </xf>
    <xf numFmtId="0" fontId="42" fillId="0" borderId="0" xfId="0" applyFont="1" applyAlignment="1" applyProtection="1">
      <alignment horizontal="centerContinuous"/>
      <protection locked="0"/>
    </xf>
    <xf numFmtId="0" fontId="41" fillId="0" borderId="0" xfId="0" applyFont="1" applyFill="1" applyAlignment="1" applyProtection="1">
      <alignment horizontal="left"/>
      <protection locked="0"/>
    </xf>
    <xf numFmtId="0" fontId="23" fillId="0" borderId="0" xfId="0" applyFont="1" applyProtection="1">
      <protection locked="0"/>
    </xf>
    <xf numFmtId="0" fontId="2" fillId="16" borderId="46" xfId="0" applyFont="1" applyFill="1" applyBorder="1" applyProtection="1">
      <protection locked="0"/>
    </xf>
    <xf numFmtId="0" fontId="23" fillId="17" borderId="46" xfId="0" applyFont="1" applyFill="1" applyBorder="1" applyProtection="1">
      <protection locked="0"/>
    </xf>
    <xf numFmtId="0" fontId="2" fillId="17" borderId="46" xfId="0" applyFont="1" applyFill="1" applyBorder="1" applyProtection="1">
      <protection locked="0"/>
    </xf>
    <xf numFmtId="0" fontId="2" fillId="0" borderId="46" xfId="0" applyFont="1" applyBorder="1" applyProtection="1">
      <protection locked="0"/>
    </xf>
    <xf numFmtId="0" fontId="4" fillId="17" borderId="46" xfId="0" applyFont="1" applyFill="1" applyBorder="1" applyProtection="1">
      <protection locked="0"/>
    </xf>
    <xf numFmtId="0" fontId="23" fillId="16" borderId="46" xfId="0" applyFont="1" applyFill="1" applyBorder="1" applyProtection="1">
      <protection locked="0"/>
    </xf>
    <xf numFmtId="0" fontId="4" fillId="16" borderId="46" xfId="0" applyFont="1" applyFill="1" applyBorder="1" applyProtection="1">
      <protection locked="0"/>
    </xf>
    <xf numFmtId="0" fontId="5" fillId="16" borderId="46" xfId="0" applyFont="1" applyFill="1" applyBorder="1" applyProtection="1">
      <protection locked="0"/>
    </xf>
    <xf numFmtId="0" fontId="26" fillId="16" borderId="46" xfId="0" applyFont="1" applyFill="1" applyBorder="1" applyProtection="1">
      <protection locked="0"/>
    </xf>
    <xf numFmtId="0" fontId="6" fillId="16" borderId="46" xfId="0" applyFont="1" applyFill="1" applyBorder="1" applyProtection="1">
      <protection locked="0"/>
    </xf>
    <xf numFmtId="0" fontId="16" fillId="16" borderId="46" xfId="0" applyFont="1" applyFill="1" applyBorder="1" applyProtection="1">
      <protection locked="0"/>
    </xf>
    <xf numFmtId="0" fontId="16" fillId="17" borderId="46" xfId="0" applyFont="1" applyFill="1" applyBorder="1" applyProtection="1">
      <protection locked="0"/>
    </xf>
    <xf numFmtId="0" fontId="6" fillId="17" borderId="46" xfId="0" applyFont="1" applyFill="1" applyBorder="1" applyProtection="1">
      <protection locked="0"/>
    </xf>
    <xf numFmtId="0" fontId="6" fillId="4" borderId="46" xfId="0" applyFont="1" applyFill="1" applyBorder="1" applyProtection="1">
      <protection locked="0"/>
    </xf>
    <xf numFmtId="0" fontId="2" fillId="0" borderId="0" xfId="0" applyFont="1"/>
    <xf numFmtId="0" fontId="2" fillId="0" borderId="0" xfId="0" applyFont="1" applyAlignment="1" applyProtection="1">
      <alignment horizontal="left"/>
      <protection locked="0"/>
    </xf>
    <xf numFmtId="0" fontId="2" fillId="0" borderId="0" xfId="0" applyFont="1" applyAlignment="1" applyProtection="1">
      <alignment horizontal="left" wrapText="1"/>
      <protection locked="0"/>
    </xf>
    <xf numFmtId="0" fontId="8" fillId="0" borderId="0" xfId="0" applyFont="1" applyAlignment="1">
      <alignment horizontal="left" wrapText="1"/>
    </xf>
    <xf numFmtId="0" fontId="10" fillId="0" borderId="0" xfId="0" applyFont="1" applyAlignment="1">
      <alignment horizontal="left" wrapText="1"/>
    </xf>
    <xf numFmtId="0" fontId="10" fillId="0" borderId="0" xfId="0" applyFont="1" applyAlignment="1">
      <alignment horizontal="center"/>
    </xf>
    <xf numFmtId="0" fontId="9" fillId="0" borderId="0" xfId="0" applyFont="1" applyAlignment="1">
      <alignment horizontal="left"/>
    </xf>
    <xf numFmtId="0" fontId="10" fillId="0" borderId="0" xfId="0" applyFont="1" applyAlignment="1">
      <alignment horizontal="left"/>
    </xf>
    <xf numFmtId="0" fontId="8" fillId="0" borderId="0" xfId="0" applyFont="1" applyAlignment="1">
      <alignment wrapText="1"/>
    </xf>
    <xf numFmtId="0" fontId="13" fillId="0" borderId="8" xfId="0" applyFont="1" applyBorder="1" applyProtection="1"/>
    <xf numFmtId="0" fontId="13" fillId="0" borderId="2" xfId="0" applyFont="1" applyBorder="1" applyProtection="1"/>
    <xf numFmtId="0" fontId="13" fillId="0" borderId="3" xfId="0" applyFont="1" applyBorder="1" applyProtection="1"/>
    <xf numFmtId="0" fontId="13" fillId="0" borderId="4" xfId="0" applyFont="1" applyBorder="1" applyProtection="1"/>
    <xf numFmtId="0" fontId="13" fillId="0" borderId="5" xfId="0" applyFont="1" applyBorder="1" applyProtection="1"/>
    <xf numFmtId="0" fontId="13" fillId="0" borderId="66" xfId="0" applyFont="1" applyBorder="1" applyProtection="1"/>
    <xf numFmtId="0" fontId="13" fillId="0" borderId="55" xfId="0" applyFont="1" applyBorder="1" applyAlignment="1" applyProtection="1">
      <alignment horizontal="center"/>
    </xf>
    <xf numFmtId="0" fontId="43" fillId="0" borderId="0" xfId="0" applyFont="1" applyAlignment="1" applyProtection="1">
      <alignment horizontal="centerContinuous"/>
    </xf>
    <xf numFmtId="0" fontId="13" fillId="0" borderId="5" xfId="0" applyFont="1" applyBorder="1" applyAlignment="1" applyProtection="1">
      <alignment horizontal="center"/>
    </xf>
    <xf numFmtId="0" fontId="43" fillId="0" borderId="55" xfId="0" applyFont="1" applyBorder="1" applyAlignment="1" applyProtection="1">
      <alignment horizontal="center"/>
    </xf>
    <xf numFmtId="0" fontId="43" fillId="0" borderId="5" xfId="0" applyFont="1" applyBorder="1" applyAlignment="1" applyProtection="1">
      <alignment horizontal="center"/>
    </xf>
    <xf numFmtId="0" fontId="13" fillId="0" borderId="56" xfId="0" applyFont="1" applyBorder="1" applyProtection="1"/>
    <xf numFmtId="0" fontId="13" fillId="0" borderId="1" xfId="0" applyFont="1" applyBorder="1" applyProtection="1"/>
    <xf numFmtId="0" fontId="13" fillId="0" borderId="7" xfId="0" applyFont="1" applyBorder="1" applyProtection="1"/>
    <xf numFmtId="0" fontId="14" fillId="0" borderId="0" xfId="0" applyFont="1" applyAlignment="1" applyProtection="1">
      <alignment horizontal="left"/>
    </xf>
    <xf numFmtId="0" fontId="14" fillId="0" borderId="4" xfId="0" quotePrefix="1" applyFont="1" applyBorder="1" applyProtection="1"/>
    <xf numFmtId="0" fontId="14" fillId="0" borderId="8" xfId="0" applyFont="1" applyBorder="1" applyAlignment="1" applyProtection="1">
      <alignment horizontal="left"/>
    </xf>
    <xf numFmtId="0" fontId="0" fillId="0" borderId="5" xfId="0" applyBorder="1"/>
    <xf numFmtId="0" fontId="4" fillId="0" borderId="10" xfId="0" applyFont="1" applyBorder="1" applyAlignment="1" applyProtection="1">
      <alignment horizontal="left"/>
    </xf>
    <xf numFmtId="0" fontId="4" fillId="0" borderId="21" xfId="0" applyFont="1" applyBorder="1" applyAlignment="1" applyProtection="1">
      <alignment horizontal="left"/>
    </xf>
    <xf numFmtId="5" fontId="4" fillId="0" borderId="21" xfId="0" applyNumberFormat="1" applyFont="1" applyBorder="1" applyAlignment="1" applyProtection="1">
      <alignment horizontal="right"/>
    </xf>
    <xf numFmtId="37" fontId="4" fillId="0" borderId="21" xfId="0" applyNumberFormat="1" applyFont="1" applyBorder="1" applyAlignment="1" applyProtection="1">
      <alignment horizontal="right"/>
    </xf>
    <xf numFmtId="37" fontId="4" fillId="0" borderId="17" xfId="0" applyNumberFormat="1" applyFont="1" applyBorder="1" applyAlignment="1" applyProtection="1">
      <alignment horizontal="right"/>
    </xf>
    <xf numFmtId="5" fontId="4" fillId="0" borderId="17" xfId="0" applyNumberFormat="1" applyFont="1" applyBorder="1" applyAlignment="1" applyProtection="1">
      <alignment horizontal="right"/>
    </xf>
    <xf numFmtId="5" fontId="4" fillId="0" borderId="22" xfId="0" applyNumberFormat="1" applyFont="1" applyBorder="1" applyAlignment="1" applyProtection="1">
      <alignment horizontal="right"/>
      <protection locked="0"/>
    </xf>
    <xf numFmtId="5" fontId="4" fillId="0" borderId="20" xfId="0" applyNumberFormat="1" applyFont="1" applyBorder="1" applyAlignment="1" applyProtection="1">
      <alignment horizontal="right"/>
      <protection locked="0"/>
    </xf>
    <xf numFmtId="5" fontId="4" fillId="0" borderId="26" xfId="0" applyNumberFormat="1" applyFont="1" applyBorder="1" applyAlignment="1" applyProtection="1">
      <alignment horizontal="right"/>
      <protection locked="0"/>
    </xf>
    <xf numFmtId="37" fontId="4" fillId="0" borderId="22" xfId="0" applyNumberFormat="1" applyFont="1" applyBorder="1" applyAlignment="1" applyProtection="1">
      <alignment horizontal="right"/>
      <protection locked="0"/>
    </xf>
    <xf numFmtId="37" fontId="4" fillId="0" borderId="20" xfId="0" applyNumberFormat="1" applyFont="1" applyBorder="1" applyAlignment="1" applyProtection="1">
      <alignment horizontal="right"/>
      <protection locked="0"/>
    </xf>
    <xf numFmtId="37" fontId="4" fillId="0" borderId="26" xfId="0" applyNumberFormat="1" applyFont="1" applyBorder="1" applyAlignment="1" applyProtection="1">
      <alignment horizontal="right"/>
      <protection locked="0"/>
    </xf>
    <xf numFmtId="37" fontId="4" fillId="0" borderId="22" xfId="0" applyNumberFormat="1" applyFont="1" applyBorder="1" applyAlignment="1" applyProtection="1">
      <alignment horizontal="right"/>
    </xf>
    <xf numFmtId="37" fontId="4" fillId="0" borderId="20" xfId="0" applyNumberFormat="1" applyFont="1" applyBorder="1" applyAlignment="1" applyProtection="1">
      <alignment horizontal="right"/>
    </xf>
    <xf numFmtId="37" fontId="4" fillId="0" borderId="26" xfId="0" applyNumberFormat="1" applyFont="1" applyBorder="1" applyAlignment="1" applyProtection="1">
      <alignment horizontal="right"/>
    </xf>
    <xf numFmtId="5" fontId="4" fillId="0" borderId="22" xfId="0" applyNumberFormat="1" applyFont="1" applyBorder="1" applyAlignment="1" applyProtection="1">
      <alignment horizontal="right"/>
    </xf>
    <xf numFmtId="5" fontId="4" fillId="0" borderId="20" xfId="0" applyNumberFormat="1" applyFont="1" applyBorder="1" applyAlignment="1" applyProtection="1">
      <alignment horizontal="right"/>
    </xf>
    <xf numFmtId="5" fontId="4" fillId="0" borderId="26" xfId="0" applyNumberFormat="1" applyFont="1" applyBorder="1" applyAlignment="1" applyProtection="1">
      <alignment horizontal="right"/>
    </xf>
    <xf numFmtId="0" fontId="4" fillId="0" borderId="0" xfId="0" applyFont="1" applyBorder="1" applyAlignment="1" applyProtection="1">
      <alignment horizontal="centerContinuous"/>
    </xf>
    <xf numFmtId="37" fontId="4" fillId="0" borderId="10" xfId="0" applyNumberFormat="1" applyFont="1" applyBorder="1" applyAlignment="1" applyProtection="1">
      <alignment horizontal="right"/>
    </xf>
    <xf numFmtId="37" fontId="0" fillId="0" borderId="67" xfId="0" applyNumberFormat="1" applyBorder="1" applyAlignment="1">
      <alignment horizontal="right"/>
    </xf>
    <xf numFmtId="37" fontId="4" fillId="0" borderId="68" xfId="0" applyNumberFormat="1" applyFont="1" applyBorder="1" applyAlignment="1" applyProtection="1">
      <alignment horizontal="right"/>
    </xf>
    <xf numFmtId="0" fontId="16" fillId="0" borderId="0" xfId="0" applyFont="1" applyAlignment="1" applyProtection="1"/>
    <xf numFmtId="0" fontId="0" fillId="0" borderId="0" xfId="0" applyAlignment="1">
      <alignment horizontal="center"/>
    </xf>
    <xf numFmtId="0" fontId="8" fillId="0" borderId="0" xfId="0" applyFont="1" applyBorder="1" applyProtection="1"/>
    <xf numFmtId="0" fontId="0" fillId="0" borderId="0" xfId="0" applyBorder="1"/>
    <xf numFmtId="0" fontId="8" fillId="0" borderId="0" xfId="0" applyFont="1" applyBorder="1"/>
    <xf numFmtId="0" fontId="0" fillId="0" borderId="4" xfId="0" applyBorder="1"/>
    <xf numFmtId="0" fontId="9" fillId="0" borderId="0" xfId="0" applyFont="1" applyBorder="1" applyAlignment="1" applyProtection="1">
      <alignment horizontal="centerContinuous"/>
    </xf>
    <xf numFmtId="0" fontId="8" fillId="0" borderId="0" xfId="0" applyFont="1" applyBorder="1" applyAlignment="1" applyProtection="1">
      <alignment horizontal="left"/>
    </xf>
    <xf numFmtId="0" fontId="8" fillId="0" borderId="0" xfId="0" applyFont="1" applyBorder="1" applyAlignment="1" applyProtection="1">
      <alignment horizontal="center"/>
    </xf>
    <xf numFmtId="0" fontId="8" fillId="0" borderId="8" xfId="0" applyFont="1" applyBorder="1"/>
    <xf numFmtId="0" fontId="8" fillId="0" borderId="12" xfId="0" applyFont="1" applyBorder="1"/>
    <xf numFmtId="0" fontId="8" fillId="0" borderId="24" xfId="0" applyFont="1" applyBorder="1"/>
    <xf numFmtId="0" fontId="8" fillId="0" borderId="2" xfId="0" applyFont="1" applyBorder="1"/>
    <xf numFmtId="0" fontId="8" fillId="0" borderId="14" xfId="0" applyFont="1" applyBorder="1"/>
    <xf numFmtId="0" fontId="8" fillId="0" borderId="4" xfId="0" applyFont="1" applyBorder="1"/>
    <xf numFmtId="0" fontId="8" fillId="0" borderId="25" xfId="0" applyFont="1" applyBorder="1"/>
    <xf numFmtId="0" fontId="4" fillId="0" borderId="0" xfId="0" applyFont="1"/>
    <xf numFmtId="0" fontId="8" fillId="0" borderId="16" xfId="0" applyFont="1" applyBorder="1"/>
    <xf numFmtId="0" fontId="8" fillId="0" borderId="9" xfId="0" applyFont="1" applyBorder="1"/>
    <xf numFmtId="0" fontId="8" fillId="0" borderId="26" xfId="0" applyFont="1" applyBorder="1"/>
    <xf numFmtId="0" fontId="8" fillId="0" borderId="9" xfId="0" applyFont="1" applyBorder="1" applyAlignment="1">
      <alignment horizontal="centerContinuous"/>
    </xf>
    <xf numFmtId="0" fontId="8" fillId="0" borderId="10" xfId="0" applyFont="1" applyBorder="1" applyAlignment="1">
      <alignment horizontal="centerContinuous"/>
    </xf>
    <xf numFmtId="0" fontId="8"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8" fillId="0" borderId="5" xfId="0" applyFont="1" applyBorder="1" applyAlignment="1">
      <alignment horizontal="centerContinuous"/>
    </xf>
    <xf numFmtId="0" fontId="0" fillId="0" borderId="0" xfId="0" applyAlignment="1"/>
    <xf numFmtId="0" fontId="0" fillId="0" borderId="5" xfId="0" applyBorder="1" applyAlignment="1"/>
    <xf numFmtId="0" fontId="8" fillId="0" borderId="0" xfId="0" applyFont="1" applyAlignment="1">
      <alignment horizontal="left" vertical="top" wrapText="1"/>
    </xf>
    <xf numFmtId="0" fontId="8" fillId="0" borderId="6" xfId="0" applyFont="1" applyBorder="1"/>
    <xf numFmtId="0" fontId="8" fillId="0" borderId="1" xfId="0" applyFont="1" applyBorder="1"/>
    <xf numFmtId="0" fontId="8" fillId="0" borderId="1" xfId="0" applyFont="1" applyBorder="1" applyAlignment="1">
      <alignment horizontal="centerContinuous"/>
    </xf>
    <xf numFmtId="0" fontId="8" fillId="0" borderId="7" xfId="0" applyFont="1" applyBorder="1" applyAlignment="1">
      <alignment horizontal="centerContinuous"/>
    </xf>
    <xf numFmtId="0" fontId="4" fillId="0" borderId="9" xfId="0" applyFont="1" applyBorder="1" applyAlignment="1">
      <alignment horizontal="centerContinuous"/>
    </xf>
    <xf numFmtId="0" fontId="4" fillId="0" borderId="10" xfId="0" applyFont="1" applyBorder="1" applyAlignment="1">
      <alignment horizontal="centerContinuous"/>
    </xf>
    <xf numFmtId="0" fontId="4" fillId="0" borderId="11" xfId="0" applyFont="1" applyBorder="1" applyAlignment="1">
      <alignment horizontal="centerContinuous"/>
    </xf>
    <xf numFmtId="0" fontId="4" fillId="0" borderId="4" xfId="0" applyFont="1" applyBorder="1"/>
    <xf numFmtId="0" fontId="4" fillId="0" borderId="0" xfId="0" applyFont="1" applyAlignment="1">
      <alignment horizontal="centerContinuous"/>
    </xf>
    <xf numFmtId="0" fontId="4" fillId="0" borderId="5" xfId="0" applyFont="1" applyBorder="1" applyAlignment="1">
      <alignment horizontal="centerContinuous"/>
    </xf>
    <xf numFmtId="0" fontId="4" fillId="0" borderId="0" xfId="0" applyFont="1" applyAlignment="1">
      <alignment horizontal="left" vertical="top" wrapText="1"/>
    </xf>
    <xf numFmtId="0" fontId="4" fillId="0" borderId="9" xfId="0" applyFont="1" applyBorder="1"/>
    <xf numFmtId="0" fontId="4" fillId="0" borderId="10" xfId="0" applyFont="1" applyBorder="1"/>
    <xf numFmtId="0" fontId="4" fillId="0" borderId="5" xfId="0" applyFont="1" applyBorder="1"/>
    <xf numFmtId="0" fontId="4" fillId="0" borderId="6" xfId="0" applyFont="1" applyBorder="1"/>
    <xf numFmtId="0" fontId="4" fillId="0" borderId="1" xfId="0" applyFont="1" applyBorder="1"/>
    <xf numFmtId="0" fontId="4" fillId="0" borderId="1" xfId="0" applyFont="1" applyBorder="1" applyAlignment="1">
      <alignment horizontal="centerContinuous"/>
    </xf>
    <xf numFmtId="0" fontId="4" fillId="0" borderId="7" xfId="0" applyFont="1" applyBorder="1" applyAlignment="1">
      <alignment horizontal="centerContinuous"/>
    </xf>
    <xf numFmtId="0" fontId="4" fillId="0" borderId="0" xfId="0" applyFont="1" applyAlignment="1">
      <alignment horizontal="left"/>
    </xf>
    <xf numFmtId="0" fontId="4" fillId="0" borderId="14" xfId="0" applyFont="1" applyBorder="1" applyAlignment="1" applyProtection="1">
      <alignment horizontal="centerContinuous"/>
    </xf>
    <xf numFmtId="0" fontId="14" fillId="0" borderId="22" xfId="0" applyFont="1" applyBorder="1" applyAlignment="1" applyProtection="1">
      <alignment horizontal="centerContinuous"/>
    </xf>
    <xf numFmtId="0" fontId="4" fillId="0" borderId="0" xfId="0" applyFont="1" applyAlignment="1" applyProtection="1">
      <alignment vertical="top" wrapText="1"/>
    </xf>
    <xf numFmtId="0" fontId="0" fillId="0" borderId="0" xfId="0" applyAlignment="1">
      <alignment vertical="top" wrapText="1"/>
    </xf>
    <xf numFmtId="0" fontId="4"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4" fillId="0" borderId="0" xfId="0" applyFont="1" applyAlignment="1" applyProtection="1">
      <alignment horizontal="left" wrapText="1"/>
    </xf>
    <xf numFmtId="0" fontId="0" fillId="0" borderId="0" xfId="0" applyAlignment="1">
      <alignment horizontal="left"/>
    </xf>
    <xf numFmtId="0" fontId="4" fillId="0" borderId="32" xfId="0" applyFont="1" applyBorder="1" applyAlignment="1" applyProtection="1">
      <alignment horizontal="centerContinuous"/>
    </xf>
    <xf numFmtId="0" fontId="4" fillId="0" borderId="19" xfId="0" applyFont="1" applyBorder="1" applyAlignment="1" applyProtection="1">
      <alignment horizontal="left"/>
    </xf>
    <xf numFmtId="0" fontId="4" fillId="0" borderId="19" xfId="0" applyFont="1" applyBorder="1" applyAlignment="1" applyProtection="1">
      <alignment horizontal="right"/>
    </xf>
    <xf numFmtId="0" fontId="4" fillId="0" borderId="32" xfId="0" applyFont="1" applyBorder="1" applyAlignment="1" applyProtection="1">
      <alignment horizontal="centerContinuous" wrapText="1"/>
    </xf>
    <xf numFmtId="0" fontId="4" fillId="0" borderId="5" xfId="0" applyFont="1" applyBorder="1" applyAlignment="1" applyProtection="1">
      <alignment horizontal="centerContinuous" wrapText="1"/>
    </xf>
    <xf numFmtId="0" fontId="4" fillId="0" borderId="19" xfId="0" applyFont="1" applyBorder="1" applyAlignment="1" applyProtection="1">
      <alignment horizontal="centerContinuous" wrapText="1"/>
    </xf>
    <xf numFmtId="0" fontId="4" fillId="0" borderId="38" xfId="0" applyFont="1" applyBorder="1" applyAlignment="1" applyProtection="1">
      <alignment horizontal="left"/>
    </xf>
    <xf numFmtId="0" fontId="4" fillId="0" borderId="38" xfId="0" applyFont="1" applyBorder="1" applyAlignment="1" applyProtection="1">
      <alignment horizontal="right"/>
    </xf>
    <xf numFmtId="0" fontId="4" fillId="0" borderId="7" xfId="0" applyFont="1" applyBorder="1" applyAlignment="1" applyProtection="1">
      <alignment horizontal="centerContinuous" wrapText="1"/>
    </xf>
    <xf numFmtId="0" fontId="4" fillId="0" borderId="0" xfId="0" applyFont="1" applyAlignment="1" applyProtection="1">
      <alignment horizontal="centerContinuous" wrapText="1"/>
    </xf>
    <xf numFmtId="0" fontId="4" fillId="0" borderId="2" xfId="0" applyFont="1" applyBorder="1" applyAlignment="1" applyProtection="1">
      <alignment horizontal="center"/>
    </xf>
    <xf numFmtId="0" fontId="4" fillId="0" borderId="12" xfId="0" applyFont="1" applyBorder="1" applyAlignment="1" applyProtection="1">
      <alignment horizontal="left"/>
    </xf>
    <xf numFmtId="0" fontId="4" fillId="0" borderId="3" xfId="0" applyFont="1" applyBorder="1" applyAlignment="1" applyProtection="1">
      <alignment horizontal="centerContinuous" wrapText="1"/>
    </xf>
    <xf numFmtId="0" fontId="4" fillId="0" borderId="25" xfId="0" applyFont="1" applyBorder="1" applyAlignment="1" applyProtection="1">
      <alignment horizontal="left"/>
    </xf>
    <xf numFmtId="0" fontId="4" fillId="0" borderId="26" xfId="0" applyFont="1" applyBorder="1" applyAlignment="1" applyProtection="1">
      <alignment horizontal="left"/>
    </xf>
    <xf numFmtId="0" fontId="14" fillId="0" borderId="22" xfId="0" applyFont="1" applyBorder="1" applyAlignment="1" applyProtection="1">
      <alignment horizontal="centerContinuous" wrapText="1"/>
    </xf>
    <xf numFmtId="0" fontId="4" fillId="0" borderId="10" xfId="0" applyFont="1" applyBorder="1" applyAlignment="1" applyProtection="1">
      <alignment horizontal="centerContinuous" wrapText="1"/>
    </xf>
    <xf numFmtId="0" fontId="4" fillId="0" borderId="11" xfId="0" applyFont="1" applyBorder="1" applyAlignment="1" applyProtection="1">
      <alignment horizontal="centerContinuous" wrapText="1"/>
    </xf>
    <xf numFmtId="0" fontId="4" fillId="0" borderId="15" xfId="0" applyFont="1" applyBorder="1" applyAlignment="1" applyProtection="1">
      <alignment horizontal="left"/>
    </xf>
    <xf numFmtId="0" fontId="4" fillId="0" borderId="17" xfId="0" applyFont="1" applyBorder="1" applyAlignment="1" applyProtection="1">
      <alignment horizontal="center"/>
    </xf>
    <xf numFmtId="0" fontId="4" fillId="0" borderId="25" xfId="0" applyFont="1" applyBorder="1" applyAlignment="1" applyProtection="1">
      <alignment horizontal="right"/>
    </xf>
    <xf numFmtId="0" fontId="4" fillId="0" borderId="0" xfId="0" applyFont="1" applyBorder="1" applyAlignment="1" applyProtection="1">
      <alignment horizontal="centerContinuous" wrapText="1"/>
    </xf>
    <xf numFmtId="0" fontId="8" fillId="0" borderId="15" xfId="0" applyFont="1" applyBorder="1" applyAlignment="1" applyProtection="1">
      <alignment horizontal="left"/>
    </xf>
    <xf numFmtId="0" fontId="8" fillId="0" borderId="25" xfId="0" applyFont="1" applyBorder="1" applyAlignment="1" applyProtection="1">
      <alignment horizontal="right"/>
    </xf>
    <xf numFmtId="0" fontId="8" fillId="0" borderId="0" xfId="0" applyFont="1" applyBorder="1" applyAlignment="1" applyProtection="1">
      <alignment horizontal="centerContinuous" wrapText="1"/>
    </xf>
    <xf numFmtId="0" fontId="8" fillId="0" borderId="5" xfId="0" applyFont="1" applyBorder="1" applyAlignment="1" applyProtection="1">
      <alignment horizontal="centerContinuous" wrapText="1"/>
    </xf>
    <xf numFmtId="0" fontId="8" fillId="0" borderId="38" xfId="0" applyFont="1" applyBorder="1" applyAlignment="1" applyProtection="1">
      <alignment horizontal="left"/>
    </xf>
    <xf numFmtId="0" fontId="8" fillId="0" borderId="35" xfId="0" applyFont="1" applyBorder="1" applyAlignment="1" applyProtection="1">
      <alignment horizontal="left"/>
    </xf>
    <xf numFmtId="0" fontId="8" fillId="0" borderId="36" xfId="0" applyFont="1" applyBorder="1" applyAlignment="1" applyProtection="1">
      <alignment horizontal="right"/>
    </xf>
    <xf numFmtId="0" fontId="8" fillId="0" borderId="1" xfId="0" applyFont="1" applyBorder="1" applyAlignment="1" applyProtection="1">
      <alignment horizontal="centerContinuous" wrapText="1"/>
    </xf>
    <xf numFmtId="0" fontId="8" fillId="0" borderId="7" xfId="0" applyFont="1" applyBorder="1" applyAlignment="1" applyProtection="1">
      <alignment horizontal="centerContinuous" wrapText="1"/>
    </xf>
    <xf numFmtId="0" fontId="44" fillId="0" borderId="4" xfId="0" applyFont="1" applyBorder="1" applyProtection="1"/>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7" fontId="0" fillId="0" borderId="5" xfId="0" applyNumberFormat="1" applyBorder="1" applyProtection="1"/>
    <xf numFmtId="37" fontId="0" fillId="0" borderId="15" xfId="0" applyNumberFormat="1" applyBorder="1" applyProtection="1"/>
    <xf numFmtId="168" fontId="0" fillId="0" borderId="5" xfId="0" applyNumberFormat="1" applyBorder="1" applyProtection="1"/>
    <xf numFmtId="0" fontId="45"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8"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8"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37" fontId="0" fillId="0" borderId="43" xfId="0" applyNumberFormat="1" applyBorder="1" applyProtection="1"/>
    <xf numFmtId="0" fontId="44" fillId="0" borderId="0" xfId="0" applyFont="1" applyProtection="1"/>
    <xf numFmtId="0" fontId="8" fillId="0" borderId="0" xfId="0" applyFont="1" applyBorder="1" applyAlignment="1" applyProtection="1">
      <alignment horizontal="centerContinuous"/>
    </xf>
    <xf numFmtId="37" fontId="8" fillId="0" borderId="0" xfId="0" applyNumberFormat="1" applyFont="1" applyBorder="1" applyProtection="1"/>
    <xf numFmtId="5" fontId="8"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164" fontId="0" fillId="0" borderId="6" xfId="0" applyNumberFormat="1" applyBorder="1" applyAlignment="1" applyProtection="1">
      <alignment horizontal="center"/>
    </xf>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70"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70"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72"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0" xfId="0" applyAlignment="1">
      <alignment horizontal="left" wrapText="1"/>
    </xf>
    <xf numFmtId="0" fontId="20"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16" fillId="0" borderId="0" xfId="0" applyFont="1" applyAlignment="1" applyProtection="1">
      <alignment horizontal="left" vertical="justify" wrapText="1"/>
    </xf>
    <xf numFmtId="164" fontId="8" fillId="0" borderId="1" xfId="0" applyNumberFormat="1" applyFont="1" applyBorder="1" applyAlignment="1" applyProtection="1">
      <alignment horizontal="center"/>
    </xf>
    <xf numFmtId="0" fontId="8" fillId="0" borderId="0" xfId="0" applyFont="1" applyAlignment="1">
      <alignment horizontal="right"/>
    </xf>
    <xf numFmtId="0" fontId="8" fillId="0" borderId="3" xfId="0" applyFont="1" applyBorder="1"/>
    <xf numFmtId="0" fontId="9" fillId="0" borderId="4" xfId="0" applyFont="1" applyBorder="1" applyAlignment="1">
      <alignment horizontal="centerContinuous"/>
    </xf>
    <xf numFmtId="0" fontId="9" fillId="0" borderId="0" xfId="0" applyFont="1" applyAlignment="1">
      <alignment horizontal="centerContinuous"/>
    </xf>
    <xf numFmtId="0" fontId="8" fillId="0" borderId="5" xfId="0" applyFont="1" applyBorder="1"/>
    <xf numFmtId="0" fontId="8" fillId="0" borderId="4" xfId="0" applyFont="1" applyBorder="1" applyAlignment="1">
      <alignment horizontal="center"/>
    </xf>
    <xf numFmtId="0" fontId="8" fillId="0" borderId="11" xfId="0" applyFont="1" applyBorder="1"/>
    <xf numFmtId="0" fontId="8" fillId="0" borderId="15" xfId="0" applyFont="1" applyBorder="1"/>
    <xf numFmtId="0" fontId="8" fillId="0" borderId="19" xfId="0" applyFont="1" applyBorder="1" applyAlignment="1">
      <alignment horizontal="centerContinuous"/>
    </xf>
    <xf numFmtId="0" fontId="8" fillId="0" borderId="18" xfId="0" applyFont="1" applyBorder="1"/>
    <xf numFmtId="0" fontId="8" fillId="0" borderId="27" xfId="0" applyFont="1" applyBorder="1"/>
    <xf numFmtId="0" fontId="8" fillId="0" borderId="28" xfId="0" applyFont="1" applyBorder="1" applyAlignment="1">
      <alignment horizontal="center"/>
    </xf>
    <xf numFmtId="0" fontId="8" fillId="0" borderId="29" xfId="0" applyFont="1" applyBorder="1" applyAlignment="1">
      <alignment horizontal="center"/>
    </xf>
    <xf numFmtId="0" fontId="8" fillId="0" borderId="18" xfId="0" applyFont="1" applyBorder="1" applyAlignment="1">
      <alignment horizontal="center"/>
    </xf>
    <xf numFmtId="0" fontId="8" fillId="0" borderId="25" xfId="0" applyFont="1" applyBorder="1" applyAlignment="1">
      <alignment horizontal="center"/>
    </xf>
    <xf numFmtId="0" fontId="8" fillId="0" borderId="0" xfId="0" applyFont="1" applyAlignment="1">
      <alignment horizontal="center"/>
    </xf>
    <xf numFmtId="0" fontId="8" fillId="0" borderId="16" xfId="0" applyFont="1" applyBorder="1" applyAlignment="1">
      <alignment horizontal="center"/>
    </xf>
    <xf numFmtId="0" fontId="8" fillId="0" borderId="15" xfId="0" applyFont="1" applyBorder="1" applyAlignment="1">
      <alignment horizontal="center"/>
    </xf>
    <xf numFmtId="0" fontId="8" fillId="0" borderId="5" xfId="0" applyFont="1" applyBorder="1" applyAlignment="1">
      <alignment horizontal="center"/>
    </xf>
    <xf numFmtId="0" fontId="8" fillId="0" borderId="30" xfId="0" applyFont="1" applyBorder="1" applyAlignment="1">
      <alignment horizontal="center"/>
    </xf>
    <xf numFmtId="0" fontId="8" fillId="0" borderId="31" xfId="0" applyFont="1" applyBorder="1"/>
    <xf numFmtId="0" fontId="8" fillId="0" borderId="32" xfId="0" applyFont="1" applyBorder="1"/>
    <xf numFmtId="0" fontId="8" fillId="0" borderId="34" xfId="0" applyFont="1" applyBorder="1" applyAlignment="1">
      <alignment horizontal="center"/>
    </xf>
    <xf numFmtId="0" fontId="8" fillId="0" borderId="9" xfId="0" applyFont="1" applyBorder="1" applyAlignment="1">
      <alignment horizontal="center"/>
    </xf>
    <xf numFmtId="0" fontId="8" fillId="0" borderId="22" xfId="0" applyFont="1" applyBorder="1" applyAlignment="1">
      <alignment horizontal="center"/>
    </xf>
    <xf numFmtId="0" fontId="8" fillId="0" borderId="7" xfId="0" applyFont="1" applyBorder="1"/>
    <xf numFmtId="0" fontId="9" fillId="0" borderId="0" xfId="0" applyFont="1"/>
    <xf numFmtId="0" fontId="9" fillId="0" borderId="0" xfId="0" applyFont="1" applyAlignment="1">
      <alignment horizontal="right"/>
    </xf>
    <xf numFmtId="0" fontId="14"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4" fillId="0" borderId="0" xfId="0" applyFont="1" applyBorder="1" applyAlignment="1">
      <alignment horizontal="left" vertical="top" wrapText="1"/>
    </xf>
    <xf numFmtId="0" fontId="0" fillId="0" borderId="0" xfId="0" applyAlignment="1">
      <alignment horizontal="left" vertical="justify"/>
    </xf>
    <xf numFmtId="0" fontId="16"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17" fillId="0" borderId="10" xfId="0" applyFont="1" applyBorder="1" applyAlignment="1" applyProtection="1">
      <alignment horizontal="centerContinuous"/>
    </xf>
    <xf numFmtId="0" fontId="4" fillId="0" borderId="0" xfId="0" applyFont="1" applyBorder="1" applyProtection="1"/>
    <xf numFmtId="0" fontId="4" fillId="0" borderId="0" xfId="0" applyFont="1" applyBorder="1" applyAlignment="1" applyProtection="1">
      <alignment horizontal="left"/>
    </xf>
    <xf numFmtId="37" fontId="4" fillId="0" borderId="0" xfId="0" applyNumberFormat="1" applyFont="1" applyBorder="1" applyProtection="1"/>
    <xf numFmtId="0" fontId="4" fillId="0" borderId="10" xfId="0" applyFont="1" applyBorder="1" applyAlignment="1" applyProtection="1"/>
    <xf numFmtId="0" fontId="8" fillId="0" borderId="55" xfId="0" applyFont="1" applyBorder="1"/>
    <xf numFmtId="0" fontId="8" fillId="0" borderId="13" xfId="0" applyFont="1" applyBorder="1"/>
    <xf numFmtId="0" fontId="8" fillId="0" borderId="41" xfId="0" applyFont="1" applyBorder="1" applyAlignment="1">
      <alignment horizontal="centerContinuous"/>
    </xf>
    <xf numFmtId="0" fontId="8" fillId="0" borderId="42" xfId="0" applyFont="1" applyBorder="1" applyAlignment="1">
      <alignment horizontal="centerContinuous"/>
    </xf>
    <xf numFmtId="0" fontId="8" fillId="0" borderId="39" xfId="0" applyFont="1" applyBorder="1" applyAlignment="1">
      <alignment horizontal="centerContinuous"/>
    </xf>
    <xf numFmtId="0" fontId="8" fillId="0" borderId="30" xfId="0" applyFont="1" applyBorder="1"/>
    <xf numFmtId="0" fontId="8" fillId="0" borderId="33" xfId="0" applyFont="1" applyBorder="1"/>
    <xf numFmtId="0" fontId="8" fillId="0" borderId="28" xfId="0" applyFont="1" applyBorder="1"/>
    <xf numFmtId="0" fontId="8" fillId="0" borderId="31" xfId="0" applyFont="1" applyBorder="1" applyAlignment="1">
      <alignment horizontal="center"/>
    </xf>
    <xf numFmtId="0" fontId="8" fillId="0" borderId="55" xfId="0" applyFont="1" applyBorder="1" applyAlignment="1">
      <alignment horizontal="center"/>
    </xf>
    <xf numFmtId="0" fontId="8" fillId="0" borderId="32" xfId="0" applyFont="1" applyBorder="1" applyAlignment="1">
      <alignment horizontal="center"/>
    </xf>
    <xf numFmtId="0" fontId="8" fillId="0" borderId="34" xfId="0" applyFont="1" applyBorder="1"/>
    <xf numFmtId="0" fontId="8" fillId="0" borderId="0" xfId="0" applyFont="1" applyBorder="1" applyAlignment="1">
      <alignment horizontal="center"/>
    </xf>
    <xf numFmtId="0" fontId="8" fillId="0" borderId="19" xfId="0" applyFont="1" applyBorder="1" applyAlignment="1">
      <alignment horizontal="center"/>
    </xf>
    <xf numFmtId="0" fontId="8" fillId="0" borderId="25" xfId="0" applyFont="1" applyBorder="1" applyAlignment="1">
      <alignment horizontal="centerContinuous"/>
    </xf>
    <xf numFmtId="0" fontId="8" fillId="0" borderId="20" xfId="0" applyFont="1" applyBorder="1"/>
    <xf numFmtId="0" fontId="8" fillId="0" borderId="21" xfId="0" applyFont="1" applyBorder="1" applyAlignment="1">
      <alignment horizontal="centerContinuous"/>
    </xf>
    <xf numFmtId="0" fontId="8" fillId="0" borderId="26" xfId="0" applyFont="1" applyBorder="1" applyAlignment="1">
      <alignment horizontal="centerContinuous"/>
    </xf>
    <xf numFmtId="0" fontId="8" fillId="0" borderId="10" xfId="0" applyFont="1" applyBorder="1" applyAlignment="1">
      <alignment horizontal="center"/>
    </xf>
    <xf numFmtId="0" fontId="8" fillId="0" borderId="17" xfId="0" applyFont="1" applyBorder="1" applyAlignment="1">
      <alignment horizontal="center"/>
    </xf>
    <xf numFmtId="0" fontId="8" fillId="0" borderId="21" xfId="0" applyFont="1" applyBorder="1" applyAlignment="1">
      <alignment horizontal="center"/>
    </xf>
    <xf numFmtId="0" fontId="8" fillId="0" borderId="22" xfId="0" applyFont="1" applyBorder="1"/>
    <xf numFmtId="0" fontId="8" fillId="0" borderId="38" xfId="0" applyFont="1" applyBorder="1"/>
    <xf numFmtId="0" fontId="8" fillId="0" borderId="1" xfId="0" applyFont="1" applyBorder="1" applyAlignment="1">
      <alignment horizontal="center"/>
    </xf>
    <xf numFmtId="0" fontId="8" fillId="0" borderId="37" xfId="0" applyFont="1" applyBorder="1"/>
    <xf numFmtId="0" fontId="8" fillId="0" borderId="0" xfId="0" applyFont="1" applyBorder="1" applyAlignment="1">
      <alignment horizontal="centerContinuous"/>
    </xf>
    <xf numFmtId="0" fontId="8" fillId="0" borderId="4" xfId="0" applyFont="1" applyBorder="1" applyAlignment="1">
      <alignment horizontal="centerContinuous"/>
    </xf>
    <xf numFmtId="0" fontId="8" fillId="0" borderId="27" xfId="0" applyFont="1" applyBorder="1" applyAlignment="1">
      <alignment horizontal="center"/>
    </xf>
    <xf numFmtId="0" fontId="8" fillId="0" borderId="26" xfId="0" applyFont="1" applyBorder="1" applyAlignment="1">
      <alignment horizontal="center"/>
    </xf>
    <xf numFmtId="0" fontId="8" fillId="0" borderId="23" xfId="0" applyFont="1" applyBorder="1"/>
    <xf numFmtId="0" fontId="8" fillId="0" borderId="35" xfId="0" applyFont="1" applyBorder="1"/>
    <xf numFmtId="37" fontId="8" fillId="0" borderId="38" xfId="0" applyNumberFormat="1" applyFont="1" applyBorder="1" applyProtection="1"/>
    <xf numFmtId="0" fontId="8" fillId="0" borderId="41" xfId="0" applyFont="1" applyBorder="1"/>
    <xf numFmtId="0" fontId="8" fillId="0" borderId="29" xfId="0" applyFont="1" applyBorder="1"/>
    <xf numFmtId="0" fontId="8" fillId="0" borderId="44" xfId="0" applyFont="1" applyBorder="1" applyAlignment="1">
      <alignment horizontal="centerContinuous"/>
    </xf>
    <xf numFmtId="0" fontId="8" fillId="0" borderId="33" xfId="0" applyFont="1" applyBorder="1" applyAlignment="1">
      <alignment horizontal="center"/>
    </xf>
    <xf numFmtId="0" fontId="8" fillId="0" borderId="20" xfId="0" applyFont="1" applyBorder="1" applyAlignment="1">
      <alignment horizontal="center"/>
    </xf>
    <xf numFmtId="0" fontId="8" fillId="0" borderId="11" xfId="0" applyFont="1" applyBorder="1" applyAlignment="1">
      <alignment horizontal="center"/>
    </xf>
    <xf numFmtId="0" fontId="8" fillId="0" borderId="8" xfId="0" applyFont="1" applyBorder="1" applyAlignment="1">
      <alignment horizontal="centerContinuous"/>
    </xf>
    <xf numFmtId="0" fontId="8" fillId="0" borderId="2" xfId="0" applyFont="1" applyBorder="1" applyAlignment="1">
      <alignment horizontal="centerContinuous"/>
    </xf>
    <xf numFmtId="0" fontId="8" fillId="0" borderId="3" xfId="0" applyFont="1" applyBorder="1" applyAlignment="1">
      <alignment horizontal="centerContinuous"/>
    </xf>
    <xf numFmtId="0" fontId="8" fillId="19" borderId="32" xfId="0" applyFont="1" applyFill="1" applyBorder="1"/>
    <xf numFmtId="0" fontId="8" fillId="19" borderId="31" xfId="0" applyFont="1" applyFill="1" applyBorder="1"/>
    <xf numFmtId="0" fontId="8" fillId="19" borderId="29" xfId="0" applyFont="1" applyFill="1" applyBorder="1"/>
    <xf numFmtId="0" fontId="8" fillId="19" borderId="30" xfId="0" applyFont="1" applyFill="1" applyBorder="1"/>
    <xf numFmtId="0" fontId="8" fillId="19" borderId="27" xfId="0" applyFont="1" applyFill="1" applyBorder="1"/>
    <xf numFmtId="37" fontId="8" fillId="19" borderId="21" xfId="0" applyNumberFormat="1" applyFont="1" applyFill="1" applyBorder="1" applyProtection="1"/>
    <xf numFmtId="37" fontId="8" fillId="19" borderId="10" xfId="0" applyNumberFormat="1" applyFont="1" applyFill="1" applyBorder="1" applyProtection="1"/>
    <xf numFmtId="37" fontId="8" fillId="19" borderId="11" xfId="0" applyNumberFormat="1" applyFont="1" applyFill="1" applyBorder="1" applyProtection="1"/>
    <xf numFmtId="37" fontId="8" fillId="19" borderId="9" xfId="0" applyNumberFormat="1" applyFont="1" applyFill="1" applyBorder="1" applyProtection="1"/>
    <xf numFmtId="0" fontId="8" fillId="19" borderId="10" xfId="0" applyFont="1" applyFill="1" applyBorder="1"/>
    <xf numFmtId="37" fontId="8" fillId="19" borderId="26" xfId="0" applyNumberFormat="1" applyFont="1" applyFill="1" applyBorder="1" applyProtection="1"/>
    <xf numFmtId="37" fontId="8" fillId="19" borderId="44" xfId="0" applyNumberFormat="1" applyFont="1" applyFill="1" applyBorder="1" applyProtection="1"/>
    <xf numFmtId="37" fontId="8" fillId="19" borderId="42" xfId="0" applyNumberFormat="1" applyFont="1" applyFill="1" applyBorder="1" applyProtection="1"/>
    <xf numFmtId="37" fontId="8" fillId="19" borderId="39" xfId="0" applyNumberFormat="1" applyFont="1" applyFill="1" applyBorder="1" applyProtection="1"/>
    <xf numFmtId="37" fontId="8" fillId="19" borderId="41" xfId="0" applyNumberFormat="1" applyFont="1" applyFill="1" applyBorder="1" applyProtection="1"/>
    <xf numFmtId="0" fontId="8" fillId="19" borderId="42" xfId="0" applyFont="1" applyFill="1" applyBorder="1" applyProtection="1"/>
    <xf numFmtId="37" fontId="8" fillId="19" borderId="45" xfId="0" applyNumberFormat="1" applyFont="1" applyFill="1" applyBorder="1" applyProtection="1"/>
    <xf numFmtId="37" fontId="8" fillId="19" borderId="32" xfId="0" applyNumberFormat="1" applyFont="1" applyFill="1" applyBorder="1" applyProtection="1"/>
    <xf numFmtId="37" fontId="8" fillId="19" borderId="31" xfId="0" applyNumberFormat="1" applyFont="1" applyFill="1" applyBorder="1" applyProtection="1"/>
    <xf numFmtId="37" fontId="8" fillId="19" borderId="29" xfId="0" applyNumberFormat="1" applyFont="1" applyFill="1" applyBorder="1" applyProtection="1"/>
    <xf numFmtId="37" fontId="8" fillId="19" borderId="30" xfId="0" applyNumberFormat="1" applyFont="1" applyFill="1" applyBorder="1" applyProtection="1"/>
    <xf numFmtId="0" fontId="8" fillId="19" borderId="31" xfId="0" applyFont="1" applyFill="1" applyBorder="1" applyProtection="1"/>
    <xf numFmtId="37" fontId="8" fillId="19" borderId="27" xfId="0" applyNumberFormat="1" applyFont="1" applyFill="1" applyBorder="1" applyProtection="1"/>
    <xf numFmtId="0" fontId="8" fillId="19" borderId="10" xfId="0" applyFont="1" applyFill="1" applyBorder="1" applyProtection="1"/>
    <xf numFmtId="0" fontId="8" fillId="0" borderId="0" xfId="0" applyFont="1" applyAlignment="1"/>
    <xf numFmtId="0" fontId="20" fillId="0" borderId="4" xfId="0" applyFont="1" applyBorder="1"/>
    <xf numFmtId="0" fontId="20" fillId="0" borderId="5" xfId="0" applyFont="1" applyBorder="1"/>
    <xf numFmtId="0" fontId="8" fillId="0" borderId="15" xfId="0" applyFont="1" applyBorder="1" applyAlignment="1">
      <alignment horizontal="centerContinuous"/>
    </xf>
    <xf numFmtId="0" fontId="8" fillId="11" borderId="45" xfId="0" applyFont="1" applyFill="1" applyBorder="1"/>
    <xf numFmtId="0" fontId="8" fillId="11" borderId="27" xfId="0" applyFont="1" applyFill="1" applyBorder="1"/>
    <xf numFmtId="0" fontId="8" fillId="11" borderId="21" xfId="0" applyFont="1" applyFill="1" applyBorder="1"/>
    <xf numFmtId="0" fontId="8" fillId="11" borderId="11" xfId="0" applyFont="1" applyFill="1" applyBorder="1"/>
    <xf numFmtId="0" fontId="8" fillId="11" borderId="26" xfId="0" applyFont="1" applyFill="1" applyBorder="1"/>
    <xf numFmtId="0" fontId="22" fillId="0" borderId="4" xfId="0" applyFont="1" applyBorder="1"/>
    <xf numFmtId="0" fontId="22" fillId="0" borderId="0" xfId="0" applyFont="1"/>
    <xf numFmtId="0" fontId="22" fillId="0" borderId="5" xfId="0" applyFont="1" applyBorder="1"/>
    <xf numFmtId="0" fontId="22" fillId="0" borderId="6" xfId="0" applyFont="1" applyBorder="1"/>
    <xf numFmtId="0" fontId="22" fillId="0" borderId="1" xfId="0" applyFont="1" applyBorder="1"/>
    <xf numFmtId="0" fontId="22" fillId="0" borderId="7" xfId="0" applyFont="1" applyBorder="1"/>
    <xf numFmtId="0" fontId="22" fillId="0" borderId="0" xfId="0" applyFont="1" applyAlignment="1">
      <alignment horizontal="centerContinuous"/>
    </xf>
    <xf numFmtId="0" fontId="8" fillId="0" borderId="6" xfId="0" applyFont="1" applyBorder="1" applyAlignment="1">
      <alignment horizontal="center"/>
    </xf>
    <xf numFmtId="0" fontId="8" fillId="0" borderId="37" xfId="0" applyFont="1" applyBorder="1" applyAlignment="1">
      <alignment horizontal="center"/>
    </xf>
    <xf numFmtId="0" fontId="8" fillId="0" borderId="8" xfId="0" applyFont="1" applyBorder="1" applyAlignment="1">
      <alignment horizontal="left"/>
    </xf>
    <xf numFmtId="0" fontId="8" fillId="0" borderId="66" xfId="0" applyFont="1" applyBorder="1" applyAlignment="1">
      <alignment horizontal="center"/>
    </xf>
    <xf numFmtId="0" fontId="8" fillId="0" borderId="3" xfId="0" applyFont="1" applyBorder="1" applyAlignment="1">
      <alignment horizontal="center"/>
    </xf>
    <xf numFmtId="164" fontId="8" fillId="0" borderId="23" xfId="0" applyNumberFormat="1" applyFont="1" applyBorder="1" applyAlignment="1" applyProtection="1">
      <alignment horizontal="center"/>
    </xf>
    <xf numFmtId="0" fontId="9" fillId="0" borderId="6" xfId="0" applyFont="1" applyBorder="1" applyAlignment="1">
      <alignment horizontal="centerContinuous"/>
    </xf>
    <xf numFmtId="0" fontId="9" fillId="0" borderId="1" xfId="0" applyFont="1" applyBorder="1" applyAlignment="1">
      <alignment horizontal="centerContinuous"/>
    </xf>
    <xf numFmtId="0" fontId="8" fillId="0" borderId="60" xfId="0" applyFont="1" applyBorder="1" applyAlignment="1">
      <alignment horizontal="centerContinuous"/>
    </xf>
    <xf numFmtId="0" fontId="8" fillId="0" borderId="56" xfId="0" applyFont="1" applyBorder="1" applyAlignment="1">
      <alignment horizontal="center"/>
    </xf>
    <xf numFmtId="0" fontId="8" fillId="0" borderId="7" xfId="0" applyFont="1" applyBorder="1" applyAlignment="1">
      <alignment horizontal="center"/>
    </xf>
    <xf numFmtId="0" fontId="8" fillId="0" borderId="6" xfId="0" applyFont="1" applyBorder="1" applyAlignment="1">
      <alignment horizontal="centerContinuous"/>
    </xf>
    <xf numFmtId="0" fontId="21" fillId="0" borderId="5" xfId="0" applyFont="1" applyBorder="1" applyAlignment="1">
      <alignment horizontal="center"/>
    </xf>
    <xf numFmtId="0" fontId="21" fillId="0" borderId="0" xfId="0" applyFont="1" applyAlignment="1">
      <alignment horizontal="center"/>
    </xf>
    <xf numFmtId="0" fontId="8" fillId="0" borderId="55" xfId="0" applyFont="1" applyBorder="1" applyAlignment="1">
      <alignment horizontal="right"/>
    </xf>
    <xf numFmtId="0" fontId="8" fillId="0" borderId="56" xfId="0" applyFont="1" applyBorder="1"/>
    <xf numFmtId="0" fontId="9" fillId="0" borderId="61" xfId="0" applyFont="1" applyBorder="1" applyAlignment="1">
      <alignment horizontal="centerContinuous"/>
    </xf>
    <xf numFmtId="0" fontId="9" fillId="0" borderId="59" xfId="0" applyFont="1" applyBorder="1" applyAlignment="1">
      <alignment horizontal="centerContinuous"/>
    </xf>
    <xf numFmtId="0" fontId="8" fillId="0" borderId="59" xfId="0" applyFont="1" applyBorder="1" applyAlignment="1">
      <alignment horizontal="centerContinuous"/>
    </xf>
    <xf numFmtId="0" fontId="17" fillId="0" borderId="0" xfId="0" applyFont="1" applyAlignment="1" applyProtection="1"/>
    <xf numFmtId="0" fontId="16" fillId="0" borderId="10" xfId="0" applyFont="1" applyBorder="1" applyAlignment="1" applyProtection="1"/>
    <xf numFmtId="0" fontId="2" fillId="0" borderId="0" xfId="0" applyFont="1" applyAlignment="1" applyProtection="1">
      <protection locked="0"/>
    </xf>
    <xf numFmtId="49" fontId="9" fillId="0" borderId="0" xfId="0" applyNumberFormat="1" applyFont="1" applyAlignment="1" applyProtection="1">
      <alignment horizontal="center"/>
    </xf>
    <xf numFmtId="49" fontId="2" fillId="0" borderId="46" xfId="0" applyNumberFormat="1" applyFont="1" applyBorder="1" applyProtection="1">
      <protection locked="0"/>
    </xf>
    <xf numFmtId="49" fontId="8" fillId="0" borderId="22" xfId="0" applyNumberFormat="1" applyFont="1" applyBorder="1" applyAlignment="1">
      <alignment horizontal="center"/>
    </xf>
    <xf numFmtId="49" fontId="8" fillId="0" borderId="22" xfId="0" applyNumberFormat="1" applyFont="1" applyBorder="1"/>
    <xf numFmtId="49" fontId="8" fillId="0" borderId="22" xfId="0" applyNumberFormat="1" applyFont="1" applyBorder="1" applyAlignment="1" applyProtection="1">
      <alignment horizontal="centerContinuous"/>
    </xf>
    <xf numFmtId="49" fontId="8" fillId="0" borderId="0" xfId="0" applyNumberFormat="1" applyFont="1" applyAlignment="1">
      <alignment horizontal="right"/>
    </xf>
    <xf numFmtId="49" fontId="8" fillId="0" borderId="0" xfId="0" applyNumberFormat="1" applyFont="1" applyAlignment="1">
      <alignment horizontal="left"/>
    </xf>
    <xf numFmtId="49" fontId="8" fillId="0" borderId="22" xfId="0" applyNumberFormat="1" applyFont="1" applyBorder="1" applyAlignment="1" applyProtection="1">
      <alignment horizontal="center"/>
    </xf>
    <xf numFmtId="49" fontId="8" fillId="0" borderId="21" xfId="0" applyNumberFormat="1" applyFont="1" applyBorder="1" applyAlignment="1" applyProtection="1">
      <alignment horizontal="center"/>
    </xf>
    <xf numFmtId="49" fontId="8" fillId="0" borderId="1" xfId="0" applyNumberFormat="1" applyFont="1" applyBorder="1"/>
    <xf numFmtId="49" fontId="8" fillId="0" borderId="21" xfId="0" applyNumberFormat="1" applyFont="1" applyBorder="1"/>
    <xf numFmtId="49" fontId="8" fillId="0" borderId="21" xfId="0" applyNumberFormat="1" applyFont="1" applyBorder="1" applyAlignment="1">
      <alignment horizontal="center"/>
    </xf>
    <xf numFmtId="164" fontId="8" fillId="0" borderId="21" xfId="0" applyNumberFormat="1" applyFont="1" applyBorder="1" applyAlignment="1" applyProtection="1">
      <alignment horizontal="centerContinuous"/>
    </xf>
    <xf numFmtId="164" fontId="8" fillId="0" borderId="26" xfId="0" applyNumberFormat="1" applyFont="1" applyBorder="1" applyAlignment="1" applyProtection="1">
      <alignment horizontal="centerContinuous"/>
    </xf>
    <xf numFmtId="164" fontId="8" fillId="0" borderId="10" xfId="0" applyNumberFormat="1" applyFont="1" applyBorder="1" applyAlignment="1" applyProtection="1">
      <alignment horizontal="left"/>
    </xf>
    <xf numFmtId="164" fontId="0" fillId="0" borderId="17" xfId="0" applyNumberFormat="1" applyBorder="1" applyAlignment="1" applyProtection="1">
      <alignment horizontal="left"/>
    </xf>
    <xf numFmtId="164" fontId="0" fillId="0" borderId="26" xfId="0" applyNumberForma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4" fillId="0" borderId="11" xfId="0" applyNumberFormat="1" applyFont="1" applyBorder="1" applyProtection="1"/>
    <xf numFmtId="0" fontId="0" fillId="0" borderId="37" xfId="0" applyBorder="1" applyAlignment="1" applyProtection="1">
      <alignment horizontal="center"/>
    </xf>
    <xf numFmtId="49" fontId="8" fillId="0" borderId="37" xfId="0" applyNumberFormat="1" applyFont="1" applyBorder="1" applyAlignment="1">
      <alignment horizontal="center"/>
    </xf>
    <xf numFmtId="5" fontId="4" fillId="0" borderId="20" xfId="0" applyNumberFormat="1" applyFont="1" applyBorder="1" applyAlignment="1" applyProtection="1">
      <protection locked="0"/>
    </xf>
    <xf numFmtId="5" fontId="4" fillId="0" borderId="26" xfId="0" applyNumberFormat="1" applyFont="1" applyBorder="1" applyAlignment="1" applyProtection="1">
      <protection locked="0"/>
    </xf>
    <xf numFmtId="37" fontId="4" fillId="9" borderId="16" xfId="0" applyNumberFormat="1" applyFont="1" applyFill="1" applyBorder="1" applyAlignment="1" applyProtection="1"/>
    <xf numFmtId="37" fontId="4" fillId="0" borderId="20" xfId="0" applyNumberFormat="1" applyFont="1" applyBorder="1" applyAlignment="1" applyProtection="1">
      <protection locked="0"/>
    </xf>
    <xf numFmtId="37" fontId="4" fillId="9" borderId="0" xfId="0" applyNumberFormat="1" applyFont="1" applyFill="1" applyAlignment="1" applyProtection="1"/>
    <xf numFmtId="37" fontId="4" fillId="9" borderId="25" xfId="0" applyNumberFormat="1" applyFont="1" applyFill="1" applyBorder="1" applyAlignment="1" applyProtection="1"/>
    <xf numFmtId="37" fontId="4" fillId="9" borderId="22" xfId="0" applyNumberFormat="1" applyFont="1" applyFill="1" applyBorder="1" applyAlignment="1" applyProtection="1"/>
    <xf numFmtId="37" fontId="4" fillId="9" borderId="10" xfId="0" applyNumberFormat="1" applyFont="1" applyFill="1" applyBorder="1" applyAlignment="1" applyProtection="1"/>
    <xf numFmtId="37" fontId="4" fillId="9" borderId="26" xfId="0" applyNumberFormat="1" applyFont="1" applyFill="1" applyBorder="1" applyAlignment="1" applyProtection="1"/>
    <xf numFmtId="37" fontId="4" fillId="0" borderId="22" xfId="0" applyNumberFormat="1" applyFont="1" applyBorder="1" applyAlignment="1" applyProtection="1">
      <protection locked="0"/>
    </xf>
    <xf numFmtId="0" fontId="0" fillId="0" borderId="46" xfId="0" applyBorder="1" applyAlignment="1"/>
    <xf numFmtId="37" fontId="4" fillId="0" borderId="26" xfId="0" applyNumberFormat="1" applyFont="1" applyBorder="1" applyAlignment="1" applyProtection="1">
      <protection locked="0"/>
    </xf>
    <xf numFmtId="0" fontId="0" fillId="0" borderId="45" xfId="0" applyBorder="1"/>
    <xf numFmtId="0" fontId="4" fillId="0" borderId="73" xfId="0" applyFont="1" applyBorder="1" applyAlignment="1" applyProtection="1">
      <alignment horizontal="centerContinuous"/>
    </xf>
    <xf numFmtId="0" fontId="4" fillId="0" borderId="19" xfId="0" applyFont="1" applyBorder="1" applyAlignment="1" applyProtection="1"/>
    <xf numFmtId="0" fontId="4" fillId="0" borderId="21" xfId="0" applyFont="1" applyBorder="1" applyAlignment="1" applyProtection="1"/>
    <xf numFmtId="0" fontId="4" fillId="0" borderId="0" xfId="0" applyFont="1" applyAlignment="1" applyProtection="1"/>
    <xf numFmtId="5" fontId="4" fillId="0" borderId="17" xfId="0" applyNumberFormat="1" applyFont="1" applyBorder="1" applyAlignment="1" applyProtection="1">
      <protection locked="0"/>
    </xf>
    <xf numFmtId="5" fontId="4" fillId="0" borderId="11" xfId="0" applyNumberFormat="1" applyFont="1" applyBorder="1" applyAlignment="1" applyProtection="1">
      <protection locked="0"/>
    </xf>
    <xf numFmtId="37" fontId="4" fillId="0" borderId="22" xfId="0" applyNumberFormat="1" applyFont="1" applyBorder="1" applyProtection="1">
      <protection locked="0"/>
    </xf>
    <xf numFmtId="37" fontId="4" fillId="9" borderId="22" xfId="0" applyNumberFormat="1" applyFont="1" applyFill="1" applyBorder="1" applyProtection="1"/>
    <xf numFmtId="37" fontId="4" fillId="9" borderId="5" xfId="0" applyNumberFormat="1" applyFont="1" applyFill="1" applyBorder="1" applyProtection="1"/>
    <xf numFmtId="37" fontId="4" fillId="9" borderId="11" xfId="0" applyNumberFormat="1" applyFont="1" applyFill="1" applyBorder="1" applyProtection="1"/>
    <xf numFmtId="37" fontId="4" fillId="0" borderId="15" xfId="0" applyNumberFormat="1" applyFont="1" applyBorder="1" applyAlignment="1" applyProtection="1"/>
    <xf numFmtId="37" fontId="4" fillId="0" borderId="17" xfId="0" applyNumberFormat="1" applyFont="1" applyBorder="1" applyAlignment="1" applyProtection="1">
      <protection locked="0"/>
    </xf>
    <xf numFmtId="0" fontId="4" fillId="0" borderId="9" xfId="0" applyFont="1" applyBorder="1" applyAlignment="1" applyProtection="1">
      <protection locked="0"/>
    </xf>
    <xf numFmtId="37" fontId="4" fillId="0" borderId="9" xfId="0" applyNumberFormat="1" applyFont="1" applyBorder="1" applyAlignment="1" applyProtection="1">
      <protection locked="0"/>
    </xf>
    <xf numFmtId="37" fontId="4" fillId="0" borderId="15" xfId="0" applyNumberFormat="1" applyFont="1" applyBorder="1" applyAlignment="1" applyProtection="1">
      <alignment horizontal="right"/>
    </xf>
    <xf numFmtId="37" fontId="4" fillId="0" borderId="17" xfId="0" applyNumberFormat="1" applyFont="1" applyBorder="1" applyAlignment="1" applyProtection="1"/>
    <xf numFmtId="5" fontId="4"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39" fontId="0" fillId="0" borderId="55" xfId="0" applyNumberFormat="1" applyBorder="1" applyAlignment="1" applyProtection="1"/>
    <xf numFmtId="39" fontId="0" fillId="0" borderId="56" xfId="0" applyNumberFormat="1" applyBorder="1" applyAlignment="1" applyProtection="1"/>
    <xf numFmtId="40" fontId="0" fillId="0" borderId="0" xfId="0" applyNumberFormat="1" applyProtection="1"/>
    <xf numFmtId="40" fontId="0" fillId="0" borderId="1" xfId="0" applyNumberFormat="1" applyBorder="1" applyProtection="1"/>
    <xf numFmtId="39" fontId="0" fillId="0" borderId="55" xfId="0" applyNumberFormat="1" applyBorder="1" applyAlignment="1" applyProtection="1">
      <alignment horizontal="right"/>
    </xf>
    <xf numFmtId="49" fontId="8" fillId="0" borderId="0" xfId="0" applyNumberFormat="1" applyFont="1"/>
    <xf numFmtId="49" fontId="8" fillId="0" borderId="22" xfId="0" applyNumberFormat="1" applyFont="1" applyBorder="1" applyAlignment="1" applyProtection="1">
      <alignment horizontal="centerContinuous" wrapText="1"/>
    </xf>
    <xf numFmtId="49" fontId="20" fillId="0" borderId="22" xfId="0" applyNumberFormat="1" applyFont="1" applyBorder="1" applyProtection="1"/>
    <xf numFmtId="49" fontId="8" fillId="0" borderId="22" xfId="0" applyNumberFormat="1" applyFont="1" applyBorder="1" applyProtection="1"/>
    <xf numFmtId="0" fontId="44" fillId="0" borderId="1" xfId="0" applyFont="1" applyBorder="1" applyProtection="1"/>
    <xf numFmtId="0" fontId="8" fillId="0" borderId="74" xfId="0" applyFont="1" applyBorder="1" applyProtection="1"/>
    <xf numFmtId="0" fontId="8" fillId="0" borderId="75" xfId="0" applyFont="1" applyBorder="1" applyProtection="1"/>
    <xf numFmtId="0" fontId="8" fillId="0" borderId="76" xfId="0" applyFont="1" applyBorder="1" applyProtection="1"/>
    <xf numFmtId="0" fontId="8" fillId="0" borderId="77" xfId="0" applyFont="1" applyBorder="1" applyProtection="1"/>
    <xf numFmtId="0" fontId="8" fillId="0" borderId="78" xfId="0" applyFont="1" applyBorder="1" applyProtection="1"/>
    <xf numFmtId="0" fontId="8" fillId="0" borderId="79" xfId="0" applyFont="1" applyBorder="1" applyProtection="1"/>
    <xf numFmtId="0" fontId="8" fillId="0" borderId="80" xfId="0" applyFont="1" applyBorder="1" applyProtection="1"/>
    <xf numFmtId="0" fontId="8" fillId="0" borderId="81" xfId="0" applyFont="1" applyBorder="1" applyProtection="1"/>
    <xf numFmtId="0" fontId="8" fillId="0" borderId="82" xfId="0" applyFont="1" applyBorder="1" applyProtection="1"/>
    <xf numFmtId="0" fontId="8" fillId="0" borderId="83" xfId="0" applyFont="1" applyBorder="1" applyProtection="1"/>
    <xf numFmtId="0" fontId="8" fillId="0" borderId="84" xfId="0" applyFont="1" applyBorder="1" applyAlignment="1" applyProtection="1">
      <alignment horizontal="centerContinuous" wrapText="1"/>
    </xf>
    <xf numFmtId="0" fontId="8" fillId="0" borderId="85" xfId="0" applyFont="1" applyBorder="1" applyAlignment="1" applyProtection="1">
      <alignment horizontal="centerContinuous"/>
    </xf>
    <xf numFmtId="0" fontId="20" fillId="0" borderId="87" xfId="0" applyFont="1" applyBorder="1" applyProtection="1"/>
    <xf numFmtId="0" fontId="20" fillId="0" borderId="88" xfId="0" applyFont="1" applyBorder="1" applyProtection="1"/>
    <xf numFmtId="0" fontId="20" fillId="0" borderId="90" xfId="0" applyFont="1" applyBorder="1" applyProtection="1"/>
    <xf numFmtId="0" fontId="20" fillId="0" borderId="80" xfId="0" applyFont="1" applyBorder="1" applyProtection="1"/>
    <xf numFmtId="0" fontId="20" fillId="0" borderId="0" xfId="0" applyFont="1" applyBorder="1" applyProtection="1"/>
    <xf numFmtId="0" fontId="20" fillId="0" borderId="81" xfId="0" applyFont="1" applyBorder="1" applyProtection="1"/>
    <xf numFmtId="0" fontId="8" fillId="0" borderId="93" xfId="0" applyFont="1" applyBorder="1" applyAlignment="1" applyProtection="1">
      <alignment horizontal="center"/>
    </xf>
    <xf numFmtId="0" fontId="8" fillId="0" borderId="94" xfId="0" applyFont="1" applyBorder="1" applyAlignment="1" applyProtection="1">
      <alignment horizontal="center"/>
    </xf>
    <xf numFmtId="0" fontId="8" fillId="0" borderId="80" xfId="0" applyFont="1" applyBorder="1" applyAlignment="1" applyProtection="1">
      <alignment horizontal="center"/>
    </xf>
    <xf numFmtId="0" fontId="8" fillId="0" borderId="96" xfId="0" applyFont="1" applyBorder="1" applyAlignment="1" applyProtection="1">
      <alignment horizontal="center"/>
    </xf>
    <xf numFmtId="0" fontId="8" fillId="0" borderId="98" xfId="0" applyFont="1" applyBorder="1" applyAlignment="1" applyProtection="1">
      <alignment horizontal="center"/>
    </xf>
    <xf numFmtId="0" fontId="8" fillId="0" borderId="81" xfId="0" applyFont="1" applyBorder="1" applyAlignment="1" applyProtection="1">
      <alignment horizontal="center"/>
    </xf>
    <xf numFmtId="0" fontId="57" fillId="0" borderId="100" xfId="0" applyFont="1" applyBorder="1" applyAlignment="1">
      <alignment horizontal="center"/>
    </xf>
    <xf numFmtId="0" fontId="8" fillId="0" borderId="102" xfId="0" applyFont="1" applyBorder="1" applyAlignment="1" applyProtection="1">
      <alignment horizontal="right"/>
    </xf>
    <xf numFmtId="0" fontId="8" fillId="0" borderId="103" xfId="0" applyFont="1" applyBorder="1" applyProtection="1"/>
    <xf numFmtId="0" fontId="8" fillId="0" borderId="104" xfId="0" applyFont="1" applyBorder="1" applyProtection="1"/>
    <xf numFmtId="0" fontId="8" fillId="0" borderId="85" xfId="0" applyFont="1" applyFill="1" applyBorder="1" applyProtection="1"/>
    <xf numFmtId="5" fontId="8" fillId="0" borderId="104" xfId="0" applyNumberFormat="1" applyFont="1" applyBorder="1" applyProtection="1"/>
    <xf numFmtId="5" fontId="8" fillId="0" borderId="85" xfId="0" applyNumberFormat="1" applyFont="1" applyBorder="1" applyProtection="1"/>
    <xf numFmtId="37" fontId="8" fillId="0" borderId="104" xfId="0" applyNumberFormat="1" applyFont="1" applyBorder="1" applyProtection="1"/>
    <xf numFmtId="37" fontId="8" fillId="0" borderId="85" xfId="0" applyNumberFormat="1" applyFont="1" applyBorder="1" applyProtection="1"/>
    <xf numFmtId="0" fontId="8" fillId="0" borderId="99" xfId="0" applyFont="1" applyBorder="1" applyAlignment="1" applyProtection="1">
      <alignment horizontal="center"/>
    </xf>
    <xf numFmtId="0" fontId="8" fillId="0" borderId="104" xfId="0" applyFont="1" applyFill="1" applyBorder="1" applyProtection="1"/>
    <xf numFmtId="37" fontId="8" fillId="0" borderId="107" xfId="0" applyNumberFormat="1" applyFont="1" applyFill="1" applyBorder="1" applyProtection="1"/>
    <xf numFmtId="37" fontId="8" fillId="0" borderId="108" xfId="0" applyNumberFormat="1" applyFont="1" applyFill="1" applyBorder="1" applyProtection="1"/>
    <xf numFmtId="37" fontId="8" fillId="0" borderId="10" xfId="0" applyNumberFormat="1" applyFont="1" applyFill="1" applyBorder="1" applyProtection="1"/>
    <xf numFmtId="37" fontId="8" fillId="0" borderId="101" xfId="0" applyNumberFormat="1" applyFont="1" applyFill="1" applyBorder="1" applyProtection="1"/>
    <xf numFmtId="37" fontId="8" fillId="0" borderId="83" xfId="0" applyNumberFormat="1" applyFont="1" applyFill="1" applyBorder="1" applyProtection="1"/>
    <xf numFmtId="37" fontId="8" fillId="0" borderId="42" xfId="0" applyNumberFormat="1" applyFont="1" applyFill="1" applyBorder="1" applyProtection="1"/>
    <xf numFmtId="37" fontId="8" fillId="0" borderId="104" xfId="0" applyNumberFormat="1" applyFont="1" applyFill="1" applyBorder="1" applyProtection="1"/>
    <xf numFmtId="37" fontId="8" fillId="0" borderId="85" xfId="0" applyNumberFormat="1" applyFont="1" applyFill="1" applyBorder="1" applyProtection="1"/>
    <xf numFmtId="0" fontId="8" fillId="0" borderId="109" xfId="0" applyFont="1" applyBorder="1" applyAlignment="1" applyProtection="1">
      <alignment horizontal="right"/>
    </xf>
    <xf numFmtId="0" fontId="8" fillId="0" borderId="94" xfId="0" applyFont="1" applyBorder="1" applyProtection="1"/>
    <xf numFmtId="0" fontId="8" fillId="0" borderId="110" xfId="0" applyFont="1" applyBorder="1" applyProtection="1"/>
    <xf numFmtId="37" fontId="8" fillId="0" borderId="110" xfId="0" applyNumberFormat="1" applyFont="1" applyBorder="1" applyProtection="1"/>
    <xf numFmtId="0" fontId="8" fillId="0" borderId="113" xfId="0" applyFont="1" applyBorder="1" applyAlignment="1" applyProtection="1">
      <alignment horizontal="right"/>
    </xf>
    <xf numFmtId="0" fontId="8" fillId="0" borderId="114" xfId="0" applyFont="1" applyBorder="1" applyProtection="1"/>
    <xf numFmtId="37" fontId="8" fillId="0" borderId="115" xfId="0" applyNumberFormat="1" applyFont="1" applyBorder="1" applyProtection="1"/>
    <xf numFmtId="0" fontId="8" fillId="0" borderId="116" xfId="0" applyFont="1" applyBorder="1" applyProtection="1"/>
    <xf numFmtId="37" fontId="8" fillId="0" borderId="116" xfId="0" applyNumberFormat="1" applyFont="1" applyBorder="1" applyProtection="1"/>
    <xf numFmtId="0" fontId="0" fillId="0" borderId="0" xfId="0" applyFill="1"/>
    <xf numFmtId="0" fontId="0" fillId="0" borderId="117" xfId="0" applyBorder="1"/>
    <xf numFmtId="0" fontId="8" fillId="0" borderId="117" xfId="0" applyFont="1" applyBorder="1"/>
    <xf numFmtId="0" fontId="8" fillId="0" borderId="84" xfId="0" applyFont="1" applyBorder="1" applyAlignment="1" applyProtection="1">
      <alignment horizontal="centerContinuous"/>
    </xf>
    <xf numFmtId="0" fontId="8" fillId="0" borderId="88" xfId="0" applyFont="1" applyBorder="1" applyProtection="1"/>
    <xf numFmtId="0" fontId="8" fillId="0" borderId="90" xfId="0" applyFont="1" applyBorder="1" applyProtection="1"/>
    <xf numFmtId="0" fontId="8" fillId="0" borderId="120" xfId="0" applyFont="1" applyBorder="1" applyAlignment="1" applyProtection="1">
      <alignment horizontal="center"/>
    </xf>
    <xf numFmtId="0" fontId="57" fillId="0" borderId="95" xfId="0" applyFont="1" applyBorder="1" applyAlignment="1">
      <alignment horizontal="center"/>
    </xf>
    <xf numFmtId="0" fontId="8" fillId="0" borderId="121" xfId="0" applyFont="1" applyBorder="1" applyProtection="1"/>
    <xf numFmtId="0" fontId="8" fillId="0" borderId="122" xfId="0" applyFont="1" applyBorder="1" applyAlignment="1" applyProtection="1">
      <alignment horizontal="center"/>
    </xf>
    <xf numFmtId="0" fontId="57" fillId="0" borderId="99" xfId="0" applyFont="1" applyBorder="1" applyAlignment="1">
      <alignment horizontal="center"/>
    </xf>
    <xf numFmtId="0" fontId="8" fillId="0" borderId="123" xfId="0" applyFont="1" applyBorder="1" applyAlignment="1" applyProtection="1">
      <alignment horizontal="center"/>
    </xf>
    <xf numFmtId="0" fontId="8" fillId="0" borderId="122" xfId="0" applyFont="1" applyBorder="1" applyProtection="1"/>
    <xf numFmtId="0" fontId="8" fillId="0" borderId="101" xfId="0" applyFont="1" applyBorder="1" applyAlignment="1" applyProtection="1">
      <alignment horizontal="center"/>
    </xf>
    <xf numFmtId="0" fontId="8" fillId="0" borderId="124" xfId="0" applyFont="1" applyBorder="1" applyAlignment="1" applyProtection="1">
      <alignment horizontal="center"/>
    </xf>
    <xf numFmtId="0" fontId="8" fillId="0" borderId="125" xfId="0" applyFont="1" applyBorder="1" applyAlignment="1" applyProtection="1">
      <alignment horizontal="center"/>
    </xf>
    <xf numFmtId="0" fontId="57" fillId="0" borderId="126" xfId="0" applyFont="1" applyBorder="1" applyAlignment="1">
      <alignment horizontal="center"/>
    </xf>
    <xf numFmtId="0" fontId="8" fillId="0" borderId="127" xfId="0" applyFont="1" applyBorder="1" applyProtection="1"/>
    <xf numFmtId="0" fontId="8" fillId="0" borderId="102" xfId="0" applyFont="1" applyBorder="1" applyAlignment="1" applyProtection="1">
      <alignment horizontal="center"/>
    </xf>
    <xf numFmtId="0" fontId="8" fillId="0" borderId="129" xfId="0" applyFont="1" applyFill="1" applyBorder="1" applyProtection="1"/>
    <xf numFmtId="0" fontId="8" fillId="0" borderId="130" xfId="0" applyFont="1" applyFill="1" applyBorder="1" applyProtection="1"/>
    <xf numFmtId="0" fontId="8" fillId="0" borderId="131" xfId="0" applyFont="1" applyFill="1" applyBorder="1" applyProtection="1"/>
    <xf numFmtId="0" fontId="8" fillId="0" borderId="132" xfId="0" applyFont="1" applyFill="1" applyBorder="1" applyProtection="1"/>
    <xf numFmtId="176" fontId="8" fillId="0" borderId="133" xfId="0" applyNumberFormat="1" applyFont="1" applyBorder="1" applyProtection="1"/>
    <xf numFmtId="0" fontId="8" fillId="0" borderId="134" xfId="0" applyFont="1" applyBorder="1" applyAlignment="1" applyProtection="1">
      <alignment horizontal="center"/>
    </xf>
    <xf numFmtId="5" fontId="8" fillId="0" borderId="100" xfId="0" applyNumberFormat="1" applyFont="1" applyBorder="1" applyProtection="1"/>
    <xf numFmtId="5" fontId="8" fillId="0" borderId="133" xfId="0" applyNumberFormat="1" applyFont="1" applyBorder="1" applyProtection="1"/>
    <xf numFmtId="0" fontId="8" fillId="0" borderId="133" xfId="0" applyFont="1" applyBorder="1" applyProtection="1"/>
    <xf numFmtId="0" fontId="8" fillId="0" borderId="85" xfId="0" applyFont="1" applyBorder="1" applyAlignment="1" applyProtection="1">
      <alignment horizontal="center"/>
    </xf>
    <xf numFmtId="37" fontId="8" fillId="0" borderId="102" xfId="0" applyNumberFormat="1" applyFont="1" applyBorder="1" applyProtection="1"/>
    <xf numFmtId="37" fontId="8" fillId="0" borderId="133" xfId="0" applyNumberFormat="1" applyFont="1" applyBorder="1" applyProtection="1"/>
    <xf numFmtId="37" fontId="8" fillId="0" borderId="86" xfId="0" applyNumberFormat="1" applyFont="1" applyBorder="1" applyProtection="1"/>
    <xf numFmtId="37" fontId="8" fillId="0" borderId="135" xfId="0" applyNumberFormat="1" applyFont="1" applyFill="1" applyBorder="1" applyProtection="1"/>
    <xf numFmtId="37" fontId="8" fillId="0" borderId="130" xfId="0" applyNumberFormat="1" applyFont="1" applyFill="1" applyBorder="1" applyProtection="1"/>
    <xf numFmtId="37" fontId="8" fillId="0" borderId="131" xfId="0" applyNumberFormat="1" applyFont="1" applyFill="1" applyBorder="1" applyProtection="1"/>
    <xf numFmtId="37" fontId="8" fillId="0" borderId="82" xfId="0" applyNumberFormat="1" applyFont="1" applyFill="1" applyBorder="1" applyProtection="1"/>
    <xf numFmtId="37" fontId="8" fillId="0" borderId="126" xfId="0" applyNumberFormat="1" applyFont="1" applyFill="1" applyBorder="1" applyProtection="1"/>
    <xf numFmtId="37" fontId="8" fillId="0" borderId="89" xfId="0" applyNumberFormat="1" applyFont="1" applyFill="1" applyBorder="1" applyProtection="1"/>
    <xf numFmtId="37" fontId="8" fillId="0" borderId="136" xfId="0" applyNumberFormat="1" applyFont="1" applyBorder="1" applyProtection="1"/>
    <xf numFmtId="5" fontId="8" fillId="0" borderId="102" xfId="0" applyNumberFormat="1" applyFont="1" applyBorder="1" applyProtection="1"/>
    <xf numFmtId="37" fontId="8" fillId="0" borderId="84" xfId="0" applyNumberFormat="1" applyFont="1" applyFill="1" applyBorder="1" applyProtection="1"/>
    <xf numFmtId="37" fontId="8" fillId="0" borderId="133" xfId="0" applyNumberFormat="1" applyFont="1" applyFill="1" applyBorder="1" applyProtection="1"/>
    <xf numFmtId="37" fontId="8" fillId="0" borderId="102" xfId="0" applyNumberFormat="1" applyFont="1" applyFill="1" applyBorder="1" applyProtection="1"/>
    <xf numFmtId="37" fontId="8" fillId="0" borderId="26" xfId="0" applyNumberFormat="1" applyFont="1" applyFill="1" applyBorder="1" applyProtection="1"/>
    <xf numFmtId="37" fontId="8" fillId="0" borderId="137" xfId="0" applyNumberFormat="1" applyFont="1" applyFill="1" applyBorder="1" applyProtection="1"/>
    <xf numFmtId="0" fontId="8" fillId="0" borderId="113" xfId="0" applyFont="1" applyBorder="1" applyAlignment="1" applyProtection="1">
      <alignment horizontal="center"/>
    </xf>
    <xf numFmtId="0" fontId="8" fillId="0" borderId="115" xfId="0" applyFont="1" applyBorder="1" applyAlignment="1" applyProtection="1">
      <alignment horizontal="center"/>
    </xf>
    <xf numFmtId="0" fontId="8" fillId="0" borderId="0" xfId="0" applyFont="1" applyBorder="1" applyAlignment="1" applyProtection="1">
      <alignment horizontal="right"/>
    </xf>
    <xf numFmtId="0" fontId="8" fillId="0" borderId="0" xfId="0" applyFont="1" applyFill="1"/>
    <xf numFmtId="0" fontId="57" fillId="0" borderId="95" xfId="0" applyFont="1" applyBorder="1"/>
    <xf numFmtId="0" fontId="57" fillId="0" borderId="92" xfId="0" applyFont="1" applyBorder="1"/>
    <xf numFmtId="0" fontId="57" fillId="0" borderId="0" xfId="0" applyFont="1"/>
    <xf numFmtId="0" fontId="57" fillId="0" borderId="0" xfId="0" applyFont="1" applyAlignment="1">
      <alignment horizontal="center"/>
    </xf>
    <xf numFmtId="0" fontId="9" fillId="0" borderId="103" xfId="0" applyFont="1" applyBorder="1" applyProtection="1"/>
    <xf numFmtId="0" fontId="8" fillId="22" borderId="104" xfId="0" applyFont="1" applyFill="1" applyBorder="1" applyProtection="1"/>
    <xf numFmtId="37" fontId="8" fillId="22" borderId="104" xfId="0" applyNumberFormat="1" applyFont="1" applyFill="1" applyBorder="1" applyProtection="1"/>
    <xf numFmtId="0" fontId="9" fillId="0" borderId="103" xfId="0" applyFont="1" applyFill="1" applyBorder="1" applyProtection="1"/>
    <xf numFmtId="0" fontId="8" fillId="0" borderId="103" xfId="0" applyFont="1" applyFill="1" applyBorder="1" applyProtection="1"/>
    <xf numFmtId="5" fontId="8" fillId="0" borderId="104" xfId="0" applyNumberFormat="1" applyFont="1" applyFill="1" applyBorder="1" applyProtection="1"/>
    <xf numFmtId="5" fontId="8" fillId="0" borderId="85" xfId="0" applyNumberFormat="1" applyFont="1" applyFill="1" applyBorder="1" applyProtection="1"/>
    <xf numFmtId="0" fontId="8" fillId="0" borderId="140" xfId="0" applyFont="1" applyBorder="1" applyProtection="1"/>
    <xf numFmtId="0" fontId="57" fillId="0" borderId="92" xfId="0" applyFont="1" applyBorder="1" applyAlignment="1">
      <alignment horizontal="center"/>
    </xf>
    <xf numFmtId="0" fontId="8" fillId="0" borderId="31" xfId="0" applyFont="1" applyBorder="1" applyAlignment="1" applyProtection="1"/>
    <xf numFmtId="0" fontId="8" fillId="0" borderId="10" xfId="0" applyFont="1" applyBorder="1" applyAlignment="1" applyProtection="1"/>
    <xf numFmtId="0" fontId="8" fillId="0" borderId="78" xfId="0" applyFont="1" applyBorder="1" applyAlignment="1" applyProtection="1">
      <alignment horizontal="left"/>
    </xf>
    <xf numFmtId="0" fontId="8" fillId="0" borderId="42" xfId="0" applyFont="1" applyBorder="1" applyAlignment="1" applyProtection="1">
      <alignment horizontal="centerContinuous" wrapText="1"/>
    </xf>
    <xf numFmtId="0" fontId="8" fillId="0" borderId="120" xfId="0" applyFont="1" applyBorder="1" applyAlignment="1" applyProtection="1">
      <alignment horizontal="left"/>
    </xf>
    <xf numFmtId="0" fontId="8" fillId="0" borderId="81" xfId="0" applyFont="1" applyBorder="1" applyAlignment="1" applyProtection="1">
      <alignment horizontal="centerContinuous"/>
    </xf>
    <xf numFmtId="0" fontId="8" fillId="0" borderId="80" xfId="0" applyFont="1" applyBorder="1" applyAlignment="1" applyProtection="1">
      <alignment horizontal="left"/>
    </xf>
    <xf numFmtId="0" fontId="8" fillId="0" borderId="80" xfId="0" applyFont="1" applyBorder="1" applyAlignment="1" applyProtection="1">
      <alignment horizontal="centerContinuous"/>
    </xf>
    <xf numFmtId="0" fontId="20" fillId="0" borderId="123" xfId="0" applyFont="1" applyBorder="1" applyProtection="1"/>
    <xf numFmtId="0" fontId="20" fillId="0" borderId="95" xfId="0" applyFont="1" applyBorder="1" applyProtection="1"/>
    <xf numFmtId="0" fontId="20" fillId="0" borderId="141" xfId="0" applyFont="1" applyBorder="1" applyProtection="1"/>
    <xf numFmtId="0" fontId="20" fillId="0" borderId="101" xfId="0" applyFont="1" applyBorder="1" applyProtection="1"/>
    <xf numFmtId="0" fontId="8" fillId="0" borderId="86" xfId="0" applyFont="1" applyBorder="1" applyAlignment="1" applyProtection="1">
      <alignment horizontal="center"/>
    </xf>
    <xf numFmtId="0" fontId="8" fillId="0" borderId="142" xfId="0" applyFont="1" applyBorder="1" applyAlignment="1" applyProtection="1">
      <alignment horizontal="center"/>
    </xf>
    <xf numFmtId="0" fontId="8" fillId="0" borderId="42" xfId="0" applyFont="1" applyBorder="1" applyAlignment="1" applyProtection="1"/>
    <xf numFmtId="0" fontId="8" fillId="0" borderId="46" xfId="0" applyFont="1" applyBorder="1" applyAlignment="1" applyProtection="1">
      <alignment horizontal="right"/>
    </xf>
    <xf numFmtId="0" fontId="8" fillId="0" borderId="42" xfId="0" applyFont="1" applyBorder="1" applyAlignment="1" applyProtection="1">
      <alignment horizontal="right"/>
    </xf>
    <xf numFmtId="0" fontId="8" fillId="0" borderId="120" xfId="0" applyFont="1" applyBorder="1" applyAlignment="1" applyProtection="1">
      <alignment horizontal="right"/>
    </xf>
    <xf numFmtId="0" fontId="8" fillId="0" borderId="31" xfId="0" applyFont="1" applyBorder="1" applyAlignment="1" applyProtection="1">
      <alignment horizontal="right"/>
    </xf>
    <xf numFmtId="0" fontId="8" fillId="0" borderId="31" xfId="0" applyFont="1" applyFill="1" applyBorder="1" applyAlignment="1" applyProtection="1">
      <alignment horizontal="right"/>
    </xf>
    <xf numFmtId="0" fontId="8" fillId="0" borderId="31" xfId="0" applyFont="1" applyFill="1" applyBorder="1" applyProtection="1"/>
    <xf numFmtId="0" fontId="8" fillId="0" borderId="80" xfId="0" applyFont="1" applyBorder="1" applyAlignment="1" applyProtection="1">
      <alignment horizontal="right"/>
    </xf>
    <xf numFmtId="0" fontId="8" fillId="0" borderId="0" xfId="0" applyFont="1" applyBorder="1" applyAlignment="1" applyProtection="1"/>
    <xf numFmtId="0" fontId="8" fillId="0" borderId="0" xfId="0" applyFont="1" applyFill="1" applyBorder="1" applyAlignment="1" applyProtection="1">
      <alignment horizontal="right"/>
    </xf>
    <xf numFmtId="0" fontId="8" fillId="0" borderId="0" xfId="0" applyFont="1" applyFill="1" applyBorder="1" applyProtection="1"/>
    <xf numFmtId="0" fontId="8" fillId="0" borderId="143" xfId="0" applyFont="1" applyBorder="1" applyAlignment="1" applyProtection="1">
      <alignment horizontal="right"/>
    </xf>
    <xf numFmtId="0" fontId="8" fillId="0" borderId="117" xfId="0" applyFont="1" applyBorder="1" applyAlignment="1" applyProtection="1">
      <alignment horizontal="right"/>
    </xf>
    <xf numFmtId="0" fontId="8" fillId="0" borderId="117" xfId="0" applyFont="1" applyBorder="1" applyProtection="1"/>
    <xf numFmtId="0" fontId="20" fillId="0" borderId="144" xfId="0" applyFont="1" applyBorder="1" applyProtection="1"/>
    <xf numFmtId="0" fontId="20" fillId="0" borderId="91" xfId="0" applyFont="1" applyBorder="1" applyProtection="1"/>
    <xf numFmtId="0" fontId="20" fillId="0" borderId="92" xfId="0" applyFont="1" applyBorder="1" applyProtection="1"/>
    <xf numFmtId="0" fontId="8" fillId="23" borderId="42" xfId="0" applyFont="1" applyFill="1" applyBorder="1" applyAlignment="1" applyProtection="1">
      <alignment horizontal="right"/>
    </xf>
    <xf numFmtId="0" fontId="8" fillId="23" borderId="103" xfId="0" applyFont="1" applyFill="1" applyBorder="1" applyProtection="1"/>
    <xf numFmtId="0" fontId="8" fillId="0" borderId="28" xfId="0" applyFont="1" applyBorder="1" applyAlignment="1" applyProtection="1">
      <alignment horizontal="right"/>
    </xf>
    <xf numFmtId="37" fontId="8" fillId="0" borderId="111" xfId="0" applyNumberFormat="1" applyFont="1" applyFill="1" applyBorder="1" applyProtection="1"/>
    <xf numFmtId="0" fontId="8" fillId="0" borderId="100" xfId="0" applyFont="1" applyBorder="1" applyAlignment="1" applyProtection="1">
      <alignment horizontal="right"/>
    </xf>
    <xf numFmtId="0" fontId="8" fillId="0" borderId="17" xfId="0" applyFont="1" applyBorder="1" applyAlignment="1" applyProtection="1">
      <alignment horizontal="right"/>
    </xf>
    <xf numFmtId="0" fontId="8" fillId="23" borderId="10" xfId="0" applyFont="1" applyFill="1" applyBorder="1" applyAlignment="1" applyProtection="1">
      <alignment horizontal="right"/>
    </xf>
    <xf numFmtId="0" fontId="8" fillId="23" borderId="119" xfId="0" applyFont="1" applyFill="1" applyBorder="1" applyProtection="1"/>
    <xf numFmtId="0" fontId="8" fillId="23" borderId="31" xfId="0" applyFont="1" applyFill="1" applyBorder="1" applyAlignment="1" applyProtection="1">
      <alignment horizontal="right"/>
    </xf>
    <xf numFmtId="0" fontId="8" fillId="23" borderId="94" xfId="0" applyFont="1" applyFill="1" applyBorder="1" applyProtection="1"/>
    <xf numFmtId="37" fontId="8" fillId="0" borderId="110" xfId="0" applyNumberFormat="1" applyFont="1" applyFill="1" applyBorder="1" applyProtection="1"/>
    <xf numFmtId="0" fontId="8" fillId="0" borderId="98" xfId="0" applyFont="1" applyBorder="1" applyAlignment="1" applyProtection="1">
      <alignment horizontal="right"/>
    </xf>
    <xf numFmtId="0" fontId="8" fillId="0" borderId="15" xfId="0" applyFont="1" applyBorder="1" applyAlignment="1" applyProtection="1">
      <alignment horizontal="right"/>
    </xf>
    <xf numFmtId="0" fontId="8" fillId="0" borderId="96" xfId="0" applyFont="1" applyFill="1" applyBorder="1" applyProtection="1"/>
    <xf numFmtId="0" fontId="8" fillId="0" borderId="99" xfId="0" applyFont="1" applyBorder="1" applyProtection="1"/>
    <xf numFmtId="37" fontId="8" fillId="0" borderId="99" xfId="0" applyNumberFormat="1" applyFont="1" applyFill="1" applyBorder="1" applyProtection="1"/>
    <xf numFmtId="37" fontId="8" fillId="0" borderId="81" xfId="0" applyNumberFormat="1" applyFont="1" applyFill="1" applyBorder="1" applyProtection="1"/>
    <xf numFmtId="0" fontId="8" fillId="0" borderId="145" xfId="0" applyFont="1" applyBorder="1" applyAlignment="1" applyProtection="1">
      <alignment horizontal="right"/>
    </xf>
    <xf numFmtId="0" fontId="8" fillId="0" borderId="146" xfId="0" applyFont="1" applyBorder="1" applyAlignment="1" applyProtection="1">
      <alignment horizontal="right"/>
    </xf>
    <xf numFmtId="0" fontId="8" fillId="0" borderId="147" xfId="0" applyFont="1" applyBorder="1" applyProtection="1"/>
    <xf numFmtId="0" fontId="8" fillId="0" borderId="148" xfId="0" applyFont="1" applyBorder="1" applyProtection="1"/>
    <xf numFmtId="37" fontId="8" fillId="0" borderId="149" xfId="0" applyNumberFormat="1" applyFont="1" applyBorder="1" applyProtection="1"/>
    <xf numFmtId="0" fontId="8" fillId="0" borderId="150" xfId="0" applyFont="1" applyBorder="1" applyProtection="1"/>
    <xf numFmtId="0" fontId="8" fillId="0" borderId="151" xfId="0" applyFont="1" applyBorder="1" applyProtection="1"/>
    <xf numFmtId="0" fontId="8" fillId="0" borderId="152" xfId="0" applyFont="1" applyBorder="1" applyProtection="1"/>
    <xf numFmtId="0" fontId="8" fillId="0" borderId="111" xfId="0" applyFont="1" applyBorder="1" applyProtection="1"/>
    <xf numFmtId="0" fontId="57" fillId="0" borderId="121" xfId="0" applyFont="1" applyBorder="1" applyAlignment="1">
      <alignment horizontal="center"/>
    </xf>
    <xf numFmtId="0" fontId="8" fillId="22" borderId="128" xfId="0" applyFont="1" applyFill="1" applyBorder="1" applyProtection="1"/>
    <xf numFmtId="5" fontId="8" fillId="0" borderId="128" xfId="0" applyNumberFormat="1" applyFont="1" applyBorder="1" applyProtection="1"/>
    <xf numFmtId="37" fontId="8" fillId="0" borderId="128" xfId="0" applyNumberFormat="1" applyFont="1" applyBorder="1" applyProtection="1"/>
    <xf numFmtId="37" fontId="8" fillId="0" borderId="153" xfId="0" applyNumberFormat="1" applyFont="1" applyFill="1" applyBorder="1" applyProtection="1"/>
    <xf numFmtId="37" fontId="8" fillId="0" borderId="124" xfId="0" applyNumberFormat="1" applyFont="1" applyFill="1" applyBorder="1" applyProtection="1"/>
    <xf numFmtId="37" fontId="8" fillId="0" borderId="128" xfId="0" applyNumberFormat="1" applyFont="1" applyFill="1" applyBorder="1" applyProtection="1"/>
    <xf numFmtId="37" fontId="8" fillId="22" borderId="128" xfId="0" applyNumberFormat="1" applyFont="1" applyFill="1" applyBorder="1" applyProtection="1"/>
    <xf numFmtId="37" fontId="8" fillId="0" borderId="154" xfId="0" applyNumberFormat="1" applyFont="1" applyBorder="1" applyProtection="1"/>
    <xf numFmtId="37" fontId="8" fillId="0" borderId="140" xfId="0" applyNumberFormat="1" applyFont="1" applyBorder="1" applyProtection="1"/>
    <xf numFmtId="0" fontId="50" fillId="0" borderId="0" xfId="0" applyFont="1"/>
    <xf numFmtId="0" fontId="8" fillId="0" borderId="0" xfId="0" applyFont="1" applyFill="1" applyProtection="1"/>
    <xf numFmtId="0" fontId="8" fillId="0" borderId="4" xfId="0" applyFont="1" applyFill="1" applyBorder="1" applyProtection="1"/>
    <xf numFmtId="0" fontId="8" fillId="0" borderId="66" xfId="0" applyFont="1" applyBorder="1" applyAlignment="1" applyProtection="1">
      <alignment horizontal="center"/>
    </xf>
    <xf numFmtId="0" fontId="0" fillId="0" borderId="204" xfId="0" applyBorder="1" applyProtection="1"/>
    <xf numFmtId="0" fontId="0" fillId="0" borderId="205" xfId="0" applyBorder="1" applyProtection="1"/>
    <xf numFmtId="0" fontId="0" fillId="0" borderId="202" xfId="0" applyBorder="1" applyProtection="1"/>
    <xf numFmtId="0" fontId="0" fillId="0" borderId="206" xfId="0" applyBorder="1" applyProtection="1"/>
    <xf numFmtId="0" fontId="20" fillId="0" borderId="10" xfId="0" applyFont="1" applyFill="1" applyBorder="1" applyProtection="1"/>
    <xf numFmtId="164" fontId="8" fillId="0" borderId="136" xfId="0" applyNumberFormat="1" applyFont="1" applyBorder="1" applyAlignment="1" applyProtection="1">
      <alignment horizontal="center"/>
    </xf>
    <xf numFmtId="49" fontId="8" fillId="0" borderId="10" xfId="0" applyNumberFormat="1" applyFont="1" applyBorder="1" applyAlignment="1" applyProtection="1">
      <alignment horizontal="center"/>
    </xf>
    <xf numFmtId="0" fontId="8" fillId="0" borderId="80" xfId="0" applyNumberFormat="1" applyFont="1" applyBorder="1" applyProtection="1"/>
    <xf numFmtId="0" fontId="8" fillId="0" borderId="135" xfId="0" applyFont="1" applyBorder="1" applyAlignment="1" applyProtection="1">
      <alignment horizontal="center"/>
    </xf>
    <xf numFmtId="0" fontId="8" fillId="0" borderId="106" xfId="0" applyFont="1" applyBorder="1" applyAlignment="1" applyProtection="1">
      <alignment horizontal="center"/>
    </xf>
    <xf numFmtId="0" fontId="57" fillId="0" borderId="155" xfId="0" applyFont="1" applyBorder="1" applyAlignment="1">
      <alignment horizontal="center"/>
    </xf>
    <xf numFmtId="0" fontId="8" fillId="0" borderId="156" xfId="0" applyFont="1" applyBorder="1" applyAlignment="1" applyProtection="1">
      <alignment horizontal="center"/>
    </xf>
    <xf numFmtId="0" fontId="8" fillId="0" borderId="95" xfId="0" applyFont="1" applyBorder="1" applyAlignment="1" applyProtection="1">
      <alignment horizontal="center"/>
    </xf>
    <xf numFmtId="0" fontId="8" fillId="0" borderId="157" xfId="0" applyFont="1" applyBorder="1" applyAlignment="1" applyProtection="1">
      <alignment horizontal="center"/>
    </xf>
    <xf numFmtId="0" fontId="57" fillId="0" borderId="89" xfId="0" applyFont="1" applyBorder="1" applyAlignment="1">
      <alignment horizontal="center"/>
    </xf>
    <xf numFmtId="0" fontId="8" fillId="0" borderId="158" xfId="0" applyFont="1" applyFill="1" applyBorder="1" applyProtection="1"/>
    <xf numFmtId="0" fontId="8" fillId="0" borderId="136" xfId="0" applyFont="1" applyFill="1" applyBorder="1" applyProtection="1"/>
    <xf numFmtId="5" fontId="8" fillId="0" borderId="105" xfId="0" applyNumberFormat="1" applyFont="1" applyBorder="1" applyProtection="1"/>
    <xf numFmtId="37" fontId="8" fillId="0" borderId="155" xfId="0" applyNumberFormat="1" applyFont="1" applyFill="1" applyBorder="1" applyProtection="1"/>
    <xf numFmtId="37" fontId="8" fillId="0" borderId="88" xfId="0" applyNumberFormat="1" applyFont="1" applyFill="1" applyBorder="1" applyProtection="1"/>
    <xf numFmtId="37" fontId="8" fillId="0" borderId="101" xfId="0" applyNumberFormat="1" applyFont="1" applyBorder="1" applyProtection="1"/>
    <xf numFmtId="37" fontId="8" fillId="0" borderId="159" xfId="0" applyNumberFormat="1" applyFont="1" applyFill="1" applyBorder="1" applyProtection="1"/>
    <xf numFmtId="37" fontId="8" fillId="0" borderId="107" xfId="0" applyNumberFormat="1" applyFont="1" applyBorder="1" applyProtection="1"/>
    <xf numFmtId="0" fontId="8" fillId="0" borderId="160" xfId="0" applyFont="1" applyBorder="1" applyProtection="1"/>
    <xf numFmtId="164" fontId="8" fillId="0" borderId="161" xfId="0" applyNumberFormat="1" applyFont="1" applyBorder="1" applyAlignment="1" applyProtection="1">
      <alignment horizontal="center"/>
    </xf>
    <xf numFmtId="0" fontId="8" fillId="0" borderId="162" xfId="0" applyFont="1" applyBorder="1" applyAlignment="1" applyProtection="1">
      <alignment horizontal="center"/>
    </xf>
    <xf numFmtId="0" fontId="8" fillId="0" borderId="110" xfId="0" applyFont="1" applyBorder="1" applyAlignment="1" applyProtection="1">
      <alignment horizontal="center"/>
    </xf>
    <xf numFmtId="0" fontId="57" fillId="0" borderId="158" xfId="0" applyFont="1" applyBorder="1" applyAlignment="1"/>
    <xf numFmtId="0" fontId="8" fillId="0" borderId="163" xfId="0" applyFont="1" applyBorder="1" applyAlignment="1" applyProtection="1">
      <alignment horizontal="center"/>
    </xf>
    <xf numFmtId="0" fontId="57" fillId="0" borderId="142" xfId="0" applyFont="1" applyBorder="1" applyAlignment="1">
      <alignment horizontal="center"/>
    </xf>
    <xf numFmtId="0" fontId="58" fillId="0" borderId="80" xfId="0" applyFont="1" applyBorder="1" applyAlignment="1">
      <alignment horizontal="center"/>
    </xf>
    <xf numFmtId="0" fontId="8" fillId="0" borderId="165" xfId="0" applyFont="1" applyBorder="1" applyAlignment="1" applyProtection="1">
      <alignment horizontal="center"/>
    </xf>
    <xf numFmtId="0" fontId="0" fillId="0" borderId="213" xfId="0" applyBorder="1" applyProtection="1"/>
    <xf numFmtId="0" fontId="8" fillId="0" borderId="8" xfId="1" applyFont="1" applyBorder="1" applyProtection="1"/>
    <xf numFmtId="0" fontId="8" fillId="0" borderId="12" xfId="1" applyFont="1" applyBorder="1" applyProtection="1"/>
    <xf numFmtId="0" fontId="8" fillId="0" borderId="3" xfId="1" applyFont="1" applyBorder="1" applyAlignment="1" applyProtection="1">
      <alignment horizontal="center"/>
    </xf>
    <xf numFmtId="0" fontId="8" fillId="0" borderId="0" xfId="1" applyFont="1"/>
    <xf numFmtId="0" fontId="8" fillId="0" borderId="4" xfId="1" applyFont="1" applyBorder="1" applyProtection="1"/>
    <xf numFmtId="0" fontId="8" fillId="0" borderId="25" xfId="1" applyFont="1" applyBorder="1" applyProtection="1"/>
    <xf numFmtId="0" fontId="8" fillId="0" borderId="5" xfId="1" applyFont="1" applyBorder="1" applyProtection="1"/>
    <xf numFmtId="0" fontId="8" fillId="0" borderId="9" xfId="1" applyFont="1" applyBorder="1" applyProtection="1"/>
    <xf numFmtId="0" fontId="8" fillId="0" borderId="26" xfId="1" applyFont="1" applyBorder="1" applyProtection="1"/>
    <xf numFmtId="0" fontId="8" fillId="0" borderId="11" xfId="1" applyFont="1" applyBorder="1" applyAlignment="1" applyProtection="1">
      <alignment horizontal="center"/>
    </xf>
    <xf numFmtId="0" fontId="9" fillId="0" borderId="10" xfId="1" applyFont="1" applyBorder="1" applyAlignment="1" applyProtection="1">
      <alignment horizontal="centerContinuous"/>
    </xf>
    <xf numFmtId="0" fontId="9" fillId="0" borderId="11" xfId="1" applyFont="1" applyBorder="1" applyAlignment="1" applyProtection="1">
      <alignment horizontal="centerContinuous"/>
    </xf>
    <xf numFmtId="0" fontId="8" fillId="0" borderId="4" xfId="1" applyFont="1" applyBorder="1" applyAlignment="1" applyProtection="1">
      <alignment horizontal="left"/>
    </xf>
    <xf numFmtId="0" fontId="8" fillId="0" borderId="0" xfId="1" applyFont="1" applyAlignment="1" applyProtection="1">
      <alignment horizontal="left"/>
    </xf>
    <xf numFmtId="0" fontId="8" fillId="0" borderId="5" xfId="1" applyFont="1" applyBorder="1" applyAlignment="1" applyProtection="1">
      <alignment horizontal="left"/>
    </xf>
    <xf numFmtId="0" fontId="8" fillId="0" borderId="30" xfId="1" applyFont="1" applyBorder="1" applyProtection="1"/>
    <xf numFmtId="0" fontId="8" fillId="0" borderId="27" xfId="1" applyFont="1" applyBorder="1" applyAlignment="1" applyProtection="1">
      <alignment horizontal="center"/>
    </xf>
    <xf numFmtId="0" fontId="8" fillId="0" borderId="31" xfId="1" applyFont="1" applyBorder="1" applyAlignment="1" applyProtection="1">
      <alignment horizontal="center"/>
    </xf>
    <xf numFmtId="0" fontId="8" fillId="0" borderId="28" xfId="1" applyFont="1" applyBorder="1" applyAlignment="1" applyProtection="1">
      <alignment horizontal="center"/>
    </xf>
    <xf numFmtId="0" fontId="8" fillId="0" borderId="29" xfId="1" applyFont="1" applyBorder="1" applyAlignment="1" applyProtection="1">
      <alignment horizontal="center"/>
    </xf>
    <xf numFmtId="0" fontId="8" fillId="0" borderId="0" xfId="1" applyFont="1" applyAlignment="1" applyProtection="1">
      <alignment horizontal="center"/>
    </xf>
    <xf numFmtId="0" fontId="8" fillId="0" borderId="15" xfId="1" applyFont="1" applyBorder="1" applyAlignment="1" applyProtection="1">
      <alignment horizontal="center"/>
    </xf>
    <xf numFmtId="0" fontId="8" fillId="0" borderId="26" xfId="1" applyFont="1" applyBorder="1" applyAlignment="1" applyProtection="1">
      <alignment horizontal="center"/>
    </xf>
    <xf numFmtId="0" fontId="8" fillId="0" borderId="10" xfId="1" applyFont="1" applyBorder="1" applyAlignment="1" applyProtection="1">
      <alignment horizontal="center"/>
    </xf>
    <xf numFmtId="0" fontId="8" fillId="0" borderId="17" xfId="1" applyFont="1" applyBorder="1" applyAlignment="1" applyProtection="1">
      <alignment horizontal="center"/>
    </xf>
    <xf numFmtId="0" fontId="9" fillId="0" borderId="25" xfId="1" applyFont="1" applyBorder="1" applyAlignment="1" applyProtection="1">
      <alignment horizontal="center"/>
    </xf>
    <xf numFmtId="0" fontId="8" fillId="0" borderId="0" xfId="1" applyFont="1" applyProtection="1"/>
    <xf numFmtId="165" fontId="8" fillId="0" borderId="15" xfId="1" applyNumberFormat="1" applyFont="1" applyBorder="1" applyAlignment="1" applyProtection="1">
      <alignment horizontal="center"/>
    </xf>
    <xf numFmtId="165" fontId="8" fillId="0" borderId="0" xfId="1" applyNumberFormat="1" applyFont="1" applyProtection="1"/>
    <xf numFmtId="165" fontId="8" fillId="0" borderId="0" xfId="1" applyNumberFormat="1" applyFont="1" applyAlignment="1" applyProtection="1">
      <alignment horizontal="center"/>
    </xf>
    <xf numFmtId="0" fontId="8" fillId="0" borderId="5" xfId="1" applyFont="1" applyBorder="1" applyAlignment="1" applyProtection="1">
      <alignment horizontal="center"/>
    </xf>
    <xf numFmtId="0" fontId="10" fillId="0" borderId="5" xfId="1" applyFont="1" applyBorder="1" applyProtection="1"/>
    <xf numFmtId="0" fontId="8" fillId="0" borderId="4" xfId="1" applyFont="1" applyBorder="1" applyAlignment="1" applyProtection="1">
      <alignment horizontal="center"/>
    </xf>
    <xf numFmtId="0" fontId="8" fillId="0" borderId="25" xfId="1" applyFont="1" applyBorder="1" applyAlignment="1" applyProtection="1">
      <alignment horizontal="left"/>
    </xf>
    <xf numFmtId="0" fontId="8" fillId="0" borderId="15" xfId="1" applyFont="1" applyBorder="1" applyProtection="1"/>
    <xf numFmtId="0" fontId="49" fillId="0" borderId="5" xfId="1" applyFont="1" applyBorder="1" applyProtection="1"/>
    <xf numFmtId="0" fontId="8" fillId="0" borderId="36" xfId="1" applyFont="1" applyBorder="1" applyProtection="1"/>
    <xf numFmtId="0" fontId="8" fillId="0" borderId="1" xfId="1" applyFont="1" applyBorder="1" applyProtection="1"/>
    <xf numFmtId="0" fontId="8" fillId="0" borderId="35" xfId="1" applyFont="1" applyBorder="1" applyProtection="1"/>
    <xf numFmtId="0" fontId="10" fillId="0" borderId="7" xfId="1" applyFont="1" applyBorder="1" applyProtection="1"/>
    <xf numFmtId="0" fontId="10" fillId="0" borderId="0" xfId="1" applyFont="1" applyProtection="1"/>
    <xf numFmtId="0" fontId="8" fillId="0" borderId="0" xfId="1" applyFont="1" applyAlignment="1" applyProtection="1">
      <alignment horizontal="centerContinuous"/>
    </xf>
    <xf numFmtId="0" fontId="8" fillId="0" borderId="31" xfId="1" applyFont="1" applyBorder="1" applyProtection="1"/>
    <xf numFmtId="0" fontId="8" fillId="0" borderId="29" xfId="1" applyFont="1" applyBorder="1" applyProtection="1"/>
    <xf numFmtId="0" fontId="9" fillId="0" borderId="4" xfId="1" applyFont="1" applyBorder="1" applyAlignment="1" applyProtection="1">
      <alignment horizontal="centerContinuous"/>
    </xf>
    <xf numFmtId="0" fontId="9" fillId="0" borderId="0" xfId="1" applyFont="1" applyAlignment="1" applyProtection="1">
      <alignment horizontal="centerContinuous"/>
    </xf>
    <xf numFmtId="0" fontId="9" fillId="0" borderId="5" xfId="1" applyFont="1" applyBorder="1" applyAlignment="1" applyProtection="1">
      <alignment horizontal="centerContinuous"/>
    </xf>
    <xf numFmtId="0" fontId="9" fillId="0" borderId="25" xfId="1" applyFont="1" applyBorder="1" applyProtection="1"/>
    <xf numFmtId="0" fontId="8" fillId="0" borderId="0" xfId="1"/>
    <xf numFmtId="0" fontId="18" fillId="0" borderId="8" xfId="1" applyFont="1" applyBorder="1"/>
    <xf numFmtId="0" fontId="4" fillId="0" borderId="12" xfId="1" applyFont="1" applyBorder="1"/>
    <xf numFmtId="0" fontId="4" fillId="0" borderId="24" xfId="1" applyFont="1" applyBorder="1"/>
    <xf numFmtId="0" fontId="4" fillId="0" borderId="2" xfId="1" applyFont="1" applyBorder="1"/>
    <xf numFmtId="0" fontId="4" fillId="0" borderId="13" xfId="1" applyFont="1" applyBorder="1"/>
    <xf numFmtId="0" fontId="8" fillId="0" borderId="3" xfId="1" applyFont="1" applyBorder="1"/>
    <xf numFmtId="0" fontId="4" fillId="0" borderId="4" xfId="1" applyFont="1" applyBorder="1"/>
    <xf numFmtId="0" fontId="8" fillId="0" borderId="25" xfId="1" applyFont="1" applyBorder="1"/>
    <xf numFmtId="0" fontId="4" fillId="0" borderId="19" xfId="1" applyFont="1" applyBorder="1" applyAlignment="1">
      <alignment horizontal="center"/>
    </xf>
    <xf numFmtId="0" fontId="4" fillId="0" borderId="0" xfId="1" applyFont="1"/>
    <xf numFmtId="0" fontId="4" fillId="0" borderId="15" xfId="1" applyFont="1" applyBorder="1"/>
    <xf numFmtId="0" fontId="4" fillId="0" borderId="5" xfId="1" applyFont="1" applyBorder="1"/>
    <xf numFmtId="0" fontId="4" fillId="0" borderId="9" xfId="1" applyFont="1" applyBorder="1"/>
    <xf numFmtId="0" fontId="4" fillId="0" borderId="10" xfId="1" applyFont="1" applyBorder="1"/>
    <xf numFmtId="0" fontId="4" fillId="0" borderId="21" xfId="1" applyFont="1" applyBorder="1" applyAlignment="1">
      <alignment horizontal="center"/>
    </xf>
    <xf numFmtId="0" fontId="8" fillId="0" borderId="10" xfId="1" applyFont="1" applyBorder="1"/>
    <xf numFmtId="164" fontId="8" fillId="0" borderId="17" xfId="1" applyNumberFormat="1" applyFont="1" applyBorder="1" applyAlignment="1" applyProtection="1">
      <alignment horizontal="center"/>
    </xf>
    <xf numFmtId="49" fontId="8" fillId="0" borderId="22" xfId="1" applyNumberFormat="1" applyFont="1" applyBorder="1"/>
    <xf numFmtId="0" fontId="17" fillId="0" borderId="9" xfId="1" applyFont="1" applyBorder="1" applyAlignment="1">
      <alignment horizontal="centerContinuous"/>
    </xf>
    <xf numFmtId="0" fontId="4" fillId="0" borderId="10" xfId="1" applyFont="1" applyBorder="1" applyAlignment="1">
      <alignment horizontal="centerContinuous"/>
    </xf>
    <xf numFmtId="0" fontId="4" fillId="0" borderId="11" xfId="1" applyFont="1" applyBorder="1" applyAlignment="1">
      <alignment horizontal="centerContinuous"/>
    </xf>
    <xf numFmtId="0" fontId="4" fillId="0" borderId="18" xfId="1" applyFont="1" applyBorder="1" applyAlignment="1">
      <alignment horizontal="center"/>
    </xf>
    <xf numFmtId="0" fontId="4" fillId="0" borderId="0" xfId="1" applyFont="1" applyAlignment="1">
      <alignment horizontal="centerContinuous"/>
    </xf>
    <xf numFmtId="0" fontId="4" fillId="0" borderId="19" xfId="1" applyFont="1" applyBorder="1" applyAlignment="1">
      <alignment horizontal="centerContinuous"/>
    </xf>
    <xf numFmtId="0" fontId="4" fillId="0" borderId="16" xfId="1" applyFont="1" applyBorder="1" applyAlignment="1">
      <alignment horizontal="centerContinuous"/>
    </xf>
    <xf numFmtId="0" fontId="4" fillId="0" borderId="20" xfId="1" applyFont="1" applyBorder="1" applyAlignment="1">
      <alignment horizontal="center"/>
    </xf>
    <xf numFmtId="0" fontId="4" fillId="0" borderId="21" xfId="1" applyFont="1" applyBorder="1" applyAlignment="1">
      <alignment horizontal="centerContinuous"/>
    </xf>
    <xf numFmtId="0" fontId="4" fillId="0" borderId="22" xfId="1" applyFont="1" applyBorder="1" applyAlignment="1">
      <alignment horizontal="centerContinuous"/>
    </xf>
    <xf numFmtId="0" fontId="4" fillId="0" borderId="20" xfId="1" applyFont="1" applyBorder="1"/>
    <xf numFmtId="0" fontId="17" fillId="0" borderId="10" xfId="1" applyFont="1" applyBorder="1" applyAlignment="1">
      <alignment horizontal="center"/>
    </xf>
    <xf numFmtId="0" fontId="4" fillId="20" borderId="21" xfId="1" applyFont="1" applyFill="1" applyBorder="1" applyAlignment="1">
      <alignment horizontal="centerContinuous"/>
    </xf>
    <xf numFmtId="39" fontId="4" fillId="20" borderId="22" xfId="1" applyNumberFormat="1" applyFont="1" applyFill="1" applyBorder="1" applyAlignment="1" applyProtection="1">
      <alignment horizontal="centerContinuous"/>
    </xf>
    <xf numFmtId="0" fontId="4" fillId="0" borderId="10" xfId="1" applyFont="1" applyBorder="1" applyAlignment="1">
      <alignment horizontal="left"/>
    </xf>
    <xf numFmtId="0" fontId="4" fillId="0" borderId="21" xfId="1" applyFont="1" applyBorder="1" applyAlignment="1">
      <alignment horizontal="center" wrapText="1"/>
    </xf>
    <xf numFmtId="5" fontId="4" fillId="0" borderId="17" xfId="1" applyNumberFormat="1" applyFont="1" applyBorder="1" applyProtection="1"/>
    <xf numFmtId="5" fontId="4" fillId="0" borderId="22" xfId="1" applyNumberFormat="1" applyFont="1" applyBorder="1" applyProtection="1"/>
    <xf numFmtId="37" fontId="4" fillId="0" borderId="17" xfId="1" applyNumberFormat="1" applyFont="1" applyBorder="1" applyProtection="1"/>
    <xf numFmtId="37" fontId="4" fillId="0" borderId="22" xfId="1" applyNumberFormat="1" applyFont="1" applyBorder="1" applyProtection="1"/>
    <xf numFmtId="37" fontId="4" fillId="0" borderId="21" xfId="1" applyNumberFormat="1" applyFont="1" applyBorder="1" applyProtection="1"/>
    <xf numFmtId="0" fontId="4" fillId="0" borderId="20" xfId="1" applyFont="1" applyFill="1" applyBorder="1"/>
    <xf numFmtId="0" fontId="4" fillId="0" borderId="10" xfId="1" applyFont="1" applyFill="1" applyBorder="1" applyAlignment="1">
      <alignment horizontal="left"/>
    </xf>
    <xf numFmtId="0" fontId="4" fillId="0" borderId="10" xfId="1" applyFont="1" applyFill="1" applyBorder="1" applyAlignment="1">
      <alignment horizontal="centerContinuous"/>
    </xf>
    <xf numFmtId="0" fontId="17" fillId="0" borderId="10" xfId="1" applyFont="1" applyFill="1" applyBorder="1" applyAlignment="1">
      <alignment horizontal="center"/>
    </xf>
    <xf numFmtId="0" fontId="4" fillId="0" borderId="1" xfId="1" applyFont="1" applyFill="1" applyBorder="1" applyAlignment="1">
      <alignment horizontal="left"/>
    </xf>
    <xf numFmtId="0" fontId="4" fillId="0" borderId="1" xfId="1" applyFont="1" applyFill="1" applyBorder="1" applyAlignment="1">
      <alignment horizontal="centerContinuous"/>
    </xf>
    <xf numFmtId="0" fontId="4" fillId="0" borderId="38" xfId="1" applyFont="1" applyBorder="1" applyAlignment="1">
      <alignment horizontal="centerContinuous" wrapText="1"/>
    </xf>
    <xf numFmtId="5" fontId="4" fillId="0" borderId="38" xfId="1" applyNumberFormat="1" applyFont="1" applyBorder="1" applyAlignment="1" applyProtection="1">
      <alignment horizontal="right"/>
    </xf>
    <xf numFmtId="0" fontId="4" fillId="0" borderId="0" xfId="1" applyFont="1" applyBorder="1"/>
    <xf numFmtId="0" fontId="4" fillId="0" borderId="0" xfId="1" applyFont="1" applyBorder="1" applyAlignment="1">
      <alignment horizontal="left"/>
    </xf>
    <xf numFmtId="0" fontId="4" fillId="0" borderId="0" xfId="1" applyFont="1" applyBorder="1" applyAlignment="1">
      <alignment horizontal="centerContinuous"/>
    </xf>
    <xf numFmtId="0" fontId="4" fillId="0" borderId="0" xfId="1" applyFont="1" applyBorder="1" applyAlignment="1">
      <alignment horizontal="centerContinuous" wrapText="1"/>
    </xf>
    <xf numFmtId="5" fontId="4" fillId="0" borderId="0" xfId="1" applyNumberFormat="1" applyFont="1" applyBorder="1" applyAlignment="1" applyProtection="1">
      <alignment horizontal="right"/>
    </xf>
    <xf numFmtId="0" fontId="4" fillId="0" borderId="0" xfId="1" applyFont="1" applyAlignment="1">
      <alignment horizontal="left"/>
    </xf>
    <xf numFmtId="37" fontId="4" fillId="0" borderId="0" xfId="1" applyNumberFormat="1" applyFont="1" applyAlignment="1" applyProtection="1">
      <alignment horizontal="centerContinuous"/>
    </xf>
    <xf numFmtId="0" fontId="8" fillId="0" borderId="0" xfId="1" applyFont="1" applyAlignment="1">
      <alignment horizontal="centerContinuous"/>
    </xf>
    <xf numFmtId="37" fontId="4" fillId="0" borderId="0" xfId="1" applyNumberFormat="1" applyFont="1" applyProtection="1"/>
    <xf numFmtId="0" fontId="4" fillId="0" borderId="8" xfId="1" applyFont="1" applyBorder="1"/>
    <xf numFmtId="0" fontId="4" fillId="0" borderId="3" xfId="1" applyFont="1" applyBorder="1"/>
    <xf numFmtId="0" fontId="4" fillId="0" borderId="25" xfId="1" applyFont="1" applyBorder="1"/>
    <xf numFmtId="0" fontId="4" fillId="0" borderId="26" xfId="1" applyFont="1" applyBorder="1"/>
    <xf numFmtId="164" fontId="8" fillId="0" borderId="26" xfId="1" applyNumberFormat="1" applyFont="1" applyBorder="1" applyAlignment="1" applyProtection="1">
      <alignment horizontal="center"/>
    </xf>
    <xf numFmtId="49" fontId="8" fillId="0" borderId="22" xfId="1" applyNumberFormat="1" applyFont="1" applyBorder="1" applyAlignment="1" applyProtection="1">
      <alignment horizontal="center"/>
    </xf>
    <xf numFmtId="0" fontId="17" fillId="0" borderId="10" xfId="1" applyFont="1" applyBorder="1" applyAlignment="1">
      <alignment horizontal="centerContinuous"/>
    </xf>
    <xf numFmtId="0" fontId="4" fillId="0" borderId="18" xfId="1" applyFont="1" applyBorder="1"/>
    <xf numFmtId="0" fontId="4" fillId="0" borderId="21" xfId="1" applyFont="1" applyFill="1" applyBorder="1"/>
    <xf numFmtId="39" fontId="4" fillId="0" borderId="22" xfId="1" applyNumberFormat="1" applyFont="1" applyFill="1" applyBorder="1" applyAlignment="1" applyProtection="1">
      <alignment horizontal="centerContinuous"/>
    </xf>
    <xf numFmtId="0" fontId="4" fillId="0" borderId="21" xfId="1" applyFont="1" applyFill="1" applyBorder="1" applyAlignment="1">
      <alignment horizontal="center"/>
    </xf>
    <xf numFmtId="5" fontId="4" fillId="0" borderId="21" xfId="1" applyNumberFormat="1" applyFont="1" applyFill="1" applyBorder="1" applyProtection="1"/>
    <xf numFmtId="5" fontId="4" fillId="0" borderId="22" xfId="1" applyNumberFormat="1" applyFont="1" applyFill="1" applyBorder="1" applyProtection="1"/>
    <xf numFmtId="37" fontId="4" fillId="0" borderId="21" xfId="1" applyNumberFormat="1" applyFont="1" applyFill="1" applyBorder="1" applyProtection="1"/>
    <xf numFmtId="37" fontId="4" fillId="0" borderId="22" xfId="1" applyNumberFormat="1" applyFont="1" applyFill="1" applyBorder="1" applyProtection="1"/>
    <xf numFmtId="0" fontId="4" fillId="0" borderId="0" xfId="1" applyFont="1" applyFill="1" applyAlignment="1">
      <alignment horizontal="left"/>
    </xf>
    <xf numFmtId="0" fontId="4" fillId="0" borderId="0" xfId="1" applyFont="1" applyFill="1" applyAlignment="1">
      <alignment horizontal="centerContinuous"/>
    </xf>
    <xf numFmtId="0" fontId="4" fillId="0" borderId="19" xfId="1" applyFont="1" applyFill="1" applyBorder="1"/>
    <xf numFmtId="37" fontId="4" fillId="0" borderId="19" xfId="1" applyNumberFormat="1" applyFont="1" applyFill="1" applyBorder="1" applyProtection="1"/>
    <xf numFmtId="37" fontId="4" fillId="0" borderId="16" xfId="1" applyNumberFormat="1" applyFont="1" applyFill="1" applyBorder="1" applyProtection="1"/>
    <xf numFmtId="37" fontId="4" fillId="0" borderId="5" xfId="1" applyNumberFormat="1" applyFont="1" applyBorder="1" applyProtection="1"/>
    <xf numFmtId="0" fontId="4" fillId="0" borderId="6" xfId="1" applyFont="1" applyBorder="1"/>
    <xf numFmtId="0" fontId="4" fillId="0" borderId="1" xfId="1" applyFont="1" applyBorder="1"/>
    <xf numFmtId="0" fontId="4" fillId="0" borderId="1" xfId="1" applyFont="1" applyBorder="1" applyAlignment="1">
      <alignment horizontal="centerContinuous"/>
    </xf>
    <xf numFmtId="37" fontId="4" fillId="0" borderId="1" xfId="1" applyNumberFormat="1" applyFont="1" applyBorder="1" applyProtection="1"/>
    <xf numFmtId="37" fontId="4" fillId="0" borderId="7" xfId="1" applyNumberFormat="1" applyFont="1" applyBorder="1" applyProtection="1"/>
    <xf numFmtId="0" fontId="4" fillId="0" borderId="21" xfId="1" applyFont="1" applyBorder="1"/>
    <xf numFmtId="5" fontId="4" fillId="0" borderId="21" xfId="1" applyNumberFormat="1" applyFont="1" applyBorder="1" applyProtection="1"/>
    <xf numFmtId="0" fontId="56" fillId="0" borderId="21" xfId="1" applyFont="1" applyBorder="1" applyAlignment="1">
      <alignment horizontal="center"/>
    </xf>
    <xf numFmtId="39" fontId="4" fillId="20" borderId="208" xfId="1" applyNumberFormat="1" applyFont="1" applyFill="1" applyBorder="1" applyAlignment="1" applyProtection="1">
      <alignment horizontal="centerContinuous"/>
    </xf>
    <xf numFmtId="5" fontId="4" fillId="0" borderId="37" xfId="1" applyNumberFormat="1" applyFont="1" applyBorder="1" applyProtection="1"/>
    <xf numFmtId="0" fontId="8" fillId="0" borderId="0" xfId="1" applyFill="1"/>
    <xf numFmtId="0" fontId="4" fillId="0" borderId="0" xfId="1" applyFont="1" applyFill="1"/>
    <xf numFmtId="0" fontId="4" fillId="0" borderId="8" xfId="1" applyFont="1" applyFill="1" applyBorder="1"/>
    <xf numFmtId="0" fontId="4" fillId="0" borderId="4" xfId="1" applyFont="1" applyFill="1" applyBorder="1"/>
    <xf numFmtId="0" fontId="4" fillId="0" borderId="9" xfId="1" applyFont="1" applyFill="1" applyBorder="1"/>
    <xf numFmtId="0" fontId="17" fillId="0" borderId="9" xfId="1" applyFont="1" applyFill="1" applyBorder="1" applyAlignment="1">
      <alignment horizontal="centerContinuous"/>
    </xf>
    <xf numFmtId="0" fontId="4" fillId="0" borderId="18" xfId="1" applyFont="1" applyFill="1" applyBorder="1"/>
    <xf numFmtId="0" fontId="4" fillId="0" borderId="0" xfId="1" applyFont="1" applyFill="1" applyAlignment="1"/>
    <xf numFmtId="37" fontId="4" fillId="0" borderId="19" xfId="1" applyNumberFormat="1" applyFont="1" applyBorder="1" applyAlignment="1" applyProtection="1">
      <alignment horizontal="centerContinuous"/>
    </xf>
    <xf numFmtId="37" fontId="4" fillId="0" borderId="16" xfId="1" applyNumberFormat="1" applyFont="1" applyBorder="1" applyAlignment="1" applyProtection="1">
      <alignment horizontal="centerContinuous"/>
    </xf>
    <xf numFmtId="0" fontId="4" fillId="0" borderId="10" xfId="1" applyFont="1" applyFill="1" applyBorder="1" applyAlignment="1"/>
    <xf numFmtId="37" fontId="4" fillId="0" borderId="5" xfId="1" applyNumberFormat="1" applyFont="1" applyBorder="1" applyAlignment="1" applyProtection="1">
      <alignment horizontal="centerContinuous"/>
    </xf>
    <xf numFmtId="0" fontId="17" fillId="0" borderId="0" xfId="1" applyFont="1" applyAlignment="1">
      <alignment horizontal="left"/>
    </xf>
    <xf numFmtId="37" fontId="4" fillId="0" borderId="1" xfId="1" applyNumberFormat="1" applyFont="1" applyBorder="1" applyAlignment="1" applyProtection="1">
      <alignment horizontal="centerContinuous"/>
    </xf>
    <xf numFmtId="37" fontId="4" fillId="0" borderId="7" xfId="1" applyNumberFormat="1" applyFont="1" applyBorder="1" applyAlignment="1" applyProtection="1">
      <alignment horizontal="centerContinuous"/>
    </xf>
    <xf numFmtId="0" fontId="4" fillId="0" borderId="8" xfId="1" applyFont="1" applyBorder="1" applyProtection="1"/>
    <xf numFmtId="0" fontId="4" fillId="0" borderId="12" xfId="1" applyFont="1" applyBorder="1" applyProtection="1"/>
    <xf numFmtId="0" fontId="4" fillId="0" borderId="24" xfId="1" applyFont="1" applyBorder="1" applyProtection="1"/>
    <xf numFmtId="0" fontId="4" fillId="0" borderId="2" xfId="1" applyFont="1" applyBorder="1" applyProtection="1"/>
    <xf numFmtId="0" fontId="4" fillId="0" borderId="3" xfId="1" applyFont="1" applyBorder="1" applyProtection="1"/>
    <xf numFmtId="0" fontId="8" fillId="0" borderId="2" xfId="1" applyFont="1" applyBorder="1" applyProtection="1"/>
    <xf numFmtId="0" fontId="4" fillId="0" borderId="14" xfId="1" applyFont="1" applyBorder="1" applyProtection="1"/>
    <xf numFmtId="0" fontId="4" fillId="0" borderId="3" xfId="1" applyFont="1" applyBorder="1" applyAlignment="1" applyProtection="1">
      <alignment horizontal="center"/>
    </xf>
    <xf numFmtId="0" fontId="4" fillId="0" borderId="4" xfId="1" applyFont="1" applyBorder="1" applyProtection="1"/>
    <xf numFmtId="0" fontId="4" fillId="0" borderId="19" xfId="1" applyFont="1" applyBorder="1" applyAlignment="1" applyProtection="1">
      <alignment horizontal="center"/>
    </xf>
    <xf numFmtId="0" fontId="4" fillId="0" borderId="0" xfId="1" applyFont="1" applyProtection="1"/>
    <xf numFmtId="0" fontId="4" fillId="0" borderId="25" xfId="1" applyFont="1" applyBorder="1" applyProtection="1"/>
    <xf numFmtId="0" fontId="4" fillId="0" borderId="5" xfId="1" applyFont="1" applyBorder="1" applyProtection="1"/>
    <xf numFmtId="0" fontId="4" fillId="0" borderId="19" xfId="1" applyFont="1" applyBorder="1" applyProtection="1"/>
    <xf numFmtId="0" fontId="4" fillId="0" borderId="16" xfId="1" applyFont="1" applyBorder="1" applyProtection="1"/>
    <xf numFmtId="0" fontId="4" fillId="0" borderId="9" xfId="1" applyFont="1" applyBorder="1" applyProtection="1"/>
    <xf numFmtId="0" fontId="4" fillId="0" borderId="10" xfId="1" applyFont="1" applyBorder="1" applyProtection="1"/>
    <xf numFmtId="0" fontId="4" fillId="0" borderId="21" xfId="1" applyFont="1" applyBorder="1" applyAlignment="1" applyProtection="1">
      <alignment horizontal="center"/>
    </xf>
    <xf numFmtId="0" fontId="4" fillId="0" borderId="26" xfId="1" applyFont="1" applyBorder="1" applyProtection="1"/>
    <xf numFmtId="0" fontId="8" fillId="0" borderId="10" xfId="1" applyFont="1" applyBorder="1" applyProtection="1"/>
    <xf numFmtId="0" fontId="4" fillId="0" borderId="21" xfId="1" applyFont="1" applyBorder="1" applyProtection="1"/>
    <xf numFmtId="49" fontId="8" fillId="0" borderId="21" xfId="1" applyNumberFormat="1" applyFont="1" applyBorder="1" applyAlignment="1" applyProtection="1">
      <alignment horizontal="center"/>
    </xf>
    <xf numFmtId="0" fontId="4" fillId="0" borderId="11" xfId="1" applyFont="1" applyBorder="1" applyProtection="1"/>
    <xf numFmtId="0" fontId="4" fillId="0" borderId="9" xfId="1" applyFont="1" applyBorder="1" applyAlignment="1" applyProtection="1">
      <alignment horizontal="centerContinuous"/>
    </xf>
    <xf numFmtId="0" fontId="4" fillId="0" borderId="10" xfId="1" applyFont="1" applyBorder="1" applyAlignment="1" applyProtection="1">
      <alignment horizontal="centerContinuous"/>
    </xf>
    <xf numFmtId="0" fontId="4" fillId="0" borderId="11" xfId="1" applyFont="1" applyBorder="1" applyAlignment="1" applyProtection="1">
      <alignment horizontal="centerContinuous"/>
    </xf>
    <xf numFmtId="0" fontId="4" fillId="0" borderId="0" xfId="1" applyFont="1" applyAlignment="1" applyProtection="1">
      <alignment horizontal="centerContinuous"/>
    </xf>
    <xf numFmtId="0" fontId="4" fillId="0" borderId="4" xfId="1" applyFont="1" applyBorder="1" applyAlignment="1" applyProtection="1">
      <alignment horizontal="centerContinuous"/>
    </xf>
    <xf numFmtId="0" fontId="4" fillId="0" borderId="18" xfId="1" applyFont="1" applyBorder="1" applyProtection="1"/>
    <xf numFmtId="0" fontId="4" fillId="0" borderId="0" xfId="1" applyFont="1" applyAlignment="1" applyProtection="1">
      <alignment horizontal="center"/>
    </xf>
    <xf numFmtId="0" fontId="4" fillId="0" borderId="16" xfId="1" applyFont="1" applyBorder="1" applyAlignment="1" applyProtection="1">
      <alignment horizontal="center"/>
    </xf>
    <xf numFmtId="0" fontId="4" fillId="0" borderId="20" xfId="1" applyFont="1" applyBorder="1" applyProtection="1"/>
    <xf numFmtId="0" fontId="4" fillId="0" borderId="21" xfId="1" applyFont="1" applyBorder="1" applyAlignment="1" applyProtection="1">
      <alignment horizontal="centerContinuous"/>
    </xf>
    <xf numFmtId="0" fontId="4" fillId="0" borderId="22" xfId="1" applyFont="1" applyBorder="1" applyAlignment="1" applyProtection="1">
      <alignment horizontal="centerContinuous"/>
    </xf>
    <xf numFmtId="39" fontId="4" fillId="0" borderId="0" xfId="1" applyNumberFormat="1" applyFont="1" applyAlignment="1" applyProtection="1">
      <alignment horizontal="centerContinuous"/>
    </xf>
    <xf numFmtId="49" fontId="4" fillId="0" borderId="20" xfId="1" applyNumberFormat="1" applyFont="1" applyBorder="1" applyAlignment="1" applyProtection="1">
      <alignment horizontal="center"/>
    </xf>
    <xf numFmtId="0" fontId="4" fillId="0" borderId="10" xfId="1" applyFont="1" applyBorder="1" applyAlignment="1" applyProtection="1">
      <alignment horizontal="left"/>
    </xf>
    <xf numFmtId="5" fontId="4" fillId="0" borderId="21" xfId="1" applyNumberFormat="1" applyFont="1" applyBorder="1" applyAlignment="1" applyProtection="1"/>
    <xf numFmtId="5" fontId="4" fillId="0" borderId="22" xfId="1" applyNumberFormat="1" applyFont="1" applyBorder="1" applyAlignment="1" applyProtection="1"/>
    <xf numFmtId="0" fontId="17" fillId="0" borderId="10" xfId="1" applyFont="1" applyBorder="1" applyAlignment="1" applyProtection="1">
      <alignment horizontal="center"/>
    </xf>
    <xf numFmtId="0" fontId="4" fillId="5" borderId="21" xfId="1" applyFont="1" applyFill="1" applyBorder="1" applyProtection="1"/>
    <xf numFmtId="0" fontId="4" fillId="5" borderId="22" xfId="1" applyFont="1" applyFill="1" applyBorder="1" applyProtection="1"/>
    <xf numFmtId="37" fontId="4" fillId="5" borderId="21" xfId="1" applyNumberFormat="1" applyFont="1" applyFill="1" applyBorder="1" applyProtection="1"/>
    <xf numFmtId="37" fontId="4" fillId="5" borderId="22" xfId="1" applyNumberFormat="1" applyFont="1" applyFill="1" applyBorder="1" applyProtection="1"/>
    <xf numFmtId="0" fontId="8" fillId="0" borderId="0" xfId="1" applyAlignment="1">
      <alignment wrapText="1"/>
    </xf>
    <xf numFmtId="37" fontId="4" fillId="0" borderId="21" xfId="1" applyNumberFormat="1" applyFont="1" applyBorder="1" applyAlignment="1" applyProtection="1">
      <alignment horizontal="centerContinuous"/>
    </xf>
    <xf numFmtId="37" fontId="4" fillId="0" borderId="11" xfId="1" applyNumberFormat="1" applyFont="1" applyBorder="1" applyAlignment="1" applyProtection="1">
      <alignment horizontal="centerContinuous"/>
    </xf>
    <xf numFmtId="37" fontId="4" fillId="0" borderId="26" xfId="1" applyNumberFormat="1" applyFont="1" applyBorder="1" applyAlignment="1" applyProtection="1">
      <alignment horizontal="centerContinuous"/>
    </xf>
    <xf numFmtId="0" fontId="4" fillId="0" borderId="29" xfId="1" applyFont="1" applyBorder="1" applyProtection="1"/>
    <xf numFmtId="0" fontId="4" fillId="0" borderId="33" xfId="1" applyFont="1" applyBorder="1" applyProtection="1"/>
    <xf numFmtId="37" fontId="4" fillId="0" borderId="39" xfId="1" applyNumberFormat="1" applyFont="1" applyBorder="1" applyAlignment="1" applyProtection="1">
      <alignment horizontal="centerContinuous"/>
    </xf>
    <xf numFmtId="0" fontId="4" fillId="0" borderId="18" xfId="1" applyFont="1" applyBorder="1" applyAlignment="1" applyProtection="1">
      <alignment horizontal="center"/>
    </xf>
    <xf numFmtId="37" fontId="4" fillId="0" borderId="19" xfId="1" applyNumberFormat="1" applyFont="1" applyBorder="1" applyAlignment="1" applyProtection="1">
      <alignment horizontal="center"/>
    </xf>
    <xf numFmtId="0" fontId="4" fillId="0" borderId="15" xfId="1" applyFont="1" applyBorder="1" applyAlignment="1" applyProtection="1">
      <alignment horizontal="center"/>
    </xf>
    <xf numFmtId="0" fontId="4" fillId="0" borderId="25" xfId="1" applyFont="1" applyBorder="1" applyAlignment="1" applyProtection="1">
      <alignment horizontal="center"/>
    </xf>
    <xf numFmtId="37" fontId="4" fillId="0" borderId="19" xfId="1" applyNumberFormat="1" applyFont="1" applyBorder="1" applyProtection="1"/>
    <xf numFmtId="37" fontId="4" fillId="0" borderId="16" xfId="1" applyNumberFormat="1" applyFont="1" applyBorder="1" applyProtection="1"/>
    <xf numFmtId="37" fontId="4" fillId="0" borderId="15" xfId="1" applyNumberFormat="1" applyFont="1" applyBorder="1" applyProtection="1"/>
    <xf numFmtId="0" fontId="4" fillId="0" borderId="10" xfId="1" applyFont="1" applyBorder="1" applyAlignment="1" applyProtection="1">
      <alignment horizontal="center"/>
    </xf>
    <xf numFmtId="37" fontId="4" fillId="0" borderId="21" xfId="1" applyNumberFormat="1" applyFont="1" applyBorder="1" applyAlignment="1" applyProtection="1">
      <alignment horizontal="center"/>
    </xf>
    <xf numFmtId="37" fontId="4" fillId="0" borderId="22" xfId="1" applyNumberFormat="1" applyFont="1" applyBorder="1" applyAlignment="1" applyProtection="1">
      <alignment horizontal="center"/>
    </xf>
    <xf numFmtId="0" fontId="4" fillId="0" borderId="20" xfId="1" applyFont="1" applyBorder="1" applyAlignment="1" applyProtection="1">
      <alignment horizontal="center"/>
    </xf>
    <xf numFmtId="0" fontId="4" fillId="0" borderId="26" xfId="1" applyFont="1" applyBorder="1" applyAlignment="1" applyProtection="1">
      <alignment horizontal="center"/>
    </xf>
    <xf numFmtId="37" fontId="4" fillId="0" borderId="17" xfId="1" applyNumberFormat="1" applyFont="1" applyBorder="1" applyAlignment="1" applyProtection="1">
      <alignment horizontal="center"/>
    </xf>
    <xf numFmtId="0" fontId="4" fillId="5" borderId="20" xfId="1" applyFont="1" applyFill="1" applyBorder="1" applyAlignment="1" applyProtection="1">
      <alignment horizontal="centerContinuous"/>
    </xf>
    <xf numFmtId="0" fontId="4" fillId="5" borderId="26" xfId="1" applyFont="1" applyFill="1" applyBorder="1" applyAlignment="1" applyProtection="1">
      <alignment horizontal="centerContinuous"/>
    </xf>
    <xf numFmtId="0" fontId="4" fillId="5" borderId="10" xfId="1" applyFont="1" applyFill="1" applyBorder="1" applyAlignment="1" applyProtection="1">
      <alignment horizontal="centerContinuous"/>
    </xf>
    <xf numFmtId="37" fontId="4" fillId="5" borderId="17" xfId="1" applyNumberFormat="1" applyFont="1" applyFill="1" applyBorder="1" applyProtection="1"/>
    <xf numFmtId="0" fontId="4" fillId="0" borderId="22" xfId="1" applyFont="1" applyBorder="1" applyProtection="1"/>
    <xf numFmtId="5" fontId="4" fillId="0" borderId="20" xfId="1" applyNumberFormat="1" applyFont="1" applyBorder="1" applyAlignment="1" applyProtection="1"/>
    <xf numFmtId="5" fontId="4" fillId="0" borderId="26" xfId="1" applyNumberFormat="1" applyFont="1" applyBorder="1" applyAlignment="1" applyProtection="1"/>
    <xf numFmtId="5" fontId="4" fillId="0" borderId="10" xfId="1" applyNumberFormat="1" applyFont="1" applyBorder="1" applyAlignment="1" applyProtection="1"/>
    <xf numFmtId="37" fontId="4" fillId="0" borderId="20" xfId="1" applyNumberFormat="1" applyFont="1" applyBorder="1" applyAlignment="1" applyProtection="1"/>
    <xf numFmtId="37" fontId="4" fillId="0" borderId="26" xfId="1" applyNumberFormat="1" applyFont="1" applyBorder="1" applyAlignment="1" applyProtection="1"/>
    <xf numFmtId="37" fontId="4" fillId="0" borderId="10" xfId="1" applyNumberFormat="1" applyFont="1" applyBorder="1" applyAlignment="1" applyProtection="1"/>
    <xf numFmtId="0" fontId="4" fillId="0" borderId="0" xfId="1" applyFont="1" applyAlignment="1" applyProtection="1">
      <alignment horizontal="left"/>
    </xf>
    <xf numFmtId="37" fontId="4" fillId="0" borderId="18" xfId="1" applyNumberFormat="1" applyFont="1" applyBorder="1" applyAlignment="1" applyProtection="1"/>
    <xf numFmtId="37" fontId="4" fillId="0" borderId="25" xfId="1" applyNumberFormat="1" applyFont="1" applyBorder="1" applyAlignment="1" applyProtection="1"/>
    <xf numFmtId="37" fontId="4" fillId="0" borderId="0" xfId="1" applyNumberFormat="1" applyFont="1" applyAlignment="1" applyProtection="1"/>
    <xf numFmtId="37" fontId="4" fillId="0" borderId="9" xfId="1" applyNumberFormat="1" applyFont="1" applyBorder="1" applyProtection="1"/>
    <xf numFmtId="0" fontId="4" fillId="0" borderId="18" xfId="1" applyFont="1" applyBorder="1" applyAlignment="1" applyProtection="1">
      <alignment horizontal="centerContinuous"/>
    </xf>
    <xf numFmtId="0" fontId="4" fillId="0" borderId="25" xfId="1" applyFont="1" applyBorder="1" applyAlignment="1" applyProtection="1">
      <alignment horizontal="centerContinuous"/>
    </xf>
    <xf numFmtId="5" fontId="4" fillId="0" borderId="9" xfId="1" applyNumberFormat="1" applyFont="1" applyBorder="1" applyProtection="1"/>
    <xf numFmtId="5" fontId="4" fillId="0" borderId="20" xfId="1" applyNumberFormat="1" applyFont="1" applyBorder="1" applyProtection="1"/>
    <xf numFmtId="175" fontId="4" fillId="0" borderId="0" xfId="1" applyNumberFormat="1" applyFont="1" applyProtection="1"/>
    <xf numFmtId="0" fontId="4" fillId="0" borderId="6" xfId="1" applyFont="1" applyBorder="1" applyProtection="1"/>
    <xf numFmtId="0" fontId="4" fillId="0" borderId="1" xfId="1" applyFont="1" applyBorder="1" applyProtection="1"/>
    <xf numFmtId="0" fontId="4" fillId="0" borderId="1" xfId="1" applyFont="1" applyBorder="1" applyAlignment="1" applyProtection="1">
      <alignment horizontal="centerContinuous"/>
    </xf>
    <xf numFmtId="0" fontId="4" fillId="0" borderId="7" xfId="1" applyFont="1" applyBorder="1" applyProtection="1"/>
    <xf numFmtId="0" fontId="8" fillId="0" borderId="6" xfId="1" applyFont="1" applyBorder="1" applyProtection="1"/>
    <xf numFmtId="0" fontId="4" fillId="0" borderId="13" xfId="1" applyFont="1" applyBorder="1" applyProtection="1"/>
    <xf numFmtId="0" fontId="8" fillId="0" borderId="5" xfId="1" applyBorder="1" applyAlignment="1">
      <alignment wrapText="1"/>
    </xf>
    <xf numFmtId="0" fontId="8" fillId="0" borderId="0" xfId="1" applyAlignment="1"/>
    <xf numFmtId="0" fontId="4" fillId="0" borderId="16" xfId="1" applyFont="1" applyBorder="1" applyAlignment="1" applyProtection="1">
      <alignment horizontal="centerContinuous"/>
    </xf>
    <xf numFmtId="0" fontId="4" fillId="0" borderId="22" xfId="1" applyFont="1" applyBorder="1" applyAlignment="1" applyProtection="1">
      <alignment horizontal="center"/>
    </xf>
    <xf numFmtId="37" fontId="4" fillId="0" borderId="10" xfId="1" applyNumberFormat="1" applyFont="1" applyBorder="1" applyProtection="1"/>
    <xf numFmtId="37" fontId="4" fillId="2" borderId="22" xfId="1" applyNumberFormat="1" applyFont="1" applyFill="1" applyBorder="1" applyProtection="1"/>
    <xf numFmtId="0" fontId="4" fillId="0" borderId="10" xfId="1" applyFont="1" applyFill="1" applyBorder="1" applyAlignment="1" applyProtection="1">
      <alignment horizontal="left"/>
    </xf>
    <xf numFmtId="0" fontId="4" fillId="0" borderId="10" xfId="1" applyFont="1" applyFill="1" applyBorder="1" applyAlignment="1" applyProtection="1">
      <alignment horizontal="centerContinuous"/>
    </xf>
    <xf numFmtId="0" fontId="4" fillId="0" borderId="10" xfId="1" applyFont="1" applyFill="1" applyBorder="1" applyProtection="1"/>
    <xf numFmtId="0" fontId="4" fillId="0" borderId="23" xfId="1" applyFont="1" applyBorder="1" applyProtection="1"/>
    <xf numFmtId="0" fontId="4" fillId="0" borderId="1" xfId="1" applyFont="1" applyBorder="1" applyAlignment="1" applyProtection="1">
      <alignment horizontal="left"/>
    </xf>
    <xf numFmtId="0" fontId="4" fillId="0" borderId="4" xfId="1" quotePrefix="1" applyFont="1" applyBorder="1" applyAlignment="1" applyProtection="1">
      <alignment horizontal="right"/>
    </xf>
    <xf numFmtId="0" fontId="4" fillId="0" borderId="4" xfId="1" applyFont="1" applyBorder="1" applyAlignment="1" applyProtection="1">
      <alignment horizontal="right"/>
    </xf>
    <xf numFmtId="0" fontId="4" fillId="0" borderId="0" xfId="1" applyFont="1" applyAlignment="1" applyProtection="1">
      <alignment vertical="top" wrapText="1"/>
    </xf>
    <xf numFmtId="0" fontId="4" fillId="0" borderId="5" xfId="1" applyFont="1" applyBorder="1" applyAlignment="1" applyProtection="1">
      <alignment vertical="top" wrapText="1"/>
    </xf>
    <xf numFmtId="0" fontId="8" fillId="0" borderId="5" xfId="1" applyBorder="1" applyAlignment="1"/>
    <xf numFmtId="0" fontId="8" fillId="0" borderId="10" xfId="1" applyBorder="1" applyAlignment="1"/>
    <xf numFmtId="0" fontId="8" fillId="0" borderId="11" xfId="1" applyBorder="1" applyAlignment="1"/>
    <xf numFmtId="0" fontId="4" fillId="0" borderId="5" xfId="1" applyFont="1" applyBorder="1" applyAlignment="1" applyProtection="1">
      <alignment horizontal="centerContinuous"/>
    </xf>
    <xf numFmtId="39" fontId="4" fillId="0" borderId="5" xfId="1" applyNumberFormat="1" applyFont="1" applyBorder="1" applyAlignment="1" applyProtection="1">
      <alignment horizontal="centerContinuous"/>
    </xf>
    <xf numFmtId="37" fontId="4" fillId="0" borderId="0" xfId="1" applyNumberFormat="1" applyFont="1" applyAlignment="1" applyProtection="1">
      <alignment horizontal="right"/>
    </xf>
    <xf numFmtId="0" fontId="8" fillId="0" borderId="117" xfId="1" applyBorder="1"/>
    <xf numFmtId="0" fontId="8" fillId="0" borderId="117" xfId="1" applyFont="1" applyBorder="1"/>
    <xf numFmtId="0" fontId="8" fillId="0" borderId="74" xfId="1" applyFont="1" applyBorder="1" applyProtection="1"/>
    <xf numFmtId="0" fontId="8" fillId="0" borderId="75" xfId="1" applyFont="1" applyBorder="1" applyProtection="1"/>
    <xf numFmtId="0" fontId="8" fillId="0" borderId="76" xfId="1" applyFont="1" applyBorder="1" applyProtection="1"/>
    <xf numFmtId="0" fontId="8" fillId="0" borderId="77" xfId="1" applyFont="1" applyBorder="1" applyProtection="1"/>
    <xf numFmtId="0" fontId="8" fillId="0" borderId="118" xfId="1" applyFont="1" applyBorder="1" applyProtection="1"/>
    <xf numFmtId="0" fontId="8" fillId="0" borderId="79" xfId="1" applyFont="1" applyBorder="1" applyProtection="1"/>
    <xf numFmtId="0" fontId="8" fillId="0" borderId="78" xfId="1" applyFont="1" applyBorder="1" applyProtection="1"/>
    <xf numFmtId="0" fontId="8" fillId="0" borderId="80" xfId="1" applyFont="1" applyBorder="1" applyProtection="1"/>
    <xf numFmtId="0" fontId="8" fillId="0" borderId="0" xfId="1" applyFont="1" applyBorder="1" applyProtection="1"/>
    <xf numFmtId="0" fontId="8" fillId="0" borderId="81" xfId="1" applyFont="1" applyBorder="1" applyProtection="1"/>
    <xf numFmtId="0" fontId="8" fillId="0" borderId="19" xfId="1" applyFont="1" applyBorder="1" applyProtection="1"/>
    <xf numFmtId="0" fontId="8" fillId="0" borderId="82" xfId="1" applyFont="1" applyBorder="1" applyProtection="1"/>
    <xf numFmtId="0" fontId="8" fillId="0" borderId="119" xfId="1" applyFont="1" applyBorder="1" applyProtection="1"/>
    <xf numFmtId="0" fontId="8" fillId="0" borderId="83" xfId="1" applyFont="1" applyBorder="1" applyProtection="1"/>
    <xf numFmtId="0" fontId="8" fillId="0" borderId="84" xfId="1" applyFont="1" applyBorder="1" applyAlignment="1" applyProtection="1">
      <alignment horizontal="centerContinuous"/>
    </xf>
    <xf numFmtId="0" fontId="8" fillId="0" borderId="42" xfId="1" applyFont="1" applyBorder="1" applyAlignment="1" applyProtection="1">
      <alignment horizontal="centerContinuous"/>
    </xf>
    <xf numFmtId="0" fontId="8" fillId="0" borderId="39" xfId="1" applyFont="1" applyBorder="1" applyAlignment="1" applyProtection="1">
      <alignment horizontal="centerContinuous"/>
    </xf>
    <xf numFmtId="0" fontId="8" fillId="0" borderId="85" xfId="1" applyFont="1" applyBorder="1" applyAlignment="1" applyProtection="1">
      <alignment horizontal="centerContinuous"/>
    </xf>
    <xf numFmtId="0" fontId="20" fillId="0" borderId="80" xfId="1" applyFont="1" applyBorder="1" applyProtection="1"/>
    <xf numFmtId="0" fontId="20" fillId="0" borderId="0" xfId="1" applyFont="1" applyBorder="1" applyProtection="1"/>
    <xf numFmtId="0" fontId="20" fillId="0" borderId="81" xfId="1" applyFont="1" applyBorder="1" applyProtection="1"/>
    <xf numFmtId="0" fontId="8" fillId="0" borderId="88" xfId="1" applyFont="1" applyBorder="1" applyProtection="1"/>
    <xf numFmtId="0" fontId="8" fillId="0" borderId="90" xfId="1" applyFont="1" applyBorder="1" applyProtection="1"/>
    <xf numFmtId="0" fontId="8" fillId="0" borderId="120" xfId="1" applyFont="1" applyBorder="1" applyAlignment="1" applyProtection="1">
      <alignment horizontal="center"/>
    </xf>
    <xf numFmtId="0" fontId="8" fillId="0" borderId="94" xfId="1" applyFont="1" applyBorder="1" applyAlignment="1" applyProtection="1">
      <alignment horizontal="center"/>
    </xf>
    <xf numFmtId="0" fontId="8" fillId="0" borderId="95" xfId="1" applyBorder="1"/>
    <xf numFmtId="0" fontId="8" fillId="0" borderId="121" xfId="1" applyBorder="1"/>
    <xf numFmtId="0" fontId="8" fillId="0" borderId="98" xfId="1" applyFont="1" applyBorder="1" applyAlignment="1" applyProtection="1">
      <alignment horizontal="center"/>
    </xf>
    <xf numFmtId="0" fontId="8" fillId="0" borderId="0" xfId="1" applyFont="1" applyBorder="1" applyAlignment="1" applyProtection="1">
      <alignment horizontal="center"/>
    </xf>
    <xf numFmtId="0" fontId="8" fillId="0" borderId="19" xfId="1" applyFont="1" applyBorder="1" applyAlignment="1" applyProtection="1">
      <alignment horizontal="center"/>
    </xf>
    <xf numFmtId="0" fontId="57" fillId="0" borderId="95" xfId="1" applyFont="1" applyBorder="1" applyAlignment="1">
      <alignment horizontal="center"/>
    </xf>
    <xf numFmtId="0" fontId="8" fillId="0" borderId="121" xfId="1" applyFont="1" applyBorder="1" applyProtection="1"/>
    <xf numFmtId="0" fontId="8" fillId="0" borderId="80" xfId="1" applyFont="1" applyBorder="1" applyAlignment="1" applyProtection="1">
      <alignment horizontal="center"/>
    </xf>
    <xf numFmtId="0" fontId="8" fillId="0" borderId="96" xfId="1" applyFont="1" applyBorder="1" applyAlignment="1" applyProtection="1">
      <alignment horizontal="center"/>
    </xf>
    <xf numFmtId="0" fontId="8" fillId="0" borderId="99" xfId="1" applyFont="1" applyBorder="1" applyAlignment="1" applyProtection="1">
      <alignment horizontal="center"/>
    </xf>
    <xf numFmtId="0" fontId="8" fillId="0" borderId="122" xfId="1" applyFont="1" applyBorder="1" applyAlignment="1" applyProtection="1">
      <alignment horizontal="center"/>
    </xf>
    <xf numFmtId="0" fontId="57" fillId="0" borderId="99" xfId="1" applyFont="1" applyBorder="1" applyAlignment="1">
      <alignment horizontal="center"/>
    </xf>
    <xf numFmtId="0" fontId="8" fillId="0" borderId="123" xfId="1" applyFont="1" applyBorder="1" applyAlignment="1" applyProtection="1">
      <alignment horizontal="center"/>
    </xf>
    <xf numFmtId="0" fontId="8" fillId="0" borderId="122" xfId="1" applyFont="1" applyBorder="1" applyProtection="1"/>
    <xf numFmtId="0" fontId="8" fillId="0" borderId="80" xfId="1" applyBorder="1"/>
    <xf numFmtId="0" fontId="8" fillId="0" borderId="119" xfId="1" applyFont="1" applyBorder="1" applyAlignment="1" applyProtection="1">
      <alignment horizontal="center"/>
    </xf>
    <xf numFmtId="0" fontId="8" fillId="0" borderId="101" xfId="1" applyFont="1" applyBorder="1" applyAlignment="1" applyProtection="1">
      <alignment horizontal="center"/>
    </xf>
    <xf numFmtId="0" fontId="8" fillId="0" borderId="124" xfId="1" applyFont="1" applyBorder="1" applyAlignment="1" applyProtection="1">
      <alignment horizontal="center"/>
    </xf>
    <xf numFmtId="0" fontId="8" fillId="0" borderId="125" xfId="1" applyFont="1" applyBorder="1" applyAlignment="1" applyProtection="1">
      <alignment horizontal="center"/>
    </xf>
    <xf numFmtId="0" fontId="57" fillId="0" borderId="126" xfId="1" applyFont="1" applyBorder="1" applyAlignment="1">
      <alignment horizontal="center"/>
    </xf>
    <xf numFmtId="0" fontId="8" fillId="0" borderId="127" xfId="1" applyFont="1" applyBorder="1" applyProtection="1"/>
    <xf numFmtId="0" fontId="8" fillId="0" borderId="102" xfId="1" applyFont="1" applyBorder="1" applyAlignment="1" applyProtection="1">
      <alignment horizontal="center"/>
    </xf>
    <xf numFmtId="0" fontId="8" fillId="0" borderId="103" xfId="1" applyFont="1" applyBorder="1" applyProtection="1"/>
    <xf numFmtId="0" fontId="8" fillId="0" borderId="104" xfId="1" applyFont="1" applyBorder="1" applyProtection="1"/>
    <xf numFmtId="0" fontId="8" fillId="0" borderId="104" xfId="1" applyFont="1" applyFill="1" applyBorder="1" applyProtection="1"/>
    <xf numFmtId="0" fontId="8" fillId="0" borderId="128" xfId="1" applyFont="1" applyFill="1" applyBorder="1" applyProtection="1"/>
    <xf numFmtId="0" fontId="8" fillId="0" borderId="134" xfId="1" applyFont="1" applyBorder="1" applyAlignment="1" applyProtection="1">
      <alignment horizontal="center"/>
    </xf>
    <xf numFmtId="5" fontId="8" fillId="0" borderId="104" xfId="1" applyNumberFormat="1" applyFont="1" applyBorder="1" applyProtection="1"/>
    <xf numFmtId="5" fontId="8" fillId="0" borderId="85" xfId="1" applyNumberFormat="1" applyFont="1" applyBorder="1" applyProtection="1"/>
    <xf numFmtId="5" fontId="8" fillId="0" borderId="26" xfId="1" applyNumberFormat="1" applyFont="1" applyBorder="1" applyProtection="1"/>
    <xf numFmtId="0" fontId="8" fillId="0" borderId="133" xfId="1" applyFont="1" applyBorder="1" applyProtection="1"/>
    <xf numFmtId="0" fontId="8" fillId="0" borderId="85" xfId="1" applyFont="1" applyBorder="1" applyAlignment="1" applyProtection="1">
      <alignment horizontal="center"/>
    </xf>
    <xf numFmtId="37" fontId="8" fillId="0" borderId="104" xfId="1" applyNumberFormat="1" applyFont="1" applyBorder="1" applyProtection="1"/>
    <xf numFmtId="37" fontId="8" fillId="0" borderId="85" xfId="1" applyNumberFormat="1" applyFont="1" applyBorder="1" applyProtection="1"/>
    <xf numFmtId="37" fontId="8" fillId="0" borderId="102" xfId="1" applyNumberFormat="1" applyFont="1" applyBorder="1" applyProtection="1"/>
    <xf numFmtId="37" fontId="8" fillId="0" borderId="45" xfId="1" applyNumberFormat="1" applyFont="1" applyBorder="1" applyProtection="1"/>
    <xf numFmtId="37" fontId="8" fillId="0" borderId="133" xfId="1" applyNumberFormat="1" applyFont="1" applyBorder="1" applyProtection="1"/>
    <xf numFmtId="37" fontId="8" fillId="0" borderId="27" xfId="1" applyNumberFormat="1" applyFont="1" applyBorder="1" applyProtection="1"/>
    <xf numFmtId="37" fontId="8" fillId="0" borderId="86" xfId="1" applyNumberFormat="1" applyFont="1" applyBorder="1" applyProtection="1"/>
    <xf numFmtId="37" fontId="8" fillId="0" borderId="107" xfId="1" applyNumberFormat="1" applyFont="1" applyFill="1" applyBorder="1" applyProtection="1"/>
    <xf numFmtId="37" fontId="8" fillId="0" borderId="108" xfId="1" applyNumberFormat="1" applyFont="1" applyFill="1" applyBorder="1" applyProtection="1"/>
    <xf numFmtId="37" fontId="8" fillId="0" borderId="135" xfId="1" applyNumberFormat="1" applyFont="1" applyFill="1" applyBorder="1" applyProtection="1"/>
    <xf numFmtId="37" fontId="8" fillId="0" borderId="130" xfId="1" applyNumberFormat="1" applyFont="1" applyFill="1" applyBorder="1" applyProtection="1"/>
    <xf numFmtId="37" fontId="8" fillId="0" borderId="131" xfId="1" applyNumberFormat="1" applyFont="1" applyFill="1" applyBorder="1" applyProtection="1"/>
    <xf numFmtId="37" fontId="8" fillId="0" borderId="101" xfId="1" applyNumberFormat="1" applyFont="1" applyFill="1" applyBorder="1" applyProtection="1"/>
    <xf numFmtId="37" fontId="8" fillId="0" borderId="83" xfId="1" applyNumberFormat="1" applyFont="1" applyFill="1" applyBorder="1" applyProtection="1"/>
    <xf numFmtId="37" fontId="8" fillId="0" borderId="82" xfId="1" applyNumberFormat="1" applyFont="1" applyFill="1" applyBorder="1" applyProtection="1"/>
    <xf numFmtId="37" fontId="8" fillId="0" borderId="126" xfId="1" applyNumberFormat="1" applyFont="1" applyFill="1" applyBorder="1" applyProtection="1"/>
    <xf numFmtId="37" fontId="8" fillId="0" borderId="89" xfId="1" applyNumberFormat="1" applyFont="1" applyFill="1" applyBorder="1" applyProtection="1"/>
    <xf numFmtId="37" fontId="8" fillId="0" borderId="26" xfId="1" applyNumberFormat="1" applyFont="1" applyBorder="1" applyProtection="1"/>
    <xf numFmtId="37" fontId="8" fillId="0" borderId="136" xfId="1" applyNumberFormat="1" applyFont="1" applyBorder="1" applyProtection="1"/>
    <xf numFmtId="37" fontId="8" fillId="0" borderId="104" xfId="1" applyNumberFormat="1" applyFont="1" applyFill="1" applyBorder="1" applyProtection="1"/>
    <xf numFmtId="37" fontId="8" fillId="0" borderId="85" xfId="1" applyNumberFormat="1" applyFont="1" applyFill="1" applyBorder="1" applyProtection="1"/>
    <xf numFmtId="37" fontId="8" fillId="0" borderId="84" xfId="1" applyNumberFormat="1" applyFont="1" applyFill="1" applyBorder="1" applyProtection="1"/>
    <xf numFmtId="37" fontId="8" fillId="0" borderId="133" xfId="1" applyNumberFormat="1" applyFont="1" applyFill="1" applyBorder="1" applyProtection="1"/>
    <xf numFmtId="37" fontId="8" fillId="0" borderId="102" xfId="1" applyNumberFormat="1" applyFont="1" applyFill="1" applyBorder="1" applyProtection="1"/>
    <xf numFmtId="37" fontId="8" fillId="0" borderId="26" xfId="1" applyNumberFormat="1" applyFont="1" applyFill="1" applyBorder="1" applyProtection="1"/>
    <xf numFmtId="37" fontId="8" fillId="0" borderId="137" xfId="1" applyNumberFormat="1" applyFont="1" applyFill="1" applyBorder="1" applyProtection="1"/>
    <xf numFmtId="0" fontId="8" fillId="0" borderId="113" xfId="1" applyFont="1" applyBorder="1" applyAlignment="1" applyProtection="1">
      <alignment horizontal="center"/>
    </xf>
    <xf numFmtId="0" fontId="8" fillId="0" borderId="114" xfId="1" applyFont="1" applyBorder="1" applyProtection="1"/>
    <xf numFmtId="0" fontId="8" fillId="0" borderId="116" xfId="1" applyFont="1" applyBorder="1" applyProtection="1"/>
    <xf numFmtId="37" fontId="8" fillId="0" borderId="116" xfId="1" applyNumberFormat="1" applyFont="1" applyBorder="1" applyProtection="1"/>
    <xf numFmtId="37" fontId="8" fillId="0" borderId="115" xfId="1" applyNumberFormat="1" applyFont="1" applyBorder="1" applyProtection="1"/>
    <xf numFmtId="37" fontId="8" fillId="0" borderId="113" xfId="1" applyNumberFormat="1" applyFont="1" applyBorder="1" applyProtection="1"/>
    <xf numFmtId="37" fontId="8" fillId="0" borderId="138" xfId="1" applyNumberFormat="1" applyFont="1" applyBorder="1" applyProtection="1"/>
    <xf numFmtId="37" fontId="8" fillId="0" borderId="139" xfId="1" applyNumberFormat="1" applyFont="1" applyBorder="1" applyProtection="1"/>
    <xf numFmtId="0" fontId="8" fillId="0" borderId="115" xfId="1" applyFont="1" applyBorder="1" applyAlignment="1" applyProtection="1">
      <alignment horizontal="center"/>
    </xf>
    <xf numFmtId="37" fontId="8" fillId="0" borderId="0" xfId="1" applyNumberFormat="1" applyFont="1" applyBorder="1" applyProtection="1"/>
    <xf numFmtId="0" fontId="8" fillId="0" borderId="0" xfId="1" applyBorder="1"/>
    <xf numFmtId="0" fontId="8" fillId="0" borderId="0" xfId="1" applyFont="1" applyBorder="1" applyAlignment="1" applyProtection="1">
      <alignment horizontal="right"/>
    </xf>
    <xf numFmtId="0" fontId="8" fillId="0" borderId="0" xfId="1" applyFont="1" applyBorder="1" applyAlignment="1" applyProtection="1">
      <alignment horizontal="centerContinuous"/>
    </xf>
    <xf numFmtId="0" fontId="8" fillId="0" borderId="0" xfId="1" applyFont="1" applyBorder="1"/>
    <xf numFmtId="0" fontId="8" fillId="0" borderId="13" xfId="1" applyFont="1" applyBorder="1" applyProtection="1"/>
    <xf numFmtId="0" fontId="8" fillId="0" borderId="3" xfId="1" applyFont="1" applyBorder="1" applyProtection="1"/>
    <xf numFmtId="0" fontId="8" fillId="0" borderId="24" xfId="1" applyFont="1" applyBorder="1" applyProtection="1"/>
    <xf numFmtId="0" fontId="8" fillId="0" borderId="22" xfId="1" applyFont="1" applyBorder="1" applyProtection="1"/>
    <xf numFmtId="0" fontId="8" fillId="0" borderId="21" xfId="1" applyFont="1" applyBorder="1" applyProtection="1"/>
    <xf numFmtId="0" fontId="8" fillId="0" borderId="11" xfId="1" applyFont="1" applyBorder="1" applyProtection="1"/>
    <xf numFmtId="0" fontId="8" fillId="0" borderId="41" xfId="1" applyFont="1" applyBorder="1" applyAlignment="1" applyProtection="1">
      <alignment horizontal="centerContinuous"/>
    </xf>
    <xf numFmtId="0" fontId="20" fillId="0" borderId="4" xfId="1" applyFont="1" applyBorder="1" applyProtection="1"/>
    <xf numFmtId="0" fontId="20" fillId="0" borderId="0" xfId="1" applyFont="1" applyProtection="1"/>
    <xf numFmtId="0" fontId="20" fillId="0" borderId="5" xfId="1" applyFont="1" applyBorder="1" applyProtection="1"/>
    <xf numFmtId="0" fontId="8" fillId="0" borderId="30" xfId="1" applyFont="1" applyBorder="1" applyAlignment="1" applyProtection="1">
      <alignment horizontal="center"/>
    </xf>
    <xf numFmtId="0" fontId="8" fillId="0" borderId="32" xfId="1" applyFont="1" applyBorder="1" applyProtection="1"/>
    <xf numFmtId="0" fontId="8" fillId="0" borderId="27" xfId="1" applyFont="1" applyBorder="1" applyProtection="1"/>
    <xf numFmtId="0" fontId="8" fillId="0" borderId="16" xfId="1" applyFont="1" applyBorder="1" applyAlignment="1" applyProtection="1">
      <alignment horizontal="center"/>
    </xf>
    <xf numFmtId="0" fontId="8" fillId="0" borderId="9" xfId="1" applyFont="1" applyBorder="1" applyAlignment="1" applyProtection="1">
      <alignment horizontal="center"/>
    </xf>
    <xf numFmtId="0" fontId="8" fillId="0" borderId="21" xfId="1" applyFont="1" applyBorder="1" applyAlignment="1" applyProtection="1">
      <alignment horizontal="center"/>
    </xf>
    <xf numFmtId="0" fontId="8" fillId="0" borderId="22" xfId="1" applyFont="1" applyBorder="1" applyAlignment="1" applyProtection="1">
      <alignment horizontal="center"/>
    </xf>
    <xf numFmtId="0" fontId="8" fillId="0" borderId="43" xfId="1" applyFont="1" applyBorder="1" applyAlignment="1" applyProtection="1">
      <alignment horizontal="center"/>
    </xf>
    <xf numFmtId="0" fontId="8" fillId="0" borderId="44" xfId="1" applyFont="1" applyBorder="1" applyProtection="1"/>
    <xf numFmtId="0" fontId="8" fillId="0" borderId="45" xfId="1" applyFont="1" applyBorder="1" applyProtection="1"/>
    <xf numFmtId="0" fontId="8" fillId="9" borderId="44" xfId="1" applyFont="1" applyFill="1" applyBorder="1" applyProtection="1"/>
    <xf numFmtId="0" fontId="8" fillId="9" borderId="39" xfId="1" applyFont="1" applyFill="1" applyBorder="1" applyProtection="1"/>
    <xf numFmtId="0" fontId="8" fillId="9" borderId="41" xfId="1" applyFont="1" applyFill="1" applyBorder="1" applyProtection="1"/>
    <xf numFmtId="0" fontId="8" fillId="9" borderId="42" xfId="1" applyFont="1" applyFill="1" applyBorder="1" applyProtection="1"/>
    <xf numFmtId="0" fontId="8" fillId="9" borderId="45" xfId="1" applyFont="1" applyFill="1" applyBorder="1" applyProtection="1"/>
    <xf numFmtId="0" fontId="8" fillId="0" borderId="172" xfId="1" applyFont="1" applyBorder="1" applyProtection="1"/>
    <xf numFmtId="0" fontId="8" fillId="0" borderId="175" xfId="1" applyFont="1" applyBorder="1" applyAlignment="1" applyProtection="1">
      <alignment horizontal="center"/>
    </xf>
    <xf numFmtId="5" fontId="8" fillId="0" borderId="46" xfId="1" applyNumberFormat="1" applyFont="1" applyBorder="1" applyProtection="1"/>
    <xf numFmtId="5" fontId="8" fillId="0" borderId="39" xfId="1" applyNumberFormat="1" applyFont="1" applyBorder="1" applyProtection="1"/>
    <xf numFmtId="5" fontId="8" fillId="0" borderId="43" xfId="1" applyNumberFormat="1" applyFont="1" applyBorder="1" applyProtection="1"/>
    <xf numFmtId="5" fontId="8" fillId="0" borderId="45" xfId="1" applyNumberFormat="1" applyFont="1" applyBorder="1" applyProtection="1"/>
    <xf numFmtId="0" fontId="8" fillId="0" borderId="173" xfId="1" applyFont="1" applyBorder="1" applyAlignment="1" applyProtection="1">
      <alignment horizontal="center"/>
    </xf>
    <xf numFmtId="37" fontId="8" fillId="0" borderId="39" xfId="1" applyNumberFormat="1" applyFont="1" applyBorder="1" applyProtection="1"/>
    <xf numFmtId="37" fontId="8" fillId="0" borderId="43" xfId="1" applyNumberFormat="1" applyFont="1" applyBorder="1" applyProtection="1"/>
    <xf numFmtId="37" fontId="8" fillId="0" borderId="46" xfId="1" applyNumberFormat="1" applyFont="1" applyBorder="1" applyProtection="1"/>
    <xf numFmtId="0" fontId="8" fillId="0" borderId="173" xfId="1" applyFont="1" applyBorder="1" applyProtection="1"/>
    <xf numFmtId="37" fontId="8" fillId="9" borderId="32" xfId="1" applyNumberFormat="1" applyFont="1" applyFill="1" applyBorder="1" applyProtection="1"/>
    <xf numFmtId="37" fontId="8" fillId="9" borderId="29" xfId="1" applyNumberFormat="1" applyFont="1" applyFill="1" applyBorder="1" applyProtection="1"/>
    <xf numFmtId="37" fontId="8" fillId="9" borderId="30" xfId="1" applyNumberFormat="1" applyFont="1" applyFill="1" applyBorder="1" applyProtection="1"/>
    <xf numFmtId="37" fontId="8" fillId="9" borderId="31" xfId="1" applyNumberFormat="1" applyFont="1" applyFill="1" applyBorder="1" applyProtection="1"/>
    <xf numFmtId="37" fontId="8" fillId="9" borderId="27" xfId="1" applyNumberFormat="1" applyFont="1" applyFill="1" applyBorder="1" applyProtection="1"/>
    <xf numFmtId="37" fontId="8" fillId="9" borderId="21" xfId="1" applyNumberFormat="1" applyFont="1" applyFill="1" applyBorder="1" applyProtection="1"/>
    <xf numFmtId="37" fontId="8" fillId="9" borderId="11" xfId="1" applyNumberFormat="1" applyFont="1" applyFill="1" applyBorder="1" applyProtection="1"/>
    <xf numFmtId="37" fontId="8" fillId="9" borderId="9" xfId="1" applyNumberFormat="1" applyFont="1" applyFill="1" applyBorder="1" applyProtection="1"/>
    <xf numFmtId="37" fontId="8" fillId="9" borderId="10" xfId="1" applyNumberFormat="1" applyFont="1" applyFill="1" applyBorder="1" applyProtection="1"/>
    <xf numFmtId="37" fontId="8" fillId="9" borderId="26" xfId="1" applyNumberFormat="1" applyFont="1" applyFill="1" applyBorder="1" applyProtection="1"/>
    <xf numFmtId="0" fontId="8" fillId="0" borderId="0" xfId="1" applyFont="1" applyFill="1"/>
    <xf numFmtId="0" fontId="50" fillId="0" borderId="0" xfId="1" applyFont="1" applyFill="1"/>
    <xf numFmtId="37" fontId="8" fillId="9" borderId="44" xfId="1" applyNumberFormat="1" applyFont="1" applyFill="1" applyBorder="1" applyProtection="1"/>
    <xf numFmtId="37" fontId="8" fillId="9" borderId="39" xfId="1" applyNumberFormat="1" applyFont="1" applyFill="1" applyBorder="1" applyProtection="1"/>
    <xf numFmtId="37" fontId="8" fillId="9" borderId="41" xfId="1" applyNumberFormat="1" applyFont="1" applyFill="1" applyBorder="1" applyProtection="1"/>
    <xf numFmtId="37" fontId="8" fillId="9" borderId="42" xfId="1" applyNumberFormat="1" applyFont="1" applyFill="1" applyBorder="1" applyProtection="1"/>
    <xf numFmtId="37" fontId="8" fillId="9" borderId="45" xfId="1" applyNumberFormat="1" applyFont="1" applyFill="1" applyBorder="1" applyProtection="1"/>
    <xf numFmtId="0" fontId="8" fillId="0" borderId="47" xfId="1" applyFont="1" applyBorder="1" applyAlignment="1" applyProtection="1">
      <alignment horizontal="center"/>
    </xf>
    <xf numFmtId="0" fontId="8" fillId="0" borderId="48" xfId="1" applyFont="1" applyBorder="1" applyProtection="1"/>
    <xf numFmtId="0" fontId="8" fillId="0" borderId="49" xfId="1" applyFont="1" applyBorder="1" applyProtection="1"/>
    <xf numFmtId="37" fontId="8" fillId="0" borderId="50" xfId="1" applyNumberFormat="1" applyFont="1" applyBorder="1" applyProtection="1"/>
    <xf numFmtId="37" fontId="8" fillId="0" borderId="69" xfId="1" applyNumberFormat="1" applyFont="1" applyBorder="1" applyProtection="1"/>
    <xf numFmtId="37" fontId="8" fillId="0" borderId="47" xfId="1" applyNumberFormat="1" applyFont="1" applyBorder="1" applyProtection="1"/>
    <xf numFmtId="37" fontId="8" fillId="0" borderId="49" xfId="1" applyNumberFormat="1" applyFont="1" applyBorder="1" applyProtection="1"/>
    <xf numFmtId="0" fontId="8" fillId="0" borderId="174" xfId="1" applyFont="1" applyBorder="1" applyAlignment="1" applyProtection="1">
      <alignment horizontal="center"/>
    </xf>
    <xf numFmtId="0" fontId="8" fillId="0" borderId="176" xfId="1" applyFont="1" applyBorder="1" applyAlignment="1" applyProtection="1">
      <alignment horizontal="center"/>
    </xf>
    <xf numFmtId="37" fontId="8" fillId="0" borderId="31" xfId="1" applyNumberFormat="1" applyFont="1" applyBorder="1" applyProtection="1"/>
    <xf numFmtId="0" fontId="8" fillId="0" borderId="14" xfId="1" applyFont="1" applyBorder="1" applyProtection="1"/>
    <xf numFmtId="0" fontId="8" fillId="0" borderId="16" xfId="1" applyFont="1" applyBorder="1" applyProtection="1"/>
    <xf numFmtId="0" fontId="8" fillId="0" borderId="17" xfId="1" applyFont="1" applyBorder="1" applyProtection="1"/>
    <xf numFmtId="0" fontId="8" fillId="0" borderId="41" xfId="1" applyFont="1" applyBorder="1" applyProtection="1"/>
    <xf numFmtId="0" fontId="8" fillId="0" borderId="42" xfId="1" applyFont="1" applyBorder="1" applyProtection="1"/>
    <xf numFmtId="0" fontId="8" fillId="0" borderId="39" xfId="1" applyFont="1" applyBorder="1" applyProtection="1"/>
    <xf numFmtId="0" fontId="8" fillId="0" borderId="34" xfId="1" applyFont="1" applyBorder="1" applyProtection="1"/>
    <xf numFmtId="5" fontId="8" fillId="0" borderId="51" xfId="1" applyNumberFormat="1" applyFont="1" applyBorder="1" applyProtection="1"/>
    <xf numFmtId="5" fontId="8" fillId="0" borderId="44" xfId="1" applyNumberFormat="1" applyFont="1" applyBorder="1" applyProtection="1"/>
    <xf numFmtId="0" fontId="8" fillId="0" borderId="42" xfId="1" applyFont="1" applyBorder="1" applyAlignment="1" applyProtection="1">
      <alignment horizontal="center"/>
    </xf>
    <xf numFmtId="0" fontId="8" fillId="0" borderId="51" xfId="1" applyFont="1" applyBorder="1" applyAlignment="1" applyProtection="1">
      <alignment horizontal="center"/>
    </xf>
    <xf numFmtId="37" fontId="8" fillId="0" borderId="51" xfId="1" applyNumberFormat="1" applyFont="1" applyBorder="1" applyProtection="1"/>
    <xf numFmtId="37" fontId="8" fillId="0" borderId="44" xfId="1" applyNumberFormat="1" applyFont="1" applyBorder="1" applyProtection="1"/>
    <xf numFmtId="37" fontId="8" fillId="0" borderId="42" xfId="1" applyNumberFormat="1" applyFont="1" applyBorder="1" applyProtection="1"/>
    <xf numFmtId="0" fontId="8" fillId="0" borderId="46" xfId="1" applyFont="1" applyBorder="1" applyProtection="1"/>
    <xf numFmtId="0" fontId="8" fillId="0" borderId="0" xfId="1" applyFont="1" applyFill="1" applyBorder="1"/>
    <xf numFmtId="37" fontId="8" fillId="9" borderId="43" xfId="1" applyNumberFormat="1" applyFont="1" applyFill="1" applyBorder="1" applyProtection="1"/>
    <xf numFmtId="37" fontId="8" fillId="9" borderId="51" xfId="1" applyNumberFormat="1" applyFont="1" applyFill="1" applyBorder="1" applyProtection="1"/>
    <xf numFmtId="5" fontId="8" fillId="0" borderId="50" xfId="1" applyNumberFormat="1" applyFont="1" applyBorder="1" applyProtection="1"/>
    <xf numFmtId="5" fontId="8" fillId="0" borderId="52" xfId="1" applyNumberFormat="1" applyFont="1" applyBorder="1" applyProtection="1"/>
    <xf numFmtId="5" fontId="8" fillId="0" borderId="47" xfId="1" applyNumberFormat="1" applyFont="1" applyBorder="1" applyProtection="1"/>
    <xf numFmtId="5" fontId="8" fillId="0" borderId="53" xfId="1" applyNumberFormat="1" applyFont="1" applyBorder="1" applyProtection="1"/>
    <xf numFmtId="5" fontId="8" fillId="0" borderId="48" xfId="1" applyNumberFormat="1" applyFont="1" applyBorder="1" applyProtection="1"/>
    <xf numFmtId="0" fontId="8" fillId="0" borderId="53" xfId="1" applyFont="1" applyBorder="1" applyProtection="1"/>
    <xf numFmtId="0" fontId="8" fillId="0" borderId="52" xfId="1" applyFont="1" applyBorder="1" applyAlignment="1" applyProtection="1">
      <alignment horizontal="center"/>
    </xf>
    <xf numFmtId="0" fontId="8" fillId="0" borderId="0" xfId="1" applyFont="1" applyAlignment="1" applyProtection="1">
      <alignment horizontal="right"/>
    </xf>
    <xf numFmtId="0" fontId="8" fillId="0" borderId="25" xfId="1" applyFont="1" applyBorder="1" applyAlignment="1" applyProtection="1">
      <alignment horizontal="center"/>
    </xf>
    <xf numFmtId="0" fontId="11" fillId="0" borderId="0" xfId="1" applyFont="1" applyProtection="1"/>
    <xf numFmtId="5" fontId="8" fillId="0" borderId="16" xfId="1" applyNumberFormat="1" applyFont="1" applyBorder="1" applyProtection="1"/>
    <xf numFmtId="37" fontId="8" fillId="0" borderId="16" xfId="1" applyNumberFormat="1" applyFont="1" applyBorder="1" applyProtection="1"/>
    <xf numFmtId="0" fontId="4" fillId="4" borderId="38" xfId="1" applyFont="1" applyFill="1" applyBorder="1" applyProtection="1"/>
    <xf numFmtId="0" fontId="4" fillId="4" borderId="1" xfId="1" applyFont="1" applyFill="1" applyBorder="1" applyProtection="1"/>
    <xf numFmtId="5" fontId="8" fillId="0" borderId="37" xfId="1" applyNumberFormat="1" applyFont="1" applyBorder="1" applyProtection="1"/>
    <xf numFmtId="0" fontId="9" fillId="0" borderId="0" xfId="1" applyFont="1" applyProtection="1"/>
    <xf numFmtId="164" fontId="8" fillId="0" borderId="10" xfId="1" applyNumberFormat="1" applyFont="1" applyBorder="1" applyAlignment="1" applyProtection="1">
      <alignment horizontal="center"/>
    </xf>
    <xf numFmtId="0" fontId="9" fillId="0" borderId="4" xfId="1" applyFont="1" applyBorder="1" applyProtection="1"/>
    <xf numFmtId="0" fontId="8" fillId="0" borderId="5" xfId="1" applyFont="1" applyBorder="1" applyAlignment="1" applyProtection="1">
      <alignment horizontal="centerContinuous"/>
    </xf>
    <xf numFmtId="37" fontId="8" fillId="0" borderId="34" xfId="1" applyNumberFormat="1" applyFont="1" applyBorder="1" applyProtection="1"/>
    <xf numFmtId="37" fontId="8" fillId="0" borderId="37" xfId="1" applyNumberFormat="1" applyFont="1" applyBorder="1" applyProtection="1"/>
    <xf numFmtId="0" fontId="5" fillId="0" borderId="25" xfId="1" applyFont="1" applyBorder="1" applyProtection="1">
      <protection locked="0"/>
    </xf>
    <xf numFmtId="0" fontId="5" fillId="0" borderId="0" xfId="1" applyFont="1" applyProtection="1">
      <protection locked="0"/>
    </xf>
    <xf numFmtId="0" fontId="5" fillId="0" borderId="19" xfId="1" applyFont="1" applyBorder="1" applyProtection="1">
      <protection locked="0"/>
    </xf>
    <xf numFmtId="0" fontId="5" fillId="0" borderId="26" xfId="1" applyFont="1" applyBorder="1" applyProtection="1">
      <protection locked="0"/>
    </xf>
    <xf numFmtId="0" fontId="5" fillId="0" borderId="10" xfId="1" applyFont="1" applyBorder="1" applyProtection="1">
      <protection locked="0"/>
    </xf>
    <xf numFmtId="164" fontId="8" fillId="0" borderId="21" xfId="1" applyNumberFormat="1" applyFont="1" applyBorder="1" applyAlignment="1" applyProtection="1">
      <alignment horizontal="center"/>
    </xf>
    <xf numFmtId="0" fontId="8" fillId="0" borderId="10" xfId="1" applyFont="1" applyBorder="1" applyAlignment="1" applyProtection="1">
      <alignment horizontal="centerContinuous"/>
    </xf>
    <xf numFmtId="5" fontId="5" fillId="0" borderId="44" xfId="1" applyNumberFormat="1" applyFont="1" applyBorder="1" applyProtection="1">
      <protection locked="0"/>
    </xf>
    <xf numFmtId="5" fontId="5" fillId="0" borderId="51" xfId="1" applyNumberFormat="1" applyFont="1" applyBorder="1" applyProtection="1">
      <protection locked="0"/>
    </xf>
    <xf numFmtId="0" fontId="8" fillId="9" borderId="34" xfId="1" applyFont="1" applyFill="1" applyBorder="1" applyProtection="1"/>
    <xf numFmtId="0" fontId="8" fillId="9" borderId="21" xfId="1" applyFont="1" applyFill="1" applyBorder="1" applyProtection="1"/>
    <xf numFmtId="0" fontId="8" fillId="9" borderId="10" xfId="1" applyFont="1" applyFill="1" applyBorder="1" applyProtection="1"/>
    <xf numFmtId="0" fontId="8" fillId="9" borderId="16" xfId="1" applyFont="1" applyFill="1" applyBorder="1" applyProtection="1"/>
    <xf numFmtId="37" fontId="5" fillId="0" borderId="44" xfId="1" applyNumberFormat="1" applyFont="1" applyBorder="1" applyProtection="1">
      <protection locked="0"/>
    </xf>
    <xf numFmtId="0" fontId="8" fillId="9" borderId="22" xfId="1" applyFont="1" applyFill="1" applyBorder="1" applyProtection="1"/>
    <xf numFmtId="0" fontId="5" fillId="0" borderId="51" xfId="1" applyFont="1" applyBorder="1" applyProtection="1">
      <protection locked="0"/>
    </xf>
    <xf numFmtId="0" fontId="8" fillId="9" borderId="51" xfId="1" applyFont="1" applyFill="1" applyBorder="1" applyProtection="1"/>
    <xf numFmtId="37" fontId="8" fillId="0" borderId="32" xfId="1" applyNumberFormat="1" applyFont="1" applyBorder="1" applyProtection="1"/>
    <xf numFmtId="37" fontId="8" fillId="0" borderId="21" xfId="1" applyNumberFormat="1" applyFont="1" applyBorder="1" applyProtection="1"/>
    <xf numFmtId="5" fontId="8" fillId="0" borderId="32" xfId="1" applyNumberFormat="1" applyFont="1" applyBorder="1" applyProtection="1"/>
    <xf numFmtId="5" fontId="8" fillId="0" borderId="34" xfId="1" applyNumberFormat="1" applyFont="1" applyBorder="1" applyProtection="1"/>
    <xf numFmtId="37" fontId="8" fillId="0" borderId="0" xfId="1" applyNumberFormat="1" applyFont="1" applyProtection="1"/>
    <xf numFmtId="37" fontId="8" fillId="0" borderId="19" xfId="1" applyNumberFormat="1" applyFont="1" applyBorder="1" applyProtection="1"/>
    <xf numFmtId="5" fontId="8" fillId="0" borderId="38" xfId="1" applyNumberFormat="1" applyFont="1" applyBorder="1" applyProtection="1"/>
    <xf numFmtId="0" fontId="8" fillId="0" borderId="4" xfId="1" applyFont="1" applyBorder="1" applyAlignment="1" applyProtection="1">
      <alignment horizontal="centerContinuous"/>
    </xf>
    <xf numFmtId="37" fontId="8" fillId="0" borderId="5" xfId="1" applyNumberFormat="1" applyFont="1" applyBorder="1" applyProtection="1"/>
    <xf numFmtId="0" fontId="8" fillId="0" borderId="7" xfId="1" applyFont="1" applyBorder="1" applyProtection="1"/>
    <xf numFmtId="0" fontId="8" fillId="0" borderId="8" xfId="1" applyFont="1" applyBorder="1"/>
    <xf numFmtId="0" fontId="8" fillId="0" borderId="2" xfId="1" applyFont="1" applyBorder="1"/>
    <xf numFmtId="0" fontId="8" fillId="0" borderId="13" xfId="1" applyFont="1" applyBorder="1"/>
    <xf numFmtId="0" fontId="8" fillId="0" borderId="12" xfId="1" applyFont="1" applyBorder="1"/>
    <xf numFmtId="0" fontId="20" fillId="0" borderId="15" xfId="1" applyFont="1" applyBorder="1"/>
    <xf numFmtId="0" fontId="8" fillId="0" borderId="5" xfId="1" applyFont="1" applyBorder="1"/>
    <xf numFmtId="0" fontId="8" fillId="0" borderId="9" xfId="1" applyFont="1" applyBorder="1"/>
    <xf numFmtId="0" fontId="20" fillId="0" borderId="17" xfId="1" applyFont="1" applyBorder="1"/>
    <xf numFmtId="0" fontId="8" fillId="0" borderId="26" xfId="1" applyFont="1" applyBorder="1"/>
    <xf numFmtId="49" fontId="8" fillId="0" borderId="22" xfId="1" applyNumberFormat="1" applyFont="1" applyBorder="1" applyAlignment="1">
      <alignment horizontal="center"/>
    </xf>
    <xf numFmtId="0" fontId="8" fillId="0" borderId="41" xfId="1" applyFont="1" applyBorder="1" applyAlignment="1">
      <alignment horizontal="centerContinuous"/>
    </xf>
    <xf numFmtId="0" fontId="8" fillId="0" borderId="10" xfId="1" applyFont="1" applyBorder="1" applyAlignment="1">
      <alignment horizontal="centerContinuous"/>
    </xf>
    <xf numFmtId="0" fontId="8" fillId="0" borderId="42" xfId="1" applyFont="1" applyBorder="1" applyAlignment="1">
      <alignment horizontal="centerContinuous"/>
    </xf>
    <xf numFmtId="0" fontId="8" fillId="0" borderId="39" xfId="1" applyFont="1" applyBorder="1" applyAlignment="1">
      <alignment horizontal="centerContinuous"/>
    </xf>
    <xf numFmtId="0" fontId="8" fillId="0" borderId="4" xfId="1" applyFont="1" applyBorder="1" applyAlignment="1"/>
    <xf numFmtId="0" fontId="8" fillId="0" borderId="4" xfId="1" applyFont="1" applyBorder="1"/>
    <xf numFmtId="0" fontId="8" fillId="0" borderId="33" xfId="1" applyFont="1" applyBorder="1"/>
    <xf numFmtId="0" fontId="8" fillId="0" borderId="32" xfId="1" applyFont="1" applyBorder="1"/>
    <xf numFmtId="0" fontId="8" fillId="0" borderId="28" xfId="1" applyFont="1" applyBorder="1" applyAlignment="1">
      <alignment horizontal="center"/>
    </xf>
    <xf numFmtId="0" fontId="8" fillId="0" borderId="31" xfId="1" applyFont="1" applyBorder="1"/>
    <xf numFmtId="0" fontId="8" fillId="0" borderId="34" xfId="1" applyFont="1" applyBorder="1" applyAlignment="1">
      <alignment horizontal="center"/>
    </xf>
    <xf numFmtId="0" fontId="8" fillId="0" borderId="18" xfId="1" applyFont="1" applyBorder="1" applyAlignment="1">
      <alignment horizontal="center"/>
    </xf>
    <xf numFmtId="0" fontId="8" fillId="0" borderId="19" xfId="1" applyFont="1" applyBorder="1" applyAlignment="1">
      <alignment horizontal="center"/>
    </xf>
    <xf numFmtId="0" fontId="8" fillId="0" borderId="15" xfId="1" applyFont="1" applyBorder="1" applyAlignment="1">
      <alignment horizontal="center"/>
    </xf>
    <xf numFmtId="0" fontId="8" fillId="0" borderId="0" xfId="1" applyFont="1" applyAlignment="1">
      <alignment horizontal="center"/>
    </xf>
    <xf numFmtId="0" fontId="8" fillId="0" borderId="16" xfId="1" applyFont="1" applyBorder="1" applyAlignment="1">
      <alignment horizontal="center"/>
    </xf>
    <xf numFmtId="0" fontId="8" fillId="0" borderId="19" xfId="1" applyFont="1" applyBorder="1"/>
    <xf numFmtId="0" fontId="8" fillId="0" borderId="20" xfId="1" applyFont="1" applyBorder="1"/>
    <xf numFmtId="0" fontId="8" fillId="0" borderId="17" xfId="1" applyFont="1" applyBorder="1" applyAlignment="1">
      <alignment horizontal="center"/>
    </xf>
    <xf numFmtId="0" fontId="8" fillId="0" borderId="22" xfId="1" applyFont="1" applyBorder="1" applyAlignment="1">
      <alignment horizontal="center"/>
    </xf>
    <xf numFmtId="0" fontId="8" fillId="0" borderId="43" xfId="1" applyFont="1" applyBorder="1"/>
    <xf numFmtId="0" fontId="8" fillId="0" borderId="46" xfId="1" applyFont="1" applyBorder="1"/>
    <xf numFmtId="5" fontId="5" fillId="0" borderId="46" xfId="1" applyNumberFormat="1" applyFont="1" applyBorder="1" applyProtection="1">
      <protection locked="0"/>
    </xf>
    <xf numFmtId="0" fontId="5" fillId="0" borderId="46" xfId="1" applyFont="1" applyBorder="1" applyProtection="1">
      <protection locked="0"/>
    </xf>
    <xf numFmtId="37" fontId="5" fillId="0" borderId="46" xfId="1" applyNumberFormat="1" applyFont="1" applyBorder="1" applyProtection="1">
      <protection locked="0"/>
    </xf>
    <xf numFmtId="0" fontId="8" fillId="0" borderId="17" xfId="1" applyFont="1" applyBorder="1"/>
    <xf numFmtId="37" fontId="5" fillId="0" borderId="17" xfId="1" applyNumberFormat="1" applyFont="1" applyBorder="1" applyProtection="1">
      <protection locked="0"/>
    </xf>
    <xf numFmtId="0" fontId="5" fillId="0" borderId="17" xfId="1" applyFont="1" applyBorder="1" applyProtection="1">
      <protection locked="0"/>
    </xf>
    <xf numFmtId="0" fontId="5" fillId="0" borderId="22" xfId="1" applyFont="1" applyBorder="1" applyProtection="1">
      <protection locked="0"/>
    </xf>
    <xf numFmtId="0" fontId="8" fillId="0" borderId="28" xfId="1" applyFont="1" applyBorder="1"/>
    <xf numFmtId="37" fontId="5" fillId="0" borderId="28" xfId="1" applyNumberFormat="1" applyFont="1" applyBorder="1" applyProtection="1">
      <protection locked="0"/>
    </xf>
    <xf numFmtId="0" fontId="5" fillId="0" borderId="28" xfId="1" applyFont="1" applyBorder="1" applyProtection="1">
      <protection locked="0"/>
    </xf>
    <xf numFmtId="0" fontId="5" fillId="0" borderId="34" xfId="1" applyFont="1" applyBorder="1" applyProtection="1">
      <protection locked="0"/>
    </xf>
    <xf numFmtId="37" fontId="8" fillId="0" borderId="17" xfId="1" applyNumberFormat="1" applyFont="1" applyBorder="1" applyProtection="1"/>
    <xf numFmtId="0" fontId="8" fillId="0" borderId="6" xfId="1" applyFont="1" applyBorder="1"/>
    <xf numFmtId="0" fontId="8" fillId="0" borderId="1" xfId="1" applyFont="1" applyBorder="1"/>
    <xf numFmtId="0" fontId="8" fillId="0" borderId="7" xfId="1" applyFont="1" applyBorder="1"/>
    <xf numFmtId="0" fontId="8" fillId="0" borderId="24" xfId="1" applyFont="1" applyBorder="1"/>
    <xf numFmtId="0" fontId="8" fillId="0" borderId="15" xfId="1" applyFont="1" applyBorder="1"/>
    <xf numFmtId="0" fontId="8" fillId="0" borderId="21" xfId="1" applyFont="1" applyBorder="1"/>
    <xf numFmtId="49" fontId="8" fillId="0" borderId="21" xfId="1" applyNumberFormat="1" applyFont="1" applyBorder="1"/>
    <xf numFmtId="0" fontId="8" fillId="0" borderId="11" xfId="1" applyFont="1" applyBorder="1"/>
    <xf numFmtId="0" fontId="8" fillId="0" borderId="41" xfId="1" applyFont="1" applyBorder="1"/>
    <xf numFmtId="0" fontId="8" fillId="0" borderId="30" xfId="1" applyFont="1" applyBorder="1"/>
    <xf numFmtId="0" fontId="8" fillId="0" borderId="29" xfId="1" applyFont="1" applyBorder="1"/>
    <xf numFmtId="0" fontId="8" fillId="0" borderId="44" xfId="1" applyFont="1" applyBorder="1" applyAlignment="1">
      <alignment horizontal="centerContinuous"/>
    </xf>
    <xf numFmtId="0" fontId="8" fillId="0" borderId="45" xfId="1" applyFont="1" applyBorder="1" applyAlignment="1">
      <alignment horizontal="centerContinuous"/>
    </xf>
    <xf numFmtId="0" fontId="8" fillId="0" borderId="34" xfId="1" applyFont="1" applyBorder="1"/>
    <xf numFmtId="0" fontId="8" fillId="0" borderId="18" xfId="1" applyFont="1" applyBorder="1"/>
    <xf numFmtId="0" fontId="8" fillId="0" borderId="27" xfId="1" applyFont="1" applyBorder="1" applyAlignment="1">
      <alignment horizontal="center"/>
    </xf>
    <xf numFmtId="0" fontId="8" fillId="0" borderId="33" xfId="1" applyFont="1" applyBorder="1" applyAlignment="1">
      <alignment horizontal="center"/>
    </xf>
    <xf numFmtId="0" fontId="8" fillId="0" borderId="16" xfId="1" applyFont="1" applyBorder="1"/>
    <xf numFmtId="0" fontId="8" fillId="0" borderId="26" xfId="1" applyFont="1" applyBorder="1" applyAlignment="1">
      <alignment horizontal="center"/>
    </xf>
    <xf numFmtId="0" fontId="8" fillId="0" borderId="20" xfId="1" applyFont="1" applyBorder="1" applyAlignment="1">
      <alignment horizontal="center"/>
    </xf>
    <xf numFmtId="0" fontId="8" fillId="0" borderId="22" xfId="1" applyFont="1" applyBorder="1"/>
    <xf numFmtId="0" fontId="8" fillId="0" borderId="43" xfId="1" applyFont="1" applyBorder="1" applyAlignment="1">
      <alignment horizontal="center"/>
    </xf>
    <xf numFmtId="0" fontId="8" fillId="0" borderId="51" xfId="1" applyFont="1" applyBorder="1" applyAlignment="1">
      <alignment horizontal="center"/>
    </xf>
    <xf numFmtId="37" fontId="8" fillId="0" borderId="15" xfId="1" applyNumberFormat="1" applyFont="1" applyBorder="1"/>
    <xf numFmtId="37" fontId="8" fillId="0" borderId="25" xfId="1" applyNumberFormat="1" applyFont="1" applyBorder="1"/>
    <xf numFmtId="37" fontId="8" fillId="0" borderId="16" xfId="1" applyNumberFormat="1" applyFont="1" applyBorder="1"/>
    <xf numFmtId="37" fontId="8" fillId="0" borderId="18" xfId="1" applyNumberFormat="1" applyFont="1" applyBorder="1"/>
    <xf numFmtId="37" fontId="8" fillId="0" borderId="45" xfId="1" applyNumberFormat="1" applyFont="1" applyBorder="1"/>
    <xf numFmtId="37" fontId="8" fillId="0" borderId="51" xfId="1" applyNumberFormat="1" applyFont="1" applyBorder="1"/>
    <xf numFmtId="37" fontId="8" fillId="0" borderId="43" xfId="1" applyNumberFormat="1" applyFont="1" applyBorder="1"/>
    <xf numFmtId="37" fontId="8" fillId="0" borderId="46" xfId="1" applyNumberFormat="1" applyFont="1" applyBorder="1"/>
    <xf numFmtId="37" fontId="8" fillId="0" borderId="28" xfId="1" applyNumberFormat="1" applyFont="1" applyBorder="1"/>
    <xf numFmtId="37" fontId="8" fillId="0" borderId="27" xfId="1" applyNumberFormat="1" applyFont="1" applyBorder="1"/>
    <xf numFmtId="37" fontId="8" fillId="0" borderId="34" xfId="1" applyNumberFormat="1" applyFont="1" applyBorder="1"/>
    <xf numFmtId="37" fontId="8" fillId="0" borderId="33" xfId="1" applyNumberFormat="1" applyFont="1" applyBorder="1"/>
    <xf numFmtId="37" fontId="8" fillId="0" borderId="17" xfId="1" applyNumberFormat="1" applyFont="1" applyBorder="1"/>
    <xf numFmtId="37" fontId="8" fillId="0" borderId="26" xfId="1" applyNumberFormat="1" applyFont="1" applyBorder="1"/>
    <xf numFmtId="37" fontId="8" fillId="0" borderId="22" xfId="1" applyNumberFormat="1" applyFont="1" applyBorder="1"/>
    <xf numFmtId="37" fontId="8" fillId="0" borderId="20" xfId="1" applyNumberFormat="1" applyFont="1" applyBorder="1"/>
    <xf numFmtId="37" fontId="8" fillId="0" borderId="15" xfId="1" applyNumberFormat="1" applyFont="1" applyBorder="1" applyProtection="1"/>
    <xf numFmtId="37" fontId="8" fillId="0" borderId="25" xfId="1" applyNumberFormat="1" applyFont="1" applyBorder="1" applyProtection="1"/>
    <xf numFmtId="37" fontId="8" fillId="0" borderId="18" xfId="1" applyNumberFormat="1" applyFont="1" applyBorder="1" applyProtection="1"/>
    <xf numFmtId="37" fontId="8" fillId="21" borderId="32" xfId="1" applyNumberFormat="1" applyFont="1" applyFill="1" applyBorder="1"/>
    <xf numFmtId="37" fontId="8" fillId="21" borderId="31" xfId="1" applyNumberFormat="1" applyFont="1" applyFill="1" applyBorder="1"/>
    <xf numFmtId="37" fontId="8" fillId="21" borderId="29" xfId="1" applyNumberFormat="1" applyFont="1" applyFill="1" applyBorder="1"/>
    <xf numFmtId="37" fontId="8" fillId="21" borderId="30" xfId="1" applyNumberFormat="1" applyFont="1" applyFill="1" applyBorder="1"/>
    <xf numFmtId="37" fontId="8" fillId="21" borderId="27" xfId="1" applyNumberFormat="1" applyFont="1" applyFill="1" applyBorder="1"/>
    <xf numFmtId="0" fontId="8" fillId="0" borderId="47" xfId="1" applyFont="1" applyBorder="1" applyAlignment="1">
      <alignment horizontal="center"/>
    </xf>
    <xf numFmtId="0" fontId="8" fillId="0" borderId="50" xfId="1" applyFont="1" applyBorder="1"/>
    <xf numFmtId="37" fontId="8" fillId="0" borderId="52" xfId="1" applyNumberFormat="1" applyFont="1" applyBorder="1" applyProtection="1"/>
    <xf numFmtId="0" fontId="8" fillId="0" borderId="52" xfId="1" applyFont="1" applyBorder="1" applyAlignment="1">
      <alignment horizontal="center"/>
    </xf>
    <xf numFmtId="0" fontId="8" fillId="0" borderId="14" xfId="1" applyFont="1" applyBorder="1"/>
    <xf numFmtId="0" fontId="8" fillId="0" borderId="21" xfId="1" applyFont="1" applyBorder="1" applyAlignment="1">
      <alignment horizontal="centerContinuous"/>
    </xf>
    <xf numFmtId="0" fontId="8" fillId="0" borderId="26" xfId="1" applyFont="1" applyBorder="1" applyAlignment="1">
      <alignment horizontal="centerContinuous"/>
    </xf>
    <xf numFmtId="0" fontId="8" fillId="0" borderId="5" xfId="1" applyFont="1" applyBorder="1" applyAlignment="1">
      <alignment horizontal="center"/>
    </xf>
    <xf numFmtId="0" fontId="8" fillId="0" borderId="4" xfId="1" applyFont="1" applyBorder="1" applyAlignment="1">
      <alignment horizontal="center"/>
    </xf>
    <xf numFmtId="0" fontId="8" fillId="0" borderId="9" xfId="1" applyFont="1" applyBorder="1" applyAlignment="1">
      <alignment horizontal="center"/>
    </xf>
    <xf numFmtId="0" fontId="20" fillId="0" borderId="21" xfId="1" applyFont="1" applyBorder="1" applyAlignment="1">
      <alignment horizontal="center"/>
    </xf>
    <xf numFmtId="0" fontId="8" fillId="0" borderId="21" xfId="1" applyFont="1" applyBorder="1" applyAlignment="1">
      <alignment horizontal="center"/>
    </xf>
    <xf numFmtId="0" fontId="8" fillId="0" borderId="11" xfId="1" applyFont="1" applyBorder="1" applyAlignment="1">
      <alignment horizontal="center"/>
    </xf>
    <xf numFmtId="5" fontId="8" fillId="0" borderId="19" xfId="1" applyNumberFormat="1" applyFont="1" applyBorder="1" applyProtection="1"/>
    <xf numFmtId="5" fontId="8" fillId="0" borderId="15" xfId="1" applyNumberFormat="1" applyFont="1" applyBorder="1" applyProtection="1"/>
    <xf numFmtId="5" fontId="8" fillId="0" borderId="5" xfId="1" applyNumberFormat="1" applyFont="1" applyBorder="1" applyProtection="1"/>
    <xf numFmtId="37" fontId="8" fillId="0" borderId="11" xfId="1" applyNumberFormat="1" applyFont="1" applyBorder="1" applyProtection="1"/>
    <xf numFmtId="5" fontId="8" fillId="0" borderId="21" xfId="1" applyNumberFormat="1" applyFont="1" applyBorder="1" applyProtection="1"/>
    <xf numFmtId="0" fontId="8" fillId="5" borderId="17" xfId="1" applyFont="1" applyFill="1" applyBorder="1"/>
    <xf numFmtId="5" fontId="8" fillId="0" borderId="11" xfId="1" applyNumberFormat="1" applyFont="1" applyBorder="1" applyProtection="1"/>
    <xf numFmtId="0" fontId="20" fillId="0" borderId="19" xfId="1" applyFont="1" applyBorder="1" applyAlignment="1">
      <alignment horizontal="center"/>
    </xf>
    <xf numFmtId="0" fontId="8" fillId="0" borderId="38" xfId="1" applyFont="1" applyBorder="1" applyAlignment="1">
      <alignment horizontal="center"/>
    </xf>
    <xf numFmtId="0" fontId="8" fillId="5" borderId="38" xfId="1" applyFont="1" applyFill="1" applyBorder="1"/>
    <xf numFmtId="5" fontId="8" fillId="0" borderId="35" xfId="1" applyNumberFormat="1" applyFont="1" applyBorder="1" applyProtection="1"/>
    <xf numFmtId="5" fontId="8" fillId="0" borderId="7" xfId="1" applyNumberFormat="1" applyFont="1" applyBorder="1" applyProtection="1"/>
    <xf numFmtId="0" fontId="8" fillId="0" borderId="0" xfId="1" applyFont="1" applyAlignment="1">
      <alignment horizontal="right"/>
    </xf>
    <xf numFmtId="0" fontId="8" fillId="0" borderId="84" xfId="1" applyFont="1" applyBorder="1" applyAlignment="1" applyProtection="1">
      <alignment horizontal="centerContinuous" wrapText="1"/>
    </xf>
    <xf numFmtId="0" fontId="8" fillId="0" borderId="93" xfId="1" applyFont="1" applyBorder="1" applyAlignment="1" applyProtection="1">
      <alignment horizontal="center"/>
    </xf>
    <xf numFmtId="0" fontId="57" fillId="0" borderId="95" xfId="1" applyFont="1" applyBorder="1"/>
    <xf numFmtId="0" fontId="57" fillId="0" borderId="92" xfId="1" applyFont="1" applyBorder="1"/>
    <xf numFmtId="0" fontId="57" fillId="0" borderId="0" xfId="1" applyFont="1"/>
    <xf numFmtId="0" fontId="8" fillId="0" borderId="81" xfId="1" applyFont="1" applyBorder="1" applyAlignment="1" applyProtection="1">
      <alignment horizontal="center"/>
    </xf>
    <xf numFmtId="0" fontId="57" fillId="0" borderId="0" xfId="1" applyFont="1" applyAlignment="1">
      <alignment horizontal="center"/>
    </xf>
    <xf numFmtId="0" fontId="57" fillId="0" borderId="100" xfId="1" applyFont="1" applyBorder="1" applyAlignment="1">
      <alignment horizontal="center"/>
    </xf>
    <xf numFmtId="0" fontId="8" fillId="0" borderId="102" xfId="1" applyFont="1" applyBorder="1" applyAlignment="1" applyProtection="1">
      <alignment horizontal="right"/>
    </xf>
    <xf numFmtId="0" fontId="9" fillId="0" borderId="103" xfId="1" applyFont="1" applyBorder="1" applyProtection="1"/>
    <xf numFmtId="0" fontId="8" fillId="22" borderId="104" xfId="1" applyFont="1" applyFill="1" applyBorder="1" applyProtection="1"/>
    <xf numFmtId="0" fontId="8" fillId="22" borderId="85" xfId="1" applyFont="1" applyFill="1" applyBorder="1" applyProtection="1"/>
    <xf numFmtId="37" fontId="8" fillId="22" borderId="104" xfId="1" applyNumberFormat="1" applyFont="1" applyFill="1" applyBorder="1" applyProtection="1"/>
    <xf numFmtId="37" fontId="8" fillId="22" borderId="85" xfId="1" applyNumberFormat="1" applyFont="1" applyFill="1" applyBorder="1" applyProtection="1"/>
    <xf numFmtId="0" fontId="8" fillId="0" borderId="113" xfId="1" applyFont="1" applyBorder="1" applyAlignment="1" applyProtection="1">
      <alignment horizontal="right"/>
    </xf>
    <xf numFmtId="0" fontId="8" fillId="0" borderId="21" xfId="1" applyFont="1" applyBorder="1" applyAlignment="1" applyProtection="1">
      <alignment horizontal="centerContinuous"/>
    </xf>
    <xf numFmtId="0" fontId="8" fillId="0" borderId="54" xfId="1" applyFont="1" applyBorder="1" applyAlignment="1" applyProtection="1">
      <alignment horizontal="center"/>
    </xf>
    <xf numFmtId="5" fontId="8" fillId="9" borderId="48" xfId="1" applyNumberFormat="1" applyFont="1" applyFill="1" applyBorder="1" applyProtection="1"/>
    <xf numFmtId="164" fontId="8" fillId="0" borderId="2" xfId="1" applyNumberFormat="1" applyFont="1" applyBorder="1" applyAlignment="1" applyProtection="1">
      <alignment horizontal="center"/>
    </xf>
    <xf numFmtId="0" fontId="8" fillId="0" borderId="44" xfId="1" applyFont="1" applyBorder="1" applyAlignment="1" applyProtection="1">
      <alignment horizontal="centerContinuous"/>
    </xf>
    <xf numFmtId="0" fontId="8" fillId="0" borderId="34" xfId="1" applyFont="1" applyBorder="1" applyAlignment="1" applyProtection="1">
      <alignment horizontal="center"/>
    </xf>
    <xf numFmtId="37" fontId="5" fillId="0" borderId="19" xfId="1" applyNumberFormat="1" applyFont="1" applyBorder="1" applyProtection="1">
      <protection locked="0"/>
    </xf>
    <xf numFmtId="0" fontId="5" fillId="0" borderId="15" xfId="1" applyFont="1" applyBorder="1" applyProtection="1">
      <protection locked="0"/>
    </xf>
    <xf numFmtId="0" fontId="8" fillId="9" borderId="46" xfId="1" applyFont="1" applyFill="1" applyBorder="1" applyProtection="1"/>
    <xf numFmtId="37" fontId="5" fillId="0" borderId="32" xfId="1" applyNumberFormat="1" applyFont="1" applyBorder="1" applyProtection="1">
      <protection locked="0"/>
    </xf>
    <xf numFmtId="0" fontId="8" fillId="0" borderId="28" xfId="1" applyFont="1" applyBorder="1" applyProtection="1"/>
    <xf numFmtId="0" fontId="8" fillId="0" borderId="6" xfId="1" applyFont="1" applyBorder="1" applyAlignment="1" applyProtection="1">
      <alignment horizontal="center"/>
    </xf>
    <xf numFmtId="0" fontId="8" fillId="0" borderId="50" xfId="1" applyFont="1" applyBorder="1" applyProtection="1"/>
    <xf numFmtId="0" fontId="8" fillId="9" borderId="53" xfId="1" applyFont="1" applyFill="1" applyBorder="1" applyProtection="1"/>
    <xf numFmtId="37" fontId="8" fillId="0" borderId="0" xfId="1" applyNumberFormat="1" applyFont="1" applyAlignment="1" applyProtection="1">
      <alignment horizontal="center"/>
    </xf>
    <xf numFmtId="37" fontId="8" fillId="0" borderId="15" xfId="1" applyNumberFormat="1" applyFont="1" applyBorder="1" applyAlignment="1" applyProtection="1">
      <alignment horizontal="center"/>
    </xf>
    <xf numFmtId="0" fontId="8" fillId="0" borderId="23" xfId="1" applyFont="1" applyBorder="1" applyAlignment="1" applyProtection="1">
      <alignment horizontal="center"/>
    </xf>
    <xf numFmtId="0" fontId="8" fillId="0" borderId="33" xfId="1" applyFont="1" applyBorder="1" applyAlignment="1" applyProtection="1">
      <alignment horizontal="center"/>
    </xf>
    <xf numFmtId="0" fontId="8" fillId="0" borderId="18" xfId="1" applyFont="1" applyBorder="1" applyAlignment="1" applyProtection="1">
      <alignment horizontal="center"/>
    </xf>
    <xf numFmtId="37" fontId="8" fillId="0" borderId="22" xfId="1" applyNumberFormat="1" applyFont="1" applyBorder="1" applyProtection="1"/>
    <xf numFmtId="0" fontId="8" fillId="0" borderId="20" xfId="1" applyFont="1" applyBorder="1" applyAlignment="1" applyProtection="1">
      <alignment horizontal="center"/>
    </xf>
    <xf numFmtId="0" fontId="8" fillId="0" borderId="16" xfId="1" applyFont="1" applyBorder="1" applyAlignment="1">
      <alignment horizontal="centerContinuous"/>
    </xf>
    <xf numFmtId="0" fontId="8" fillId="0" borderId="19" xfId="1" applyFont="1" applyBorder="1" applyAlignment="1">
      <alignment horizontal="centerContinuous"/>
    </xf>
    <xf numFmtId="5" fontId="8" fillId="4" borderId="19" xfId="1" applyNumberFormat="1" applyFont="1" applyFill="1" applyBorder="1" applyProtection="1"/>
    <xf numFmtId="0" fontId="8" fillId="4" borderId="19" xfId="1" applyFont="1" applyFill="1" applyBorder="1" applyProtection="1"/>
    <xf numFmtId="5" fontId="8" fillId="4" borderId="16" xfId="1" applyNumberFormat="1" applyFont="1" applyFill="1" applyBorder="1" applyProtection="1"/>
    <xf numFmtId="37" fontId="8" fillId="4" borderId="19" xfId="1" applyNumberFormat="1" applyFont="1" applyFill="1" applyBorder="1" applyProtection="1"/>
    <xf numFmtId="37" fontId="8" fillId="4" borderId="16" xfId="1" applyNumberFormat="1" applyFont="1" applyFill="1" applyBorder="1" applyProtection="1"/>
    <xf numFmtId="0" fontId="8" fillId="19" borderId="44" xfId="1" applyFont="1" applyFill="1" applyBorder="1"/>
    <xf numFmtId="0" fontId="8" fillId="0" borderId="54" xfId="1" applyFont="1" applyBorder="1" applyAlignment="1">
      <alignment horizontal="center"/>
    </xf>
    <xf numFmtId="0" fontId="8" fillId="0" borderId="48" xfId="1" applyFont="1" applyBorder="1"/>
    <xf numFmtId="0" fontId="8" fillId="19" borderId="48" xfId="1" applyFont="1" applyFill="1" applyBorder="1"/>
    <xf numFmtId="0" fontId="9" fillId="0" borderId="0" xfId="1" applyFont="1" applyAlignment="1">
      <alignment horizontal="centerContinuous"/>
    </xf>
    <xf numFmtId="164" fontId="8" fillId="0" borderId="1" xfId="1" applyNumberFormat="1" applyFont="1" applyBorder="1" applyAlignment="1" applyProtection="1">
      <alignment horizontal="center"/>
    </xf>
    <xf numFmtId="0" fontId="8" fillId="0" borderId="8" xfId="1" applyFont="1" applyBorder="1" applyAlignment="1">
      <alignment horizontal="centerContinuous"/>
    </xf>
    <xf numFmtId="0" fontId="8" fillId="0" borderId="2" xfId="1" applyFont="1" applyBorder="1" applyAlignment="1">
      <alignment horizontal="centerContinuous"/>
    </xf>
    <xf numFmtId="0" fontId="8" fillId="0" borderId="3" xfId="1" applyFont="1" applyBorder="1" applyAlignment="1">
      <alignment horizontal="centerContinuous"/>
    </xf>
    <xf numFmtId="0" fontId="8" fillId="0" borderId="4" xfId="1" applyFont="1" applyBorder="1" applyAlignment="1">
      <alignment horizontal="centerContinuous"/>
    </xf>
    <xf numFmtId="0" fontId="8" fillId="0" borderId="5" xfId="1" applyFont="1" applyBorder="1" applyAlignment="1">
      <alignment horizontal="centerContinuous"/>
    </xf>
    <xf numFmtId="0" fontId="8" fillId="0" borderId="30" xfId="1" applyFont="1" applyBorder="1" applyAlignment="1">
      <alignment horizontal="center"/>
    </xf>
    <xf numFmtId="0" fontId="8" fillId="0" borderId="32" xfId="1" applyFont="1" applyBorder="1" applyAlignment="1">
      <alignment horizontal="center"/>
    </xf>
    <xf numFmtId="0" fontId="8" fillId="0" borderId="34" xfId="1" applyFont="1" applyBorder="1" applyAlignment="1">
      <alignment horizontal="centerContinuous"/>
    </xf>
    <xf numFmtId="0" fontId="8" fillId="4" borderId="19" xfId="1" applyFont="1" applyFill="1" applyBorder="1"/>
    <xf numFmtId="0" fontId="8" fillId="0" borderId="30" xfId="1" applyFont="1" applyBorder="1" applyAlignment="1">
      <alignment horizontal="centerContinuous"/>
    </xf>
    <xf numFmtId="0" fontId="8" fillId="0" borderId="31" xfId="1" applyFont="1" applyBorder="1" applyAlignment="1">
      <alignment horizontal="centerContinuous"/>
    </xf>
    <xf numFmtId="0" fontId="8" fillId="0" borderId="29" xfId="1" applyFont="1" applyBorder="1" applyAlignment="1">
      <alignment horizontal="centerContinuous"/>
    </xf>
    <xf numFmtId="166" fontId="8" fillId="0" borderId="19" xfId="1" applyNumberFormat="1" applyFont="1" applyBorder="1" applyProtection="1"/>
    <xf numFmtId="0" fontId="8" fillId="0" borderId="48" xfId="1" applyFont="1" applyBorder="1" applyAlignment="1">
      <alignment horizontal="left"/>
    </xf>
    <xf numFmtId="0" fontId="8" fillId="11" borderId="48" xfId="1" applyFont="1" applyFill="1" applyBorder="1"/>
    <xf numFmtId="0" fontId="8" fillId="0" borderId="0" xfId="1" applyFont="1" applyAlignment="1"/>
    <xf numFmtId="49" fontId="8" fillId="0" borderId="1" xfId="1" applyNumberFormat="1" applyFont="1" applyBorder="1"/>
    <xf numFmtId="37" fontId="4" fillId="22" borderId="41" xfId="0" applyNumberFormat="1" applyFont="1" applyFill="1" applyBorder="1" applyProtection="1"/>
    <xf numFmtId="37" fontId="4" fillId="22" borderId="44" xfId="0" applyNumberFormat="1" applyFont="1" applyFill="1" applyBorder="1" applyProtection="1"/>
    <xf numFmtId="0" fontId="20" fillId="0" borderId="0" xfId="0" applyFont="1" applyFill="1" applyAlignment="1" applyProtection="1">
      <alignment wrapText="1"/>
    </xf>
    <xf numFmtId="0" fontId="54" fillId="0" borderId="0" xfId="0" applyFont="1" applyFill="1" applyAlignment="1" applyProtection="1">
      <alignment wrapText="1"/>
    </xf>
    <xf numFmtId="0" fontId="5" fillId="0" borderId="5" xfId="1" applyFont="1" applyBorder="1" applyProtection="1">
      <protection locked="0"/>
    </xf>
    <xf numFmtId="0" fontId="5" fillId="0" borderId="16" xfId="1" applyFont="1" applyBorder="1" applyProtection="1">
      <protection locked="0"/>
    </xf>
    <xf numFmtId="0" fontId="44" fillId="0" borderId="4" xfId="1" applyFont="1" applyBorder="1" applyProtection="1"/>
    <xf numFmtId="0" fontId="5" fillId="0" borderId="9" xfId="1" applyFont="1" applyBorder="1" applyProtection="1">
      <protection locked="0"/>
    </xf>
    <xf numFmtId="0" fontId="5" fillId="0" borderId="21" xfId="1" applyFont="1" applyBorder="1" applyProtection="1">
      <protection locked="0"/>
    </xf>
    <xf numFmtId="164" fontId="8" fillId="0" borderId="17" xfId="1" applyNumberFormat="1" applyBorder="1" applyAlignment="1" applyProtection="1">
      <alignment horizontal="left"/>
    </xf>
    <xf numFmtId="0" fontId="8" fillId="0" borderId="22" xfId="1" applyBorder="1" applyProtection="1"/>
    <xf numFmtId="164" fontId="8" fillId="0" borderId="26" xfId="1" applyNumberFormat="1" applyBorder="1" applyAlignment="1" applyProtection="1">
      <alignment horizontal="center"/>
    </xf>
    <xf numFmtId="164" fontId="8" fillId="0" borderId="17" xfId="1" applyNumberFormat="1" applyBorder="1" applyAlignment="1" applyProtection="1">
      <alignment horizontal="center"/>
    </xf>
    <xf numFmtId="0" fontId="8" fillId="0" borderId="9" xfId="1" applyFont="1" applyBorder="1" applyAlignment="1" applyProtection="1">
      <alignment horizontal="centerContinuous"/>
    </xf>
    <xf numFmtId="0" fontId="8" fillId="0" borderId="11" xfId="1" applyFont="1" applyBorder="1" applyAlignment="1" applyProtection="1">
      <alignment horizontal="centerContinuous"/>
    </xf>
    <xf numFmtId="0" fontId="8" fillId="0" borderId="18" xfId="1" applyFont="1" applyBorder="1" applyProtection="1"/>
    <xf numFmtId="0" fontId="8" fillId="0" borderId="25" xfId="1" applyFont="1" applyBorder="1" applyAlignment="1" applyProtection="1">
      <alignment horizontal="centerContinuous"/>
    </xf>
    <xf numFmtId="0" fontId="8" fillId="0" borderId="26" xfId="1" applyFont="1" applyBorder="1" applyAlignment="1" applyProtection="1">
      <alignment horizontal="centerContinuous"/>
    </xf>
    <xf numFmtId="0" fontId="8" fillId="11" borderId="32" xfId="1" applyFont="1" applyFill="1" applyBorder="1" applyProtection="1"/>
    <xf numFmtId="0" fontId="8" fillId="11" borderId="29" xfId="1" applyFont="1" applyFill="1" applyBorder="1" applyProtection="1"/>
    <xf numFmtId="0" fontId="8" fillId="11" borderId="44" xfId="1" applyFont="1" applyFill="1" applyBorder="1" applyProtection="1"/>
    <xf numFmtId="0" fontId="8" fillId="11" borderId="39" xfId="1" applyFont="1" applyFill="1" applyBorder="1" applyProtection="1"/>
    <xf numFmtId="0" fontId="8" fillId="11" borderId="21" xfId="1" applyFont="1" applyFill="1" applyBorder="1" applyProtection="1"/>
    <xf numFmtId="0" fontId="8" fillId="11" borderId="11" xfId="1" applyFont="1" applyFill="1" applyBorder="1" applyProtection="1"/>
    <xf numFmtId="5" fontId="5" fillId="0" borderId="21" xfId="1" applyNumberFormat="1" applyFont="1" applyBorder="1" applyProtection="1">
      <protection locked="0"/>
    </xf>
    <xf numFmtId="5" fontId="5" fillId="0" borderId="22" xfId="1" applyNumberFormat="1" applyFont="1" applyBorder="1" applyProtection="1">
      <protection locked="0"/>
    </xf>
    <xf numFmtId="0" fontId="8" fillId="11" borderId="19" xfId="1" applyFont="1" applyFill="1" applyBorder="1" applyProtection="1"/>
    <xf numFmtId="0" fontId="8" fillId="11" borderId="5" xfId="1" applyFont="1" applyFill="1" applyBorder="1" applyProtection="1"/>
    <xf numFmtId="37" fontId="5" fillId="0" borderId="11" xfId="1" applyNumberFormat="1" applyFont="1" applyBorder="1" applyProtection="1">
      <protection locked="0"/>
    </xf>
    <xf numFmtId="0" fontId="8" fillId="0" borderId="21" xfId="1" applyBorder="1" applyProtection="1"/>
    <xf numFmtId="37" fontId="5" fillId="0" borderId="21" xfId="1" applyNumberFormat="1" applyFont="1" applyBorder="1" applyProtection="1">
      <protection locked="0"/>
    </xf>
    <xf numFmtId="37" fontId="5" fillId="0" borderId="22" xfId="1" applyNumberFormat="1" applyFont="1" applyBorder="1" applyProtection="1">
      <protection locked="0"/>
    </xf>
    <xf numFmtId="37" fontId="8" fillId="11" borderId="32" xfId="1" applyNumberFormat="1" applyFont="1" applyFill="1" applyBorder="1" applyProtection="1"/>
    <xf numFmtId="37" fontId="8" fillId="11" borderId="29" xfId="1" applyNumberFormat="1" applyFont="1" applyFill="1" applyBorder="1" applyProtection="1"/>
    <xf numFmtId="37" fontId="8" fillId="11" borderId="21" xfId="1" applyNumberFormat="1" applyFont="1" applyFill="1" applyBorder="1" applyProtection="1"/>
    <xf numFmtId="37" fontId="8" fillId="11" borderId="11" xfId="1" applyNumberFormat="1" applyFont="1" applyFill="1" applyBorder="1" applyProtection="1"/>
    <xf numFmtId="37" fontId="8" fillId="11" borderId="44" xfId="1" applyNumberFormat="1" applyFont="1" applyFill="1" applyBorder="1" applyProtection="1"/>
    <xf numFmtId="37" fontId="8" fillId="11" borderId="39" xfId="1" applyNumberFormat="1" applyFont="1" applyFill="1" applyBorder="1" applyProtection="1"/>
    <xf numFmtId="5" fontId="8" fillId="0" borderId="22" xfId="1" applyNumberFormat="1" applyFont="1" applyBorder="1" applyProtection="1"/>
    <xf numFmtId="0" fontId="8" fillId="0" borderId="10" xfId="1" applyFont="1" applyBorder="1" applyAlignment="1" applyProtection="1">
      <alignment horizontal="left"/>
    </xf>
    <xf numFmtId="0" fontId="8" fillId="0" borderId="181" xfId="1" applyFont="1" applyBorder="1" applyAlignment="1" applyProtection="1">
      <alignment horizontal="centerContinuous"/>
    </xf>
    <xf numFmtId="37" fontId="8" fillId="0" borderId="0" xfId="1" applyNumberFormat="1" applyFont="1" applyFill="1" applyBorder="1" applyProtection="1"/>
    <xf numFmtId="37" fontId="8" fillId="0" borderId="184" xfId="1" applyNumberFormat="1" applyFont="1" applyFill="1" applyBorder="1" applyProtection="1"/>
    <xf numFmtId="37" fontId="8" fillId="11" borderId="19" xfId="1" applyNumberFormat="1" applyFont="1" applyFill="1" applyBorder="1" applyProtection="1"/>
    <xf numFmtId="37" fontId="8" fillId="11" borderId="5" xfId="1" applyNumberFormat="1" applyFont="1" applyFill="1" applyBorder="1" applyProtection="1"/>
    <xf numFmtId="5" fontId="5" fillId="0" borderId="183" xfId="1" applyNumberFormat="1" applyFont="1" applyBorder="1" applyProtection="1">
      <protection locked="0"/>
    </xf>
    <xf numFmtId="37" fontId="5" fillId="0" borderId="26" xfId="1" applyNumberFormat="1" applyFont="1" applyBorder="1" applyProtection="1">
      <protection locked="0"/>
    </xf>
    <xf numFmtId="0" fontId="49" fillId="0" borderId="0" xfId="1" applyFont="1" applyFill="1" applyProtection="1"/>
    <xf numFmtId="0" fontId="8" fillId="0" borderId="0" xfId="1" applyProtection="1"/>
    <xf numFmtId="0" fontId="8" fillId="0" borderId="0" xfId="1" applyAlignment="1" applyProtection="1">
      <alignment horizontal="centerContinuous"/>
    </xf>
    <xf numFmtId="0" fontId="8" fillId="0" borderId="177" xfId="1" applyFont="1" applyBorder="1" applyAlignment="1" applyProtection="1">
      <alignment horizontal="center"/>
    </xf>
    <xf numFmtId="37" fontId="8" fillId="0" borderId="178" xfId="1" applyNumberFormat="1" applyFont="1" applyBorder="1" applyProtection="1"/>
    <xf numFmtId="37" fontId="8" fillId="0" borderId="179" xfId="1" applyNumberFormat="1" applyFont="1" applyBorder="1" applyProtection="1"/>
    <xf numFmtId="0" fontId="8" fillId="0" borderId="180" xfId="1" applyFont="1" applyBorder="1" applyProtection="1"/>
    <xf numFmtId="0" fontId="8" fillId="0" borderId="12" xfId="1" applyBorder="1" applyProtection="1"/>
    <xf numFmtId="0" fontId="8" fillId="0" borderId="25" xfId="1" applyBorder="1" applyProtection="1"/>
    <xf numFmtId="0" fontId="8" fillId="0" borderId="26" xfId="1" applyBorder="1" applyProtection="1"/>
    <xf numFmtId="164" fontId="8" fillId="0" borderId="10" xfId="1" applyNumberFormat="1" applyBorder="1" applyAlignment="1" applyProtection="1">
      <alignment horizontal="left"/>
    </xf>
    <xf numFmtId="0" fontId="8" fillId="0" borderId="10" xfId="1" applyBorder="1" applyProtection="1"/>
    <xf numFmtId="0" fontId="8" fillId="0" borderId="30" xfId="1" applyFont="1" applyBorder="1" applyAlignment="1" applyProtection="1">
      <alignment horizontal="centerContinuous"/>
    </xf>
    <xf numFmtId="0" fontId="8" fillId="0" borderId="31" xfId="1" applyFont="1" applyBorder="1" applyAlignment="1" applyProtection="1">
      <alignment horizontal="centerContinuous"/>
    </xf>
    <xf numFmtId="0" fontId="8" fillId="0" borderId="31" xfId="1" applyBorder="1" applyAlignment="1" applyProtection="1">
      <alignment horizontal="centerContinuous"/>
    </xf>
    <xf numFmtId="0" fontId="8" fillId="0" borderId="0" xfId="1" applyBorder="1" applyAlignment="1" applyProtection="1">
      <alignment horizontal="centerContinuous"/>
    </xf>
    <xf numFmtId="0" fontId="8" fillId="0" borderId="10" xfId="1" applyBorder="1" applyAlignment="1" applyProtection="1">
      <alignment horizontal="centerContinuous"/>
    </xf>
    <xf numFmtId="0" fontId="8" fillId="0" borderId="4" xfId="1" applyBorder="1" applyProtection="1"/>
    <xf numFmtId="0" fontId="46" fillId="0" borderId="0" xfId="1" applyFont="1" applyProtection="1"/>
    <xf numFmtId="0" fontId="46" fillId="0" borderId="0" xfId="1" applyFont="1" applyAlignment="1" applyProtection="1">
      <alignment horizontal="left"/>
    </xf>
    <xf numFmtId="0" fontId="8" fillId="0" borderId="199" xfId="1" applyFont="1" applyBorder="1" applyProtection="1"/>
    <xf numFmtId="0" fontId="8" fillId="0" borderId="200" xfId="1" applyFont="1" applyBorder="1" applyProtection="1"/>
    <xf numFmtId="0" fontId="8" fillId="0" borderId="45" xfId="1" applyFont="1" applyBorder="1" applyAlignment="1" applyProtection="1">
      <alignment horizontal="centerContinuous"/>
    </xf>
    <xf numFmtId="0" fontId="8" fillId="0" borderId="197" xfId="1" applyFont="1" applyBorder="1" applyAlignment="1" applyProtection="1">
      <alignment horizontal="center"/>
    </xf>
    <xf numFmtId="0" fontId="8" fillId="0" borderId="196" xfId="1" applyFont="1" applyBorder="1" applyAlignment="1" applyProtection="1">
      <alignment horizontal="center"/>
    </xf>
    <xf numFmtId="0" fontId="8" fillId="0" borderId="185" xfId="1" applyFont="1" applyBorder="1" applyAlignment="1" applyProtection="1">
      <alignment horizontal="center"/>
    </xf>
    <xf numFmtId="0" fontId="8" fillId="0" borderId="185" xfId="1" applyFont="1" applyBorder="1" applyProtection="1"/>
    <xf numFmtId="5" fontId="8" fillId="0" borderId="10" xfId="1" applyNumberFormat="1" applyFont="1" applyBorder="1" applyProtection="1"/>
    <xf numFmtId="37" fontId="8" fillId="0" borderId="10" xfId="1" applyNumberFormat="1" applyFont="1" applyBorder="1" applyProtection="1"/>
    <xf numFmtId="0" fontId="8" fillId="0" borderId="36" xfId="1" applyFont="1" applyBorder="1" applyAlignment="1" applyProtection="1">
      <alignment horizontal="center"/>
    </xf>
    <xf numFmtId="0" fontId="8" fillId="2" borderId="36" xfId="1" applyFont="1" applyFill="1" applyBorder="1" applyProtection="1"/>
    <xf numFmtId="0" fontId="8" fillId="2" borderId="198" xfId="1" applyFont="1" applyFill="1" applyBorder="1" applyProtection="1"/>
    <xf numFmtId="37" fontId="8" fillId="0" borderId="36" xfId="1" applyNumberFormat="1" applyFont="1" applyBorder="1" applyProtection="1"/>
    <xf numFmtId="5" fontId="8" fillId="0" borderId="36" xfId="1" applyNumberFormat="1" applyFont="1" applyBorder="1" applyProtection="1"/>
    <xf numFmtId="0" fontId="8" fillId="0" borderId="37" xfId="1" applyFont="1" applyBorder="1" applyAlignment="1" applyProtection="1">
      <alignment horizontal="center"/>
    </xf>
    <xf numFmtId="0" fontId="7" fillId="0" borderId="0" xfId="1" applyFont="1" applyAlignment="1" applyProtection="1">
      <alignment horizontal="centerContinuous"/>
    </xf>
    <xf numFmtId="0" fontId="44" fillId="0" borderId="0" xfId="1" applyFont="1" applyProtection="1"/>
    <xf numFmtId="164" fontId="8" fillId="0" borderId="10" xfId="1" applyNumberFormat="1" applyBorder="1" applyAlignment="1" applyProtection="1">
      <alignment horizontal="center"/>
    </xf>
    <xf numFmtId="0" fontId="8" fillId="0" borderId="0" xfId="1" applyBorder="1" applyProtection="1"/>
    <xf numFmtId="0" fontId="8" fillId="0" borderId="8" xfId="1" applyBorder="1" applyProtection="1"/>
    <xf numFmtId="0" fontId="8" fillId="0" borderId="2" xfId="1" applyBorder="1" applyProtection="1"/>
    <xf numFmtId="0" fontId="8" fillId="0" borderId="3" xfId="1" applyBorder="1" applyProtection="1"/>
    <xf numFmtId="0" fontId="8" fillId="0" borderId="9" xfId="1" applyBorder="1" applyProtection="1"/>
    <xf numFmtId="0" fontId="8" fillId="0" borderId="11" xfId="1" applyBorder="1" applyProtection="1"/>
    <xf numFmtId="0" fontId="8" fillId="10" borderId="36" xfId="1" applyFont="1" applyFill="1" applyBorder="1" applyProtection="1"/>
    <xf numFmtId="0" fontId="8" fillId="10" borderId="198" xfId="1" applyFont="1" applyFill="1" applyBorder="1" applyProtection="1"/>
    <xf numFmtId="0" fontId="8" fillId="10" borderId="1" xfId="1" applyFont="1" applyFill="1" applyBorder="1" applyProtection="1"/>
    <xf numFmtId="0" fontId="8" fillId="18" borderId="0" xfId="1" applyFont="1" applyFill="1" applyBorder="1" applyProtection="1"/>
    <xf numFmtId="5" fontId="8" fillId="0" borderId="0" xfId="1" applyNumberFormat="1" applyFont="1" applyBorder="1" applyProtection="1"/>
    <xf numFmtId="37" fontId="8" fillId="0" borderId="0" xfId="1" applyNumberFormat="1" applyProtection="1"/>
    <xf numFmtId="0" fontId="8" fillId="0" borderId="24" xfId="1" applyFont="1" applyBorder="1" applyAlignment="1" applyProtection="1">
      <alignment horizontal="center"/>
    </xf>
    <xf numFmtId="0" fontId="8" fillId="0" borderId="214" xfId="1" applyFont="1" applyBorder="1" applyProtection="1"/>
    <xf numFmtId="0" fontId="8" fillId="0" borderId="213" xfId="1" applyFont="1" applyBorder="1" applyProtection="1"/>
    <xf numFmtId="0" fontId="8" fillId="0" borderId="215" xfId="1" applyBorder="1" applyProtection="1"/>
    <xf numFmtId="0" fontId="8" fillId="0" borderId="194" xfId="1" applyBorder="1" applyProtection="1"/>
    <xf numFmtId="0" fontId="8" fillId="0" borderId="19" xfId="1" applyBorder="1" applyProtection="1"/>
    <xf numFmtId="164" fontId="8" fillId="0" borderId="21" xfId="1" applyNumberFormat="1" applyBorder="1" applyAlignment="1" applyProtection="1">
      <alignment horizontal="center"/>
    </xf>
    <xf numFmtId="0" fontId="8" fillId="0" borderId="208" xfId="1" applyBorder="1" applyProtection="1"/>
    <xf numFmtId="0" fontId="8" fillId="0" borderId="216" xfId="1" applyFont="1" applyBorder="1" applyProtection="1"/>
    <xf numFmtId="0" fontId="14" fillId="0" borderId="4" xfId="1" applyFont="1" applyBorder="1" applyAlignment="1" applyProtection="1">
      <alignment horizontal="center"/>
    </xf>
    <xf numFmtId="0" fontId="14" fillId="0" borderId="0" xfId="1" applyFont="1" applyProtection="1"/>
    <xf numFmtId="0" fontId="14" fillId="0" borderId="194" xfId="1" applyFont="1" applyBorder="1" applyProtection="1"/>
    <xf numFmtId="0" fontId="14" fillId="0" borderId="5" xfId="1" applyFont="1" applyBorder="1" applyProtection="1"/>
    <xf numFmtId="0" fontId="14" fillId="0" borderId="4" xfId="1" applyFont="1" applyBorder="1" applyProtection="1"/>
    <xf numFmtId="0" fontId="8" fillId="0" borderId="194" xfId="1" applyFont="1" applyBorder="1"/>
    <xf numFmtId="0" fontId="14" fillId="0" borderId="11" xfId="1" applyFont="1" applyBorder="1" applyProtection="1"/>
    <xf numFmtId="0" fontId="20" fillId="0" borderId="33" xfId="1" applyFont="1" applyBorder="1" applyProtection="1"/>
    <xf numFmtId="0" fontId="20" fillId="0" borderId="27" xfId="1" applyFont="1" applyBorder="1" applyAlignment="1" applyProtection="1">
      <alignment horizontal="center"/>
    </xf>
    <xf numFmtId="0" fontId="20" fillId="0" borderId="27" xfId="1" applyFont="1" applyBorder="1" applyAlignment="1" applyProtection="1">
      <alignment horizontal="centerContinuous"/>
    </xf>
    <xf numFmtId="0" fontId="20" fillId="0" borderId="217" xfId="1" applyFont="1" applyBorder="1" applyProtection="1"/>
    <xf numFmtId="0" fontId="20" fillId="0" borderId="31" xfId="1" applyFont="1" applyBorder="1" applyAlignment="1" applyProtection="1">
      <alignment horizontal="centerContinuous"/>
    </xf>
    <xf numFmtId="0" fontId="20" fillId="0" borderId="25" xfId="1" applyFont="1" applyBorder="1" applyAlignment="1" applyProtection="1">
      <alignment horizontal="centerContinuous"/>
    </xf>
    <xf numFmtId="0" fontId="20" fillId="0" borderId="18" xfId="1" applyFont="1" applyBorder="1" applyProtection="1"/>
    <xf numFmtId="0" fontId="20" fillId="0" borderId="25" xfId="1" applyFont="1" applyBorder="1" applyAlignment="1" applyProtection="1">
      <alignment horizontal="center"/>
    </xf>
    <xf numFmtId="0" fontId="20" fillId="0" borderId="194" xfId="1" applyFont="1" applyBorder="1" applyAlignment="1" applyProtection="1">
      <alignment horizontal="center"/>
    </xf>
    <xf numFmtId="0" fontId="20" fillId="0" borderId="5" xfId="1" applyFont="1" applyBorder="1" applyAlignment="1" applyProtection="1">
      <alignment horizontal="center"/>
    </xf>
    <xf numFmtId="0" fontId="20" fillId="0" borderId="18" xfId="1" applyFont="1" applyBorder="1" applyAlignment="1" applyProtection="1">
      <alignment horizontal="center"/>
    </xf>
    <xf numFmtId="0" fontId="20" fillId="0" borderId="20" xfId="1" applyFont="1" applyBorder="1" applyAlignment="1" applyProtection="1">
      <alignment horizontal="center"/>
    </xf>
    <xf numFmtId="0" fontId="20" fillId="0" borderId="26" xfId="1" applyFont="1" applyBorder="1" applyAlignment="1" applyProtection="1">
      <alignment horizontal="center"/>
    </xf>
    <xf numFmtId="0" fontId="20" fillId="0" borderId="216" xfId="1" applyFont="1" applyBorder="1" applyAlignment="1" applyProtection="1">
      <alignment horizontal="center"/>
    </xf>
    <xf numFmtId="0" fontId="20" fillId="0" borderId="11" xfId="1" applyFont="1" applyBorder="1" applyAlignment="1" applyProtection="1">
      <alignment horizontal="center"/>
    </xf>
    <xf numFmtId="0" fontId="8" fillId="0" borderId="216" xfId="1" applyFont="1" applyBorder="1" applyAlignment="1" applyProtection="1">
      <alignment horizontal="center"/>
    </xf>
    <xf numFmtId="0" fontId="8" fillId="10" borderId="26" xfId="1" applyFont="1" applyFill="1" applyBorder="1" applyProtection="1"/>
    <xf numFmtId="0" fontId="8" fillId="10" borderId="216" xfId="1" applyFont="1" applyFill="1" applyBorder="1" applyProtection="1"/>
    <xf numFmtId="0" fontId="8" fillId="0" borderId="217" xfId="1" applyFont="1" applyBorder="1" applyAlignment="1" applyProtection="1">
      <alignment horizontal="centerContinuous"/>
    </xf>
    <xf numFmtId="0" fontId="8" fillId="0" borderId="29" xfId="1" applyFont="1" applyBorder="1" applyAlignment="1" applyProtection="1">
      <alignment horizontal="centerContinuous"/>
    </xf>
    <xf numFmtId="0" fontId="8" fillId="0" borderId="194" xfId="1" applyFont="1" applyBorder="1" applyAlignment="1" applyProtection="1">
      <alignment horizontal="centerContinuous"/>
    </xf>
    <xf numFmtId="0" fontId="8" fillId="0" borderId="6" xfId="1" applyFont="1" applyBorder="1" applyAlignment="1" applyProtection="1">
      <alignment horizontal="centerContinuous"/>
    </xf>
    <xf numFmtId="0" fontId="8" fillId="0" borderId="1" xfId="1" applyFont="1" applyBorder="1" applyAlignment="1" applyProtection="1">
      <alignment horizontal="centerContinuous"/>
    </xf>
    <xf numFmtId="0" fontId="8" fillId="0" borderId="218" xfId="1" applyFont="1" applyBorder="1" applyAlignment="1" applyProtection="1">
      <alignment horizontal="centerContinuous"/>
    </xf>
    <xf numFmtId="0" fontId="8" fillId="0" borderId="7" xfId="1" applyFont="1" applyBorder="1" applyAlignment="1" applyProtection="1">
      <alignment horizontal="centerContinuous"/>
    </xf>
    <xf numFmtId="37" fontId="8" fillId="0" borderId="0" xfId="1" applyNumberFormat="1" applyFont="1" applyAlignment="1" applyProtection="1">
      <alignment horizontal="centerContinuous"/>
    </xf>
    <xf numFmtId="0" fontId="13" fillId="0" borderId="0" xfId="1" applyFont="1" applyAlignment="1" applyProtection="1">
      <alignment horizontal="centerContinuous"/>
    </xf>
    <xf numFmtId="0" fontId="13" fillId="0" borderId="0" xfId="1" applyFont="1" applyProtection="1"/>
    <xf numFmtId="0" fontId="7" fillId="0" borderId="0" xfId="1" applyFont="1" applyProtection="1"/>
    <xf numFmtId="37" fontId="8" fillId="0" borderId="2" xfId="1" applyNumberFormat="1" applyFont="1" applyBorder="1" applyProtection="1"/>
    <xf numFmtId="37" fontId="8" fillId="0" borderId="8" xfId="1" applyNumberFormat="1" applyFont="1" applyBorder="1" applyProtection="1"/>
    <xf numFmtId="0" fontId="8" fillId="0" borderId="5" xfId="1" applyBorder="1" applyAlignment="1" applyProtection="1">
      <alignment horizontal="centerContinuous"/>
    </xf>
    <xf numFmtId="0" fontId="8" fillId="0" borderId="33" xfId="1" applyFont="1" applyBorder="1" applyProtection="1"/>
    <xf numFmtId="0" fontId="8" fillId="0" borderId="27" xfId="1" applyFont="1" applyBorder="1" applyAlignment="1" applyProtection="1">
      <alignment horizontal="centerContinuous"/>
    </xf>
    <xf numFmtId="0" fontId="8" fillId="10" borderId="7" xfId="1" applyFont="1" applyFill="1" applyBorder="1" applyProtection="1"/>
    <xf numFmtId="0" fontId="8" fillId="10" borderId="6" xfId="1" applyFont="1" applyFill="1" applyBorder="1" applyProtection="1"/>
    <xf numFmtId="0" fontId="57" fillId="0" borderId="92" xfId="1" applyFont="1" applyBorder="1" applyAlignment="1">
      <alignment horizontal="center"/>
    </xf>
    <xf numFmtId="0" fontId="8" fillId="0" borderId="85" xfId="1" applyFont="1" applyFill="1" applyBorder="1" applyProtection="1"/>
    <xf numFmtId="0" fontId="8" fillId="23" borderId="116" xfId="1" applyFont="1" applyFill="1" applyBorder="1" applyProtection="1"/>
    <xf numFmtId="0" fontId="20" fillId="0" borderId="4" xfId="1" applyFont="1" applyBorder="1" applyAlignment="1" applyProtection="1">
      <alignment horizontal="center"/>
    </xf>
    <xf numFmtId="0" fontId="20" fillId="0" borderId="0" xfId="1" applyFont="1" applyAlignment="1" applyProtection="1">
      <alignment horizontal="left"/>
    </xf>
    <xf numFmtId="49" fontId="20" fillId="0" borderId="4" xfId="1" applyNumberFormat="1" applyFont="1" applyBorder="1" applyAlignment="1" applyProtection="1">
      <alignment horizontal="center"/>
    </xf>
    <xf numFmtId="0" fontId="20" fillId="0" borderId="27" xfId="1" applyFont="1" applyBorder="1" applyProtection="1"/>
    <xf numFmtId="0" fontId="20" fillId="0" borderId="31" xfId="1" applyFont="1" applyBorder="1" applyProtection="1"/>
    <xf numFmtId="0" fontId="20" fillId="0" borderId="29" xfId="1" applyFont="1" applyBorder="1" applyProtection="1"/>
    <xf numFmtId="0" fontId="20" fillId="0" borderId="25" xfId="1" applyFont="1" applyBorder="1" applyProtection="1"/>
    <xf numFmtId="0" fontId="20" fillId="0" borderId="0" xfId="1" applyFont="1" applyAlignment="1" applyProtection="1">
      <alignment horizontal="centerContinuous"/>
    </xf>
    <xf numFmtId="0" fontId="20" fillId="0" borderId="5" xfId="1" applyFont="1" applyBorder="1" applyAlignment="1" applyProtection="1">
      <alignment horizontal="centerContinuous"/>
    </xf>
    <xf numFmtId="0" fontId="20" fillId="0" borderId="10" xfId="1" applyFont="1" applyBorder="1" applyProtection="1"/>
    <xf numFmtId="0" fontId="20" fillId="0" borderId="26" xfId="1" applyFont="1" applyBorder="1" applyProtection="1"/>
    <xf numFmtId="0" fontId="20" fillId="0" borderId="11" xfId="1" applyFont="1" applyBorder="1" applyProtection="1"/>
    <xf numFmtId="0" fontId="20" fillId="0" borderId="0" xfId="1" applyFont="1" applyAlignment="1" applyProtection="1">
      <alignment horizontal="center"/>
    </xf>
    <xf numFmtId="0" fontId="20" fillId="0" borderId="16" xfId="1" applyFont="1" applyBorder="1" applyAlignment="1" applyProtection="1">
      <alignment horizontal="center"/>
    </xf>
    <xf numFmtId="0" fontId="20" fillId="0" borderId="16" xfId="1" applyFont="1" applyBorder="1" applyAlignment="1" applyProtection="1">
      <alignment horizontal="centerContinuous"/>
    </xf>
    <xf numFmtId="0" fontId="20" fillId="0" borderId="10" xfId="1" applyFont="1" applyBorder="1" applyAlignment="1" applyProtection="1">
      <alignment horizontal="center"/>
    </xf>
    <xf numFmtId="0" fontId="20" fillId="0" borderId="173" xfId="1" applyFont="1" applyBorder="1" applyAlignment="1" applyProtection="1">
      <alignment horizontal="center"/>
    </xf>
    <xf numFmtId="0" fontId="11" fillId="0" borderId="26" xfId="1" applyFont="1" applyBorder="1" applyProtection="1"/>
    <xf numFmtId="0" fontId="8" fillId="0" borderId="30" xfId="1" applyBorder="1" applyProtection="1"/>
    <xf numFmtId="0" fontId="8" fillId="0" borderId="31" xfId="1" applyBorder="1" applyProtection="1"/>
    <xf numFmtId="0" fontId="8" fillId="0" borderId="29" xfId="1" applyBorder="1" applyProtection="1"/>
    <xf numFmtId="0" fontId="8" fillId="0" borderId="5" xfId="1" applyBorder="1" applyProtection="1"/>
    <xf numFmtId="0" fontId="8" fillId="0" borderId="6" xfId="1" applyBorder="1" applyProtection="1"/>
    <xf numFmtId="0" fontId="8" fillId="0" borderId="1" xfId="1" applyBorder="1" applyProtection="1"/>
    <xf numFmtId="0" fontId="8" fillId="0" borderId="7" xfId="1" applyBorder="1" applyProtection="1"/>
    <xf numFmtId="0" fontId="8" fillId="0" borderId="16" xfId="1" applyFont="1" applyBorder="1" applyAlignment="1" applyProtection="1">
      <alignment horizontal="centerContinuous"/>
    </xf>
    <xf numFmtId="0" fontId="8" fillId="0" borderId="41" xfId="1" applyFont="1" applyBorder="1" applyAlignment="1" applyProtection="1">
      <alignment horizontal="center"/>
    </xf>
    <xf numFmtId="5" fontId="8" fillId="0" borderId="57" xfId="1" applyNumberFormat="1" applyFont="1" applyBorder="1" applyProtection="1"/>
    <xf numFmtId="5" fontId="8" fillId="0" borderId="58" xfId="1" applyNumberFormat="1" applyFont="1" applyBorder="1" applyProtection="1"/>
    <xf numFmtId="0" fontId="8" fillId="0" borderId="8" xfId="1" applyBorder="1" applyAlignment="1" applyProtection="1">
      <alignment horizontal="left"/>
    </xf>
    <xf numFmtId="0" fontId="8" fillId="0" borderId="8" xfId="1" applyBorder="1" applyAlignment="1" applyProtection="1">
      <alignment horizontal="center"/>
    </xf>
    <xf numFmtId="0" fontId="8" fillId="0" borderId="66" xfId="1" applyBorder="1" applyAlignment="1" applyProtection="1">
      <alignment horizontal="center"/>
    </xf>
    <xf numFmtId="0" fontId="8" fillId="0" borderId="2" xfId="1" applyBorder="1" applyAlignment="1" applyProtection="1">
      <alignment horizontal="left"/>
    </xf>
    <xf numFmtId="0" fontId="8" fillId="0" borderId="8" xfId="1" applyBorder="1" applyAlignment="1" applyProtection="1">
      <alignment horizontal="centerContinuous"/>
    </xf>
    <xf numFmtId="0" fontId="8" fillId="0" borderId="3" xfId="1" applyBorder="1" applyAlignment="1" applyProtection="1">
      <alignment horizontal="centerContinuous"/>
    </xf>
    <xf numFmtId="0" fontId="8" fillId="0" borderId="4" xfId="1" applyBorder="1" applyAlignment="1" applyProtection="1">
      <alignment horizontal="center"/>
    </xf>
    <xf numFmtId="0" fontId="8" fillId="0" borderId="55" xfId="1" applyBorder="1" applyProtection="1"/>
    <xf numFmtId="164" fontId="8" fillId="0" borderId="56" xfId="1" applyNumberFormat="1" applyBorder="1" applyAlignment="1" applyProtection="1">
      <alignment horizontal="center"/>
    </xf>
    <xf numFmtId="0" fontId="8" fillId="0" borderId="22" xfId="1" applyBorder="1" applyAlignment="1" applyProtection="1">
      <alignment horizontal="center"/>
    </xf>
    <xf numFmtId="0" fontId="8" fillId="0" borderId="21" xfId="1" applyBorder="1" applyAlignment="1" applyProtection="1">
      <alignment horizontal="centerContinuous"/>
    </xf>
    <xf numFmtId="0" fontId="9" fillId="0" borderId="6" xfId="1" applyFont="1" applyBorder="1" applyAlignment="1" applyProtection="1">
      <alignment horizontal="centerContinuous"/>
    </xf>
    <xf numFmtId="0" fontId="9" fillId="0" borderId="1" xfId="1" applyFont="1" applyBorder="1" applyAlignment="1" applyProtection="1">
      <alignment horizontal="centerContinuous"/>
    </xf>
    <xf numFmtId="0" fontId="8" fillId="0" borderId="1" xfId="1" applyBorder="1" applyAlignment="1" applyProtection="1">
      <alignment horizontal="centerContinuous"/>
    </xf>
    <xf numFmtId="0" fontId="8" fillId="0" borderId="60" xfId="1" applyBorder="1" applyAlignment="1" applyProtection="1">
      <alignment horizontal="centerContinuous"/>
    </xf>
    <xf numFmtId="0" fontId="8" fillId="0" borderId="59" xfId="1" applyBorder="1" applyAlignment="1" applyProtection="1">
      <alignment horizontal="centerContinuous"/>
    </xf>
    <xf numFmtId="0" fontId="8" fillId="0" borderId="60" xfId="1" applyBorder="1" applyProtection="1"/>
    <xf numFmtId="0" fontId="8" fillId="0" borderId="3" xfId="1" applyBorder="1" applyAlignment="1" applyProtection="1">
      <alignment horizontal="center"/>
    </xf>
    <xf numFmtId="0" fontId="8" fillId="0" borderId="2" xfId="1" applyBorder="1" applyAlignment="1" applyProtection="1">
      <alignment horizontal="centerContinuous"/>
    </xf>
    <xf numFmtId="0" fontId="8" fillId="0" borderId="66" xfId="1" applyBorder="1" applyAlignment="1" applyProtection="1">
      <alignment horizontal="centerContinuous"/>
    </xf>
    <xf numFmtId="0" fontId="14" fillId="0" borderId="59" xfId="1" applyFont="1" applyBorder="1" applyAlignment="1" applyProtection="1">
      <alignment horizontal="centerContinuous"/>
    </xf>
    <xf numFmtId="0" fontId="8" fillId="0" borderId="55" xfId="1" applyBorder="1" applyAlignment="1" applyProtection="1">
      <alignment horizontal="center"/>
    </xf>
    <xf numFmtId="0" fontId="8" fillId="0" borderId="5" xfId="1" applyBorder="1" applyAlignment="1" applyProtection="1">
      <alignment horizontal="center"/>
    </xf>
    <xf numFmtId="0" fontId="8" fillId="0" borderId="4" xfId="1" applyBorder="1" applyAlignment="1" applyProtection="1">
      <alignment horizontal="centerContinuous"/>
    </xf>
    <xf numFmtId="0" fontId="8" fillId="0" borderId="55" xfId="1" applyBorder="1" applyAlignment="1" applyProtection="1">
      <alignment horizontal="centerContinuous"/>
    </xf>
    <xf numFmtId="0" fontId="8" fillId="0" borderId="56" xfId="1" applyBorder="1" applyAlignment="1" applyProtection="1">
      <alignment horizontal="center"/>
    </xf>
    <xf numFmtId="0" fontId="8" fillId="0" borderId="7" xfId="1" applyBorder="1" applyAlignment="1" applyProtection="1">
      <alignment horizontal="center"/>
    </xf>
    <xf numFmtId="0" fontId="8" fillId="0" borderId="7" xfId="1" applyBorder="1" applyAlignment="1" applyProtection="1">
      <alignment horizontal="centerContinuous"/>
    </xf>
    <xf numFmtId="0" fontId="8" fillId="0" borderId="6" xfId="1" applyBorder="1" applyAlignment="1" applyProtection="1">
      <alignment horizontal="centerContinuous"/>
    </xf>
    <xf numFmtId="0" fontId="8" fillId="0" borderId="55" xfId="1" applyBorder="1" applyAlignment="1" applyProtection="1">
      <alignment horizontal="right"/>
    </xf>
    <xf numFmtId="0" fontId="8" fillId="0" borderId="4" xfId="1" applyBorder="1" applyAlignment="1" applyProtection="1">
      <alignment horizontal="right"/>
    </xf>
    <xf numFmtId="37" fontId="8" fillId="0" borderId="5" xfId="1" applyNumberFormat="1" applyBorder="1" applyAlignment="1" applyProtection="1">
      <alignment horizontal="right"/>
    </xf>
    <xf numFmtId="37" fontId="8" fillId="0" borderId="5" xfId="1" applyNumberFormat="1" applyBorder="1" applyProtection="1"/>
    <xf numFmtId="0" fontId="8" fillId="0" borderId="56" xfId="1" applyBorder="1" applyProtection="1"/>
    <xf numFmtId="0" fontId="8" fillId="0" borderId="54" xfId="1" applyBorder="1" applyProtection="1"/>
    <xf numFmtId="5" fontId="8" fillId="0" borderId="69" xfId="1" applyNumberFormat="1" applyBorder="1" applyProtection="1"/>
    <xf numFmtId="164" fontId="8" fillId="0" borderId="0" xfId="1" applyNumberFormat="1" applyAlignment="1" applyProtection="1">
      <alignment horizontal="center"/>
    </xf>
    <xf numFmtId="0" fontId="9" fillId="0" borderId="2" xfId="1" applyFont="1" applyBorder="1" applyAlignment="1" applyProtection="1">
      <alignment horizontal="centerContinuous"/>
    </xf>
    <xf numFmtId="164" fontId="8" fillId="0" borderId="1" xfId="1" applyNumberFormat="1" applyBorder="1" applyAlignment="1" applyProtection="1">
      <alignment horizontal="center"/>
    </xf>
    <xf numFmtId="0" fontId="14" fillId="0" borderId="60" xfId="1" applyFont="1" applyBorder="1" applyAlignment="1" applyProtection="1">
      <alignment horizontal="centerContinuous"/>
    </xf>
    <xf numFmtId="0" fontId="47" fillId="0" borderId="0" xfId="1" applyFont="1" applyProtection="1">
      <protection locked="0"/>
    </xf>
    <xf numFmtId="0" fontId="47" fillId="0" borderId="55" xfId="1" applyFont="1" applyBorder="1" applyProtection="1">
      <protection locked="0"/>
    </xf>
    <xf numFmtId="0" fontId="47" fillId="0" borderId="6" xfId="1" applyFont="1" applyBorder="1" applyProtection="1">
      <protection locked="0"/>
    </xf>
    <xf numFmtId="0" fontId="47" fillId="0" borderId="1" xfId="1" applyFont="1" applyBorder="1" applyProtection="1">
      <protection locked="0"/>
    </xf>
    <xf numFmtId="0" fontId="17" fillId="0" borderId="6" xfId="1" applyFont="1" applyBorder="1" applyAlignment="1" applyProtection="1">
      <alignment horizontal="centerContinuous"/>
    </xf>
    <xf numFmtId="0" fontId="17" fillId="0" borderId="1" xfId="1" applyFont="1" applyBorder="1" applyAlignment="1" applyProtection="1">
      <alignment horizontal="centerContinuous"/>
    </xf>
    <xf numFmtId="0" fontId="17" fillId="0" borderId="4" xfId="1" applyFont="1" applyBorder="1" applyAlignment="1" applyProtection="1">
      <alignment horizontal="centerContinuous"/>
    </xf>
    <xf numFmtId="0" fontId="17" fillId="0" borderId="0" xfId="1" applyFont="1" applyAlignment="1" applyProtection="1">
      <alignment horizontal="centerContinuous"/>
    </xf>
    <xf numFmtId="0" fontId="8" fillId="0" borderId="2" xfId="1" applyBorder="1" applyAlignment="1" applyProtection="1">
      <alignment horizontal="center"/>
    </xf>
    <xf numFmtId="0" fontId="24" fillId="0" borderId="0" xfId="1" applyFont="1" applyAlignment="1" applyProtection="1">
      <alignment horizontal="center"/>
    </xf>
    <xf numFmtId="0" fontId="8" fillId="0" borderId="70" xfId="1" applyBorder="1" applyAlignment="1" applyProtection="1">
      <alignment horizontal="center"/>
    </xf>
    <xf numFmtId="0" fontId="8" fillId="0" borderId="10" xfId="1" applyBorder="1" applyAlignment="1" applyProtection="1">
      <alignment horizontal="center"/>
    </xf>
    <xf numFmtId="0" fontId="8" fillId="9" borderId="4" xfId="1" applyFill="1" applyBorder="1" applyProtection="1"/>
    <xf numFmtId="0" fontId="8" fillId="9" borderId="2" xfId="1" applyFill="1" applyBorder="1" applyProtection="1"/>
    <xf numFmtId="0" fontId="8" fillId="9" borderId="3" xfId="1" applyFill="1" applyBorder="1" applyProtection="1"/>
    <xf numFmtId="0" fontId="8" fillId="9" borderId="6" xfId="1" applyFill="1" applyBorder="1" applyProtection="1"/>
    <xf numFmtId="0" fontId="8" fillId="9" borderId="0" xfId="1" applyFill="1" applyProtection="1"/>
    <xf numFmtId="0" fontId="8" fillId="9" borderId="5" xfId="1" applyFill="1" applyBorder="1" applyProtection="1"/>
    <xf numFmtId="37" fontId="47" fillId="0" borderId="11" xfId="1" applyNumberFormat="1" applyFont="1" applyBorder="1" applyProtection="1">
      <protection locked="0"/>
    </xf>
    <xf numFmtId="37" fontId="8" fillId="0" borderId="11" xfId="1" applyNumberFormat="1" applyBorder="1" applyProtection="1"/>
    <xf numFmtId="0" fontId="8" fillId="9" borderId="59" xfId="1" applyFill="1" applyBorder="1" applyProtection="1"/>
    <xf numFmtId="0" fontId="8" fillId="9" borderId="7" xfId="1" applyFill="1" applyBorder="1" applyProtection="1"/>
    <xf numFmtId="37" fontId="8" fillId="9" borderId="2" xfId="1" applyNumberFormat="1" applyFill="1" applyBorder="1" applyProtection="1"/>
    <xf numFmtId="37" fontId="8" fillId="9" borderId="3" xfId="1" applyNumberFormat="1" applyFill="1" applyBorder="1" applyProtection="1"/>
    <xf numFmtId="0" fontId="8" fillId="9" borderId="1" xfId="1" applyFill="1" applyBorder="1" applyProtection="1"/>
    <xf numFmtId="37" fontId="8" fillId="0" borderId="7" xfId="1" applyNumberFormat="1" applyBorder="1" applyProtection="1"/>
    <xf numFmtId="0" fontId="21" fillId="0" borderId="0" xfId="1" applyFont="1" applyAlignment="1" applyProtection="1">
      <alignment horizontal="center"/>
    </xf>
    <xf numFmtId="0" fontId="8" fillId="9" borderId="8" xfId="1" applyFill="1" applyBorder="1" applyProtection="1"/>
    <xf numFmtId="37" fontId="8" fillId="9" borderId="61" xfId="1" applyNumberFormat="1" applyFill="1" applyBorder="1" applyProtection="1"/>
    <xf numFmtId="0" fontId="8" fillId="9" borderId="60" xfId="1" applyFill="1" applyBorder="1" applyProtection="1"/>
    <xf numFmtId="0" fontId="47" fillId="0" borderId="5" xfId="1" applyFont="1" applyBorder="1" applyProtection="1">
      <protection locked="0"/>
    </xf>
    <xf numFmtId="37" fontId="47" fillId="0" borderId="5" xfId="1" applyNumberFormat="1" applyFont="1" applyBorder="1" applyProtection="1">
      <protection locked="0"/>
    </xf>
    <xf numFmtId="0" fontId="47" fillId="0" borderId="7" xfId="1" applyFont="1" applyBorder="1" applyProtection="1">
      <protection locked="0"/>
    </xf>
    <xf numFmtId="37" fontId="47" fillId="0" borderId="7" xfId="1" applyNumberFormat="1" applyFont="1" applyBorder="1" applyProtection="1">
      <protection locked="0"/>
    </xf>
    <xf numFmtId="0" fontId="0" fillId="0" borderId="0" xfId="0"/>
    <xf numFmtId="0" fontId="4" fillId="0" borderId="19" xfId="0" applyFont="1" applyBorder="1" applyAlignment="1" applyProtection="1">
      <alignment horizontal="center"/>
    </xf>
    <xf numFmtId="0" fontId="20" fillId="0" borderId="0" xfId="0" applyFont="1" applyFill="1" applyAlignment="1" applyProtection="1"/>
    <xf numFmtId="0" fontId="8" fillId="0" borderId="0" xfId="1" applyFont="1" applyAlignment="1" applyProtection="1">
      <alignment horizontal="center"/>
    </xf>
    <xf numFmtId="0" fontId="0" fillId="0" borderId="0" xfId="0"/>
    <xf numFmtId="168" fontId="0" fillId="0" borderId="0" xfId="0" applyNumberFormat="1" applyBorder="1" applyProtection="1"/>
    <xf numFmtId="0" fontId="20" fillId="0" borderId="10" xfId="0" applyFont="1" applyBorder="1" applyAlignment="1" applyProtection="1">
      <alignment horizontal="left"/>
    </xf>
    <xf numFmtId="0" fontId="8" fillId="0" borderId="0" xfId="0" applyFont="1" applyAlignment="1" applyProtection="1">
      <alignment horizontal="center"/>
    </xf>
    <xf numFmtId="0" fontId="8" fillId="0" borderId="4" xfId="0" applyFont="1" applyBorder="1" applyAlignment="1" applyProtection="1">
      <alignment horizontal="center"/>
    </xf>
    <xf numFmtId="0" fontId="8" fillId="0" borderId="219" xfId="1" applyFont="1" applyBorder="1" applyAlignment="1" applyProtection="1">
      <alignment horizontal="centerContinuous"/>
    </xf>
    <xf numFmtId="0" fontId="4" fillId="0" borderId="4" xfId="0" applyFont="1" applyFill="1" applyBorder="1" applyProtection="1"/>
    <xf numFmtId="0" fontId="8" fillId="0" borderId="30" xfId="0" applyFont="1" applyFill="1" applyBorder="1" applyProtection="1"/>
    <xf numFmtId="0" fontId="8" fillId="0" borderId="5" xfId="1" applyBorder="1" applyAlignment="1"/>
    <xf numFmtId="0" fontId="8" fillId="0" borderId="0" xfId="1" applyAlignment="1"/>
    <xf numFmtId="0" fontId="8" fillId="0" borderId="0" xfId="0" applyFont="1" applyAlignment="1">
      <alignment horizontal="left"/>
    </xf>
    <xf numFmtId="0" fontId="8" fillId="0" borderId="4" xfId="1" applyFont="1" applyBorder="1" applyAlignment="1" applyProtection="1">
      <alignment horizontal="left"/>
    </xf>
    <xf numFmtId="0" fontId="8" fillId="0" borderId="41" xfId="0" applyFont="1" applyBorder="1" applyAlignment="1" applyProtection="1">
      <alignment horizontal="center"/>
    </xf>
    <xf numFmtId="0" fontId="8" fillId="0" borderId="5" xfId="1" applyBorder="1" applyAlignment="1"/>
    <xf numFmtId="0" fontId="8" fillId="0" borderId="0" xfId="1" applyAlignment="1"/>
    <xf numFmtId="0" fontId="8" fillId="0" borderId="0" xfId="1" applyFont="1" applyAlignment="1" applyProtection="1">
      <alignment horizontal="center"/>
    </xf>
    <xf numFmtId="0" fontId="8" fillId="0" borderId="0" xfId="1" applyFont="1" applyAlignment="1">
      <alignment vertical="top"/>
    </xf>
    <xf numFmtId="0" fontId="8" fillId="0" borderId="0" xfId="1" applyAlignment="1">
      <alignment vertical="top"/>
    </xf>
    <xf numFmtId="0" fontId="8" fillId="0" borderId="5" xfId="1" applyBorder="1" applyAlignment="1">
      <alignment vertical="top"/>
    </xf>
    <xf numFmtId="0" fontId="8" fillId="0" borderId="0" xfId="1" applyBorder="1" applyAlignment="1">
      <alignment vertical="top"/>
    </xf>
    <xf numFmtId="0" fontId="8" fillId="0" borderId="0" xfId="1" applyFont="1" applyBorder="1" applyAlignment="1">
      <alignment vertical="top"/>
    </xf>
    <xf numFmtId="0" fontId="8" fillId="0" borderId="5" xfId="1" applyFont="1" applyBorder="1" applyAlignment="1">
      <alignment vertical="top"/>
    </xf>
    <xf numFmtId="0" fontId="8" fillId="0" borderId="8" xfId="1" applyFont="1" applyFill="1" applyBorder="1" applyProtection="1"/>
    <xf numFmtId="0" fontId="8" fillId="0" borderId="2" xfId="1" applyFont="1" applyFill="1" applyBorder="1" applyProtection="1"/>
    <xf numFmtId="0" fontId="8" fillId="0" borderId="24" xfId="1" applyFont="1" applyFill="1" applyBorder="1" applyProtection="1"/>
    <xf numFmtId="0" fontId="8" fillId="0" borderId="13" xfId="1" applyFont="1" applyFill="1" applyBorder="1" applyProtection="1"/>
    <xf numFmtId="0" fontId="8" fillId="0" borderId="14" xfId="1" applyFont="1" applyFill="1" applyBorder="1" applyProtection="1"/>
    <xf numFmtId="0" fontId="8" fillId="0" borderId="4" xfId="1" applyFont="1" applyFill="1" applyBorder="1" applyProtection="1"/>
    <xf numFmtId="0" fontId="8" fillId="0" borderId="0" xfId="1" applyFont="1" applyFill="1" applyProtection="1"/>
    <xf numFmtId="0" fontId="8" fillId="0" borderId="19" xfId="1" applyFont="1" applyFill="1" applyBorder="1" applyProtection="1"/>
    <xf numFmtId="0" fontId="8" fillId="0" borderId="15" xfId="1" applyFont="1" applyFill="1" applyBorder="1" applyProtection="1"/>
    <xf numFmtId="0" fontId="8" fillId="0" borderId="16" xfId="1" applyFont="1" applyFill="1" applyBorder="1" applyProtection="1"/>
    <xf numFmtId="0" fontId="8" fillId="0" borderId="9" xfId="1" applyFont="1" applyFill="1" applyBorder="1" applyProtection="1"/>
    <xf numFmtId="0" fontId="8" fillId="0" borderId="10" xfId="1" applyFont="1" applyFill="1" applyBorder="1" applyProtection="1"/>
    <xf numFmtId="0" fontId="8" fillId="0" borderId="21" xfId="1" applyFont="1" applyFill="1" applyBorder="1" applyProtection="1"/>
    <xf numFmtId="164" fontId="8" fillId="0" borderId="17" xfId="1" applyNumberFormat="1" applyFont="1" applyFill="1" applyBorder="1" applyAlignment="1" applyProtection="1">
      <alignment horizontal="center"/>
    </xf>
    <xf numFmtId="0" fontId="8" fillId="0" borderId="22" xfId="1" applyFont="1" applyFill="1" applyBorder="1" applyProtection="1"/>
    <xf numFmtId="0" fontId="8" fillId="24" borderId="26" xfId="0" applyFont="1" applyFill="1" applyBorder="1" applyProtection="1"/>
    <xf numFmtId="0" fontId="8" fillId="24" borderId="10" xfId="0" applyFont="1" applyFill="1" applyBorder="1" applyProtection="1"/>
    <xf numFmtId="0" fontId="8" fillId="24" borderId="21" xfId="0" applyFont="1" applyFill="1" applyBorder="1" applyProtection="1"/>
    <xf numFmtId="0" fontId="8" fillId="24" borderId="22" xfId="0" applyFont="1" applyFill="1" applyBorder="1" applyProtection="1"/>
    <xf numFmtId="0" fontId="8" fillId="0" borderId="39" xfId="1" applyFont="1" applyBorder="1" applyAlignment="1" applyProtection="1">
      <alignment horizontal="center"/>
    </xf>
    <xf numFmtId="0" fontId="8" fillId="24" borderId="37" xfId="1" applyFont="1" applyFill="1" applyBorder="1" applyAlignment="1" applyProtection="1">
      <alignment horizontal="center"/>
    </xf>
    <xf numFmtId="0" fontId="8" fillId="0" borderId="220" xfId="1" applyFont="1" applyBorder="1" applyAlignment="1" applyProtection="1">
      <alignment horizontal="centerContinuous"/>
    </xf>
    <xf numFmtId="0" fontId="0" fillId="0" borderId="0" xfId="0" applyFill="1" applyProtection="1"/>
    <xf numFmtId="0" fontId="8" fillId="0" borderId="127" xfId="0" applyFont="1" applyBorder="1" applyAlignment="1" applyProtection="1">
      <alignment horizontal="center"/>
    </xf>
    <xf numFmtId="0" fontId="8" fillId="0" borderId="224" xfId="0" applyFont="1" applyBorder="1" applyProtection="1"/>
    <xf numFmtId="0" fontId="8" fillId="0" borderId="115" xfId="0" applyFont="1" applyBorder="1" applyAlignment="1" applyProtection="1"/>
    <xf numFmtId="0" fontId="8" fillId="0" borderId="5" xfId="1" applyBorder="1" applyAlignment="1"/>
    <xf numFmtId="0" fontId="8" fillId="0" borderId="41" xfId="1" applyFont="1" applyFill="1" applyBorder="1" applyAlignment="1" applyProtection="1">
      <alignment horizontal="centerContinuous"/>
    </xf>
    <xf numFmtId="0" fontId="8" fillId="0" borderId="42" xfId="1" applyFont="1" applyFill="1" applyBorder="1" applyAlignment="1" applyProtection="1">
      <alignment horizontal="centerContinuous"/>
    </xf>
    <xf numFmtId="0" fontId="8" fillId="0" borderId="39" xfId="1" applyFont="1" applyFill="1" applyBorder="1" applyAlignment="1" applyProtection="1">
      <alignment horizontal="centerContinuous"/>
    </xf>
    <xf numFmtId="0" fontId="8" fillId="0" borderId="5" xfId="1" applyFont="1" applyFill="1" applyBorder="1" applyProtection="1"/>
    <xf numFmtId="0" fontId="8" fillId="0" borderId="11" xfId="1" applyFont="1" applyFill="1" applyBorder="1" applyProtection="1"/>
    <xf numFmtId="0" fontId="5" fillId="0" borderId="10" xfId="1" applyFont="1" applyFill="1" applyBorder="1" applyProtection="1">
      <protection locked="0"/>
    </xf>
    <xf numFmtId="0" fontId="5" fillId="0" borderId="11" xfId="1" applyFont="1" applyFill="1" applyBorder="1" applyProtection="1">
      <protection locked="0"/>
    </xf>
    <xf numFmtId="37" fontId="5" fillId="0" borderId="10" xfId="1" applyNumberFormat="1" applyFont="1" applyFill="1" applyBorder="1" applyProtection="1">
      <protection locked="0"/>
    </xf>
    <xf numFmtId="0" fontId="8" fillId="0" borderId="6" xfId="1" applyFont="1" applyFill="1" applyBorder="1" applyProtection="1"/>
    <xf numFmtId="0" fontId="8" fillId="0" borderId="1" xfId="1" applyFont="1" applyFill="1" applyBorder="1" applyProtection="1"/>
    <xf numFmtId="0" fontId="8" fillId="0" borderId="7" xfId="1" applyFont="1" applyFill="1" applyBorder="1" applyProtection="1"/>
    <xf numFmtId="0" fontId="51" fillId="0" borderId="0" xfId="1" applyFont="1" applyFill="1" applyAlignment="1" applyProtection="1"/>
    <xf numFmtId="0" fontId="51" fillId="0" borderId="5" xfId="1" applyFont="1" applyFill="1" applyBorder="1" applyAlignment="1" applyProtection="1"/>
    <xf numFmtId="39" fontId="8" fillId="0" borderId="5" xfId="1" applyNumberFormat="1" applyFont="1" applyBorder="1" applyAlignment="1" applyProtection="1">
      <alignment horizontal="centerContinuous"/>
    </xf>
    <xf numFmtId="0" fontId="4" fillId="0" borderId="0" xfId="1" applyFont="1" applyFill="1" applyAlignment="1" applyProtection="1">
      <alignment horizontal="centerContinuous"/>
    </xf>
    <xf numFmtId="0" fontId="4" fillId="0" borderId="0" xfId="1" applyFont="1" applyBorder="1" applyAlignment="1" applyProtection="1">
      <alignment vertical="top"/>
    </xf>
    <xf numFmtId="0" fontId="4" fillId="0" borderId="5" xfId="1" applyFont="1" applyBorder="1" applyAlignment="1" applyProtection="1">
      <alignment vertical="top"/>
    </xf>
    <xf numFmtId="0" fontId="8" fillId="0" borderId="0" xfId="1" applyFont="1" applyAlignment="1" applyProtection="1"/>
    <xf numFmtId="0" fontId="8" fillId="0" borderId="5" xfId="1" applyFont="1" applyBorder="1" applyAlignment="1" applyProtection="1"/>
    <xf numFmtId="49" fontId="8" fillId="0" borderId="15" xfId="1" applyNumberFormat="1" applyFont="1" applyFill="1" applyBorder="1" applyAlignment="1" applyProtection="1">
      <alignment horizontal="center"/>
    </xf>
    <xf numFmtId="0" fontId="0" fillId="0" borderId="0" xfId="0"/>
    <xf numFmtId="0" fontId="56" fillId="0" borderId="21" xfId="1" applyFont="1" applyBorder="1" applyAlignment="1">
      <alignment horizontal="center" wrapText="1"/>
    </xf>
    <xf numFmtId="0" fontId="4" fillId="0" borderId="4" xfId="1" applyFont="1" applyBorder="1" applyAlignment="1" applyProtection="1"/>
    <xf numFmtId="0" fontId="8" fillId="0" borderId="4" xfId="1" applyBorder="1" applyAlignment="1"/>
    <xf numFmtId="0" fontId="8" fillId="0" borderId="9" xfId="1" applyBorder="1" applyAlignment="1"/>
    <xf numFmtId="0" fontId="4" fillId="0" borderId="0" xfId="1" applyFont="1" applyBorder="1" applyAlignment="1" applyProtection="1"/>
    <xf numFmtId="0" fontId="8" fillId="0" borderId="162" xfId="1" applyFont="1" applyBorder="1" applyAlignment="1" applyProtection="1">
      <alignment horizontal="center"/>
    </xf>
    <xf numFmtId="0" fontId="20" fillId="0" borderId="4" xfId="1" applyFont="1" applyFill="1" applyBorder="1" applyProtection="1"/>
    <xf numFmtId="0" fontId="14" fillId="0" borderId="19" xfId="0" applyFont="1" applyBorder="1" applyAlignment="1" applyProtection="1">
      <alignment horizontal="left"/>
    </xf>
    <xf numFmtId="37" fontId="0" fillId="0" borderId="41" xfId="0" applyNumberFormat="1" applyBorder="1" applyProtection="1"/>
    <xf numFmtId="37" fontId="8" fillId="0" borderId="0" xfId="0" applyNumberFormat="1" applyFont="1"/>
    <xf numFmtId="5" fontId="8" fillId="0" borderId="0" xfId="0" applyNumberFormat="1" applyFont="1"/>
    <xf numFmtId="0" fontId="8" fillId="0" borderId="0" xfId="0" applyFont="1" applyAlignment="1" applyProtection="1">
      <alignment horizontal="left"/>
    </xf>
    <xf numFmtId="0" fontId="8" fillId="0" borderId="0" xfId="1" applyFont="1" applyAlignment="1" applyProtection="1">
      <alignment horizontal="center"/>
    </xf>
    <xf numFmtId="0" fontId="9" fillId="0" borderId="0" xfId="0" applyFont="1" applyAlignment="1" applyProtection="1">
      <alignment horizontal="center"/>
    </xf>
    <xf numFmtId="0" fontId="4" fillId="0" borderId="0" xfId="1" applyFont="1" applyFill="1" applyBorder="1" applyAlignment="1">
      <alignment horizontal="left"/>
    </xf>
    <xf numFmtId="37" fontId="8" fillId="0" borderId="0" xfId="0" applyNumberFormat="1" applyFont="1" applyFill="1" applyProtection="1"/>
    <xf numFmtId="0" fontId="9" fillId="0" borderId="0" xfId="0" applyFont="1" applyFill="1" applyProtection="1"/>
    <xf numFmtId="0" fontId="4" fillId="0" borderId="0" xfId="1" applyFont="1" applyFill="1" applyBorder="1" applyAlignment="1" applyProtection="1">
      <alignment horizontal="left"/>
    </xf>
    <xf numFmtId="37" fontId="8" fillId="0" borderId="0" xfId="0" applyNumberFormat="1" applyFont="1" applyFill="1"/>
    <xf numFmtId="165" fontId="8" fillId="0" borderId="15" xfId="1" applyNumberFormat="1" applyFont="1" applyFill="1" applyBorder="1" applyAlignment="1" applyProtection="1">
      <alignment horizontal="center"/>
    </xf>
    <xf numFmtId="165" fontId="8" fillId="0" borderId="4" xfId="1" applyNumberFormat="1" applyFont="1" applyFill="1" applyBorder="1" applyAlignment="1" applyProtection="1">
      <alignment horizontal="center"/>
    </xf>
    <xf numFmtId="0" fontId="8" fillId="0" borderId="25" xfId="1" applyFont="1" applyFill="1" applyBorder="1" applyProtection="1"/>
    <xf numFmtId="0" fontId="8" fillId="0" borderId="0" xfId="1" applyFont="1" applyFill="1" applyAlignment="1" applyProtection="1">
      <alignment horizontal="center"/>
    </xf>
    <xf numFmtId="0" fontId="8" fillId="0" borderId="4" xfId="1" applyFont="1" applyFill="1" applyBorder="1" applyAlignment="1" applyProtection="1">
      <alignment horizontal="left"/>
    </xf>
    <xf numFmtId="0" fontId="8" fillId="0" borderId="30" xfId="1" applyFont="1" applyFill="1" applyBorder="1" applyProtection="1"/>
    <xf numFmtId="0" fontId="8" fillId="0" borderId="4" xfId="1" applyFont="1" applyFill="1" applyBorder="1" applyAlignment="1" applyProtection="1">
      <alignment horizontal="center"/>
    </xf>
    <xf numFmtId="165" fontId="8" fillId="0" borderId="6" xfId="1" applyNumberFormat="1" applyFont="1" applyFill="1" applyBorder="1" applyAlignment="1" applyProtection="1">
      <alignment horizontal="center"/>
    </xf>
    <xf numFmtId="0" fontId="8" fillId="0" borderId="0" xfId="1" applyFont="1" applyFill="1" applyAlignment="1" applyProtection="1">
      <alignment horizontal="centerContinuous"/>
    </xf>
    <xf numFmtId="165" fontId="49" fillId="0" borderId="4" xfId="1" applyNumberFormat="1" applyFont="1" applyFill="1" applyBorder="1" applyAlignment="1" applyProtection="1">
      <alignment horizontal="center"/>
    </xf>
    <xf numFmtId="165" fontId="8" fillId="0" borderId="0" xfId="1" applyNumberFormat="1" applyFont="1" applyFill="1" applyAlignment="1" applyProtection="1">
      <alignment horizontal="center"/>
    </xf>
    <xf numFmtId="0" fontId="11" fillId="0" borderId="5" xfId="1" applyFont="1" applyFill="1" applyBorder="1" applyProtection="1"/>
    <xf numFmtId="0" fontId="8" fillId="0" borderId="5" xfId="1" applyFont="1" applyFill="1" applyBorder="1" applyAlignment="1" applyProtection="1">
      <alignment horizontal="center"/>
    </xf>
    <xf numFmtId="0" fontId="8" fillId="0" borderId="9" xfId="1" applyFont="1" applyFill="1" applyBorder="1" applyAlignment="1" applyProtection="1">
      <alignment horizontal="centerContinuous"/>
    </xf>
    <xf numFmtId="0" fontId="8" fillId="0" borderId="4" xfId="1" applyFont="1" applyFill="1" applyBorder="1" applyAlignment="1" applyProtection="1">
      <alignment horizontal="centerContinuous"/>
    </xf>
    <xf numFmtId="17" fontId="8" fillId="0" borderId="0" xfId="1" applyNumberFormat="1" applyFont="1" applyAlignment="1" applyProtection="1">
      <alignment horizontal="center"/>
    </xf>
    <xf numFmtId="0" fontId="4" fillId="0" borderId="21" xfId="1" applyFont="1" applyFill="1" applyBorder="1" applyAlignment="1">
      <alignment horizontal="center" wrapText="1"/>
    </xf>
    <xf numFmtId="0" fontId="4" fillId="0" borderId="38" xfId="1" applyFont="1" applyFill="1" applyBorder="1"/>
    <xf numFmtId="5" fontId="4" fillId="0" borderId="38" xfId="1" applyNumberFormat="1" applyFont="1" applyFill="1" applyBorder="1" applyProtection="1"/>
    <xf numFmtId="5" fontId="4" fillId="0" borderId="37" xfId="1" applyNumberFormat="1" applyFont="1" applyFill="1" applyBorder="1" applyProtection="1"/>
    <xf numFmtId="0" fontId="4" fillId="0" borderId="225" xfId="1" applyFont="1" applyFill="1" applyBorder="1"/>
    <xf numFmtId="37" fontId="4" fillId="0" borderId="207" xfId="1" applyNumberFormat="1" applyFont="1" applyFill="1" applyBorder="1" applyProtection="1"/>
    <xf numFmtId="0" fontId="4" fillId="0" borderId="20" xfId="1" applyFont="1" applyFill="1" applyBorder="1" applyProtection="1"/>
    <xf numFmtId="0" fontId="4" fillId="0" borderId="21" xfId="1" applyFont="1" applyFill="1" applyBorder="1" applyAlignment="1" applyProtection="1">
      <alignment horizontal="center"/>
    </xf>
    <xf numFmtId="37" fontId="4" fillId="0" borderId="20" xfId="1" applyNumberFormat="1" applyFont="1" applyFill="1" applyBorder="1" applyAlignment="1" applyProtection="1"/>
    <xf numFmtId="37" fontId="4" fillId="0" borderId="26" xfId="1" applyNumberFormat="1" applyFont="1" applyFill="1" applyBorder="1" applyAlignment="1" applyProtection="1"/>
    <xf numFmtId="37" fontId="4" fillId="0" borderId="10" xfId="1" applyNumberFormat="1" applyFont="1" applyFill="1" applyBorder="1" applyAlignment="1" applyProtection="1"/>
    <xf numFmtId="37" fontId="4" fillId="0" borderId="17" xfId="1" applyNumberFormat="1" applyFont="1" applyFill="1" applyBorder="1" applyProtection="1"/>
    <xf numFmtId="0" fontId="4" fillId="0" borderId="22" xfId="1" applyFont="1" applyFill="1" applyBorder="1" applyProtection="1"/>
    <xf numFmtId="49" fontId="4" fillId="0" borderId="20" xfId="1" applyNumberFormat="1" applyFont="1" applyFill="1" applyBorder="1" applyAlignment="1" applyProtection="1">
      <alignment horizontal="center"/>
    </xf>
    <xf numFmtId="0" fontId="4" fillId="0" borderId="21" xfId="1" applyFont="1" applyFill="1" applyBorder="1" applyProtection="1"/>
    <xf numFmtId="37" fontId="4" fillId="0" borderId="9" xfId="1" applyNumberFormat="1" applyFont="1" applyFill="1" applyBorder="1" applyAlignment="1" applyProtection="1"/>
    <xf numFmtId="0" fontId="48" fillId="0" borderId="10" xfId="1" applyFont="1" applyFill="1" applyBorder="1" applyAlignment="1" applyProtection="1">
      <alignment horizontal="left"/>
    </xf>
    <xf numFmtId="0" fontId="24" fillId="0" borderId="0" xfId="1" applyFont="1" applyFill="1" applyAlignment="1" applyProtection="1">
      <alignment horizontal="left"/>
    </xf>
    <xf numFmtId="0" fontId="24" fillId="0" borderId="0" xfId="1" applyFont="1" applyFill="1" applyAlignment="1" applyProtection="1">
      <alignment horizontal="centerContinuous"/>
    </xf>
    <xf numFmtId="0" fontId="24" fillId="0" borderId="10" xfId="1" applyFont="1" applyFill="1" applyBorder="1" applyAlignment="1" applyProtection="1">
      <alignment horizontal="left"/>
    </xf>
    <xf numFmtId="0" fontId="24" fillId="0" borderId="10" xfId="1" applyFont="1" applyFill="1" applyBorder="1" applyAlignment="1" applyProtection="1">
      <alignment horizontal="centerContinuous"/>
    </xf>
    <xf numFmtId="0" fontId="4" fillId="0" borderId="0" xfId="1" applyFont="1" applyFill="1" applyProtection="1"/>
    <xf numFmtId="37" fontId="4" fillId="0" borderId="10" xfId="1" applyNumberFormat="1" applyFont="1" applyFill="1" applyBorder="1" applyProtection="1"/>
    <xf numFmtId="0" fontId="20" fillId="0" borderId="0" xfId="1" applyFont="1" applyFill="1" applyProtection="1"/>
    <xf numFmtId="0" fontId="20" fillId="0" borderId="5" xfId="1" applyFont="1" applyFill="1" applyBorder="1" applyProtection="1"/>
    <xf numFmtId="0" fontId="8" fillId="0" borderId="43" xfId="1" applyFont="1" applyFill="1" applyBorder="1" applyAlignment="1" applyProtection="1">
      <alignment horizontal="center"/>
    </xf>
    <xf numFmtId="0" fontId="8" fillId="0" borderId="44" xfId="1" applyFont="1" applyFill="1" applyBorder="1" applyProtection="1"/>
    <xf numFmtId="0" fontId="8" fillId="0" borderId="45" xfId="1" applyFont="1" applyFill="1" applyBorder="1" applyProtection="1"/>
    <xf numFmtId="37" fontId="8" fillId="0" borderId="46" xfId="1" applyNumberFormat="1" applyFont="1" applyFill="1" applyBorder="1" applyProtection="1"/>
    <xf numFmtId="37" fontId="8" fillId="0" borderId="39" xfId="1" applyNumberFormat="1" applyFont="1" applyFill="1" applyBorder="1" applyProtection="1"/>
    <xf numFmtId="37" fontId="8" fillId="0" borderId="43" xfId="1" applyNumberFormat="1" applyFont="1" applyFill="1" applyBorder="1" applyProtection="1"/>
    <xf numFmtId="37" fontId="8" fillId="0" borderId="45" xfId="1" applyNumberFormat="1" applyFont="1" applyFill="1" applyBorder="1" applyProtection="1"/>
    <xf numFmtId="177" fontId="8" fillId="0" borderId="173" xfId="1" applyNumberFormat="1" applyFont="1" applyFill="1" applyBorder="1" applyAlignment="1" applyProtection="1">
      <alignment horizontal="center"/>
    </xf>
    <xf numFmtId="0" fontId="8" fillId="0" borderId="175" xfId="1" applyFont="1" applyFill="1" applyBorder="1" applyAlignment="1" applyProtection="1">
      <alignment horizontal="center"/>
    </xf>
    <xf numFmtId="0" fontId="8" fillId="0" borderId="173" xfId="1" applyFont="1" applyFill="1" applyBorder="1" applyProtection="1"/>
    <xf numFmtId="37" fontId="8" fillId="0" borderId="44" xfId="1" applyNumberFormat="1" applyFont="1" applyFill="1" applyBorder="1" applyProtection="1"/>
    <xf numFmtId="37" fontId="8" fillId="0" borderId="42" xfId="1" applyNumberFormat="1" applyFont="1" applyFill="1" applyBorder="1" applyProtection="1"/>
    <xf numFmtId="37" fontId="8" fillId="0" borderId="209" xfId="1" applyNumberFormat="1" applyFont="1" applyFill="1" applyBorder="1" applyProtection="1"/>
    <xf numFmtId="37" fontId="8" fillId="0" borderId="181" xfId="1" applyNumberFormat="1" applyFont="1" applyFill="1" applyBorder="1" applyProtection="1"/>
    <xf numFmtId="0" fontId="8" fillId="0" borderId="48" xfId="1" applyFont="1" applyFill="1" applyBorder="1" applyProtection="1"/>
    <xf numFmtId="0" fontId="8" fillId="0" borderId="31" xfId="1" applyFont="1" applyFill="1" applyBorder="1" applyProtection="1"/>
    <xf numFmtId="0" fontId="8" fillId="0" borderId="36" xfId="1" applyFont="1" applyFill="1" applyBorder="1" applyProtection="1"/>
    <xf numFmtId="177" fontId="8" fillId="0" borderId="26" xfId="1" applyNumberFormat="1" applyFont="1" applyFill="1" applyBorder="1" applyAlignment="1" applyProtection="1">
      <alignment horizontal="center"/>
    </xf>
    <xf numFmtId="0" fontId="8" fillId="0" borderId="26" xfId="1" applyFont="1" applyFill="1" applyBorder="1" applyProtection="1"/>
    <xf numFmtId="37" fontId="8" fillId="0" borderId="51" xfId="1" applyNumberFormat="1" applyFont="1" applyFill="1" applyBorder="1" applyProtection="1"/>
    <xf numFmtId="0" fontId="8" fillId="0" borderId="42" xfId="1" applyFont="1" applyFill="1" applyBorder="1" applyProtection="1"/>
    <xf numFmtId="0" fontId="8" fillId="0" borderId="51" xfId="1" applyFont="1" applyFill="1" applyBorder="1" applyAlignment="1" applyProtection="1">
      <alignment horizontal="center"/>
    </xf>
    <xf numFmtId="49" fontId="8" fillId="0" borderId="26" xfId="1" applyNumberFormat="1" applyFont="1" applyFill="1" applyBorder="1" applyAlignment="1" applyProtection="1">
      <alignment horizontal="center"/>
    </xf>
    <xf numFmtId="37" fontId="8" fillId="0" borderId="172" xfId="1" applyNumberFormat="1" applyFont="1" applyFill="1" applyBorder="1" applyProtection="1"/>
    <xf numFmtId="37" fontId="8" fillId="0" borderId="210" xfId="1" applyNumberFormat="1" applyFont="1" applyFill="1" applyBorder="1" applyProtection="1"/>
    <xf numFmtId="0" fontId="8" fillId="0" borderId="42" xfId="1" applyFont="1" applyFill="1" applyBorder="1" applyAlignment="1" applyProtection="1">
      <alignment horizontal="center"/>
    </xf>
    <xf numFmtId="49" fontId="8" fillId="0" borderId="42" xfId="1" applyNumberFormat="1" applyFont="1" applyFill="1" applyBorder="1" applyAlignment="1" applyProtection="1">
      <alignment horizontal="center"/>
    </xf>
    <xf numFmtId="177" fontId="8" fillId="0" borderId="172" xfId="1" applyNumberFormat="1" applyFont="1" applyFill="1" applyBorder="1" applyAlignment="1" applyProtection="1">
      <alignment horizontal="center"/>
    </xf>
    <xf numFmtId="37" fontId="8" fillId="0" borderId="207" xfId="1" applyNumberFormat="1" applyFont="1" applyFill="1" applyBorder="1" applyProtection="1"/>
    <xf numFmtId="0" fontId="9" fillId="0" borderId="0" xfId="1" applyFont="1" applyFill="1" applyProtection="1"/>
    <xf numFmtId="0" fontId="9" fillId="0" borderId="0" xfId="1" applyFont="1" applyFill="1" applyAlignment="1" applyProtection="1">
      <alignment horizontal="right"/>
    </xf>
    <xf numFmtId="0" fontId="8" fillId="0" borderId="42" xfId="1" applyFont="1" applyFill="1" applyBorder="1" applyAlignment="1" applyProtection="1">
      <alignment vertical="top"/>
    </xf>
    <xf numFmtId="0" fontId="8" fillId="0" borderId="42" xfId="1" applyFont="1" applyFill="1" applyBorder="1" applyAlignment="1" applyProtection="1">
      <alignment wrapText="1"/>
    </xf>
    <xf numFmtId="37" fontId="5" fillId="0" borderId="44" xfId="1" applyNumberFormat="1" applyFont="1" applyFill="1" applyBorder="1" applyProtection="1">
      <protection locked="0"/>
    </xf>
    <xf numFmtId="37" fontId="5" fillId="0" borderId="32" xfId="1" applyNumberFormat="1" applyFont="1" applyFill="1" applyBorder="1" applyProtection="1">
      <protection locked="0"/>
    </xf>
    <xf numFmtId="37" fontId="8" fillId="9" borderId="19" xfId="1" applyNumberFormat="1" applyFont="1" applyFill="1" applyBorder="1" applyProtection="1"/>
    <xf numFmtId="37" fontId="5" fillId="0" borderId="201" xfId="1" applyNumberFormat="1" applyFont="1" applyFill="1" applyBorder="1" applyProtection="1">
      <protection locked="0"/>
    </xf>
    <xf numFmtId="37" fontId="5" fillId="0" borderId="226" xfId="1" applyNumberFormat="1" applyFont="1" applyFill="1" applyBorder="1" applyProtection="1">
      <protection locked="0"/>
    </xf>
    <xf numFmtId="0" fontId="8" fillId="9" borderId="227" xfId="1" applyFont="1" applyFill="1" applyBorder="1" applyProtection="1"/>
    <xf numFmtId="37" fontId="8" fillId="9" borderId="182" xfId="1" applyNumberFormat="1" applyFont="1" applyFill="1" applyBorder="1" applyProtection="1"/>
    <xf numFmtId="0" fontId="8" fillId="0" borderId="32" xfId="1" applyFont="1" applyFill="1" applyBorder="1" applyProtection="1"/>
    <xf numFmtId="37" fontId="8" fillId="0" borderId="32" xfId="1" applyNumberFormat="1" applyFont="1" applyFill="1" applyBorder="1" applyProtection="1"/>
    <xf numFmtId="0" fontId="5" fillId="0" borderId="34" xfId="1" applyFont="1" applyFill="1" applyBorder="1" applyProtection="1">
      <protection locked="0"/>
    </xf>
    <xf numFmtId="0" fontId="8" fillId="0" borderId="53" xfId="1" applyFont="1" applyFill="1" applyBorder="1" applyProtection="1"/>
    <xf numFmtId="0" fontId="8" fillId="0" borderId="20" xfId="1" applyFont="1" applyFill="1" applyBorder="1" applyAlignment="1">
      <alignment vertical="top"/>
    </xf>
    <xf numFmtId="0" fontId="8" fillId="0" borderId="17" xfId="1" applyFont="1" applyFill="1" applyBorder="1" applyAlignment="1">
      <alignment wrapText="1"/>
    </xf>
    <xf numFmtId="37" fontId="5" fillId="0" borderId="17" xfId="1" applyNumberFormat="1" applyFont="1" applyFill="1" applyBorder="1" applyProtection="1">
      <protection locked="0"/>
    </xf>
    <xf numFmtId="0" fontId="5" fillId="0" borderId="17" xfId="1" applyFont="1" applyFill="1" applyBorder="1" applyProtection="1">
      <protection locked="0"/>
    </xf>
    <xf numFmtId="0" fontId="5" fillId="0" borderId="22" xfId="1" applyFont="1" applyFill="1" applyBorder="1" applyProtection="1">
      <protection locked="0"/>
    </xf>
    <xf numFmtId="0" fontId="8" fillId="0" borderId="46" xfId="1" applyFont="1" applyFill="1" applyBorder="1"/>
    <xf numFmtId="0" fontId="8" fillId="0" borderId="28" xfId="1" applyFont="1" applyFill="1" applyBorder="1" applyAlignment="1">
      <alignment horizontal="center"/>
    </xf>
    <xf numFmtId="0" fontId="8" fillId="0" borderId="15" xfId="1" applyFont="1" applyFill="1" applyBorder="1" applyAlignment="1">
      <alignment horizontal="center"/>
    </xf>
    <xf numFmtId="0" fontId="8" fillId="0" borderId="17" xfId="1" applyFont="1" applyFill="1" applyBorder="1" applyAlignment="1">
      <alignment horizontal="center"/>
    </xf>
    <xf numFmtId="0" fontId="8" fillId="0" borderId="0" xfId="1" applyFont="1" applyFill="1" applyAlignment="1">
      <alignment horizontal="centerContinuous"/>
    </xf>
    <xf numFmtId="0" fontId="8" fillId="0" borderId="0" xfId="1" applyFont="1" applyFill="1" applyBorder="1" applyProtection="1"/>
    <xf numFmtId="0" fontId="8" fillId="0" borderId="0" xfId="1" applyFont="1" applyFill="1" applyAlignment="1" applyProtection="1">
      <alignment horizontal="left"/>
    </xf>
    <xf numFmtId="0" fontId="8" fillId="0" borderId="4" xfId="1" applyFont="1" applyFill="1" applyBorder="1"/>
    <xf numFmtId="0" fontId="8" fillId="0" borderId="9" xfId="1" applyFont="1" applyFill="1" applyBorder="1"/>
    <xf numFmtId="0" fontId="8" fillId="0" borderId="0" xfId="1" applyFont="1" applyFill="1" applyAlignment="1">
      <alignment horizontal="left"/>
    </xf>
    <xf numFmtId="0" fontId="8" fillId="0" borderId="5" xfId="1" applyFont="1" applyFill="1" applyBorder="1"/>
    <xf numFmtId="0" fontId="8" fillId="0" borderId="32" xfId="1" applyFont="1" applyFill="1" applyBorder="1" applyAlignment="1">
      <alignment horizontal="center"/>
    </xf>
    <xf numFmtId="0" fontId="8" fillId="0" borderId="19" xfId="1" applyFont="1" applyFill="1" applyBorder="1" applyAlignment="1">
      <alignment horizontal="center"/>
    </xf>
    <xf numFmtId="0" fontId="8" fillId="0" borderId="21" xfId="1" applyFont="1" applyFill="1" applyBorder="1" applyAlignment="1">
      <alignment horizontal="centerContinuous"/>
    </xf>
    <xf numFmtId="0" fontId="8" fillId="0" borderId="19" xfId="1" applyFont="1" applyFill="1" applyBorder="1"/>
    <xf numFmtId="0" fontId="8" fillId="0" borderId="0" xfId="1" applyFont="1" applyFill="1" applyAlignment="1"/>
    <xf numFmtId="0" fontId="11" fillId="0" borderId="0" xfId="1" applyFont="1" applyBorder="1"/>
    <xf numFmtId="0" fontId="8" fillId="0" borderId="0" xfId="1" applyFont="1" applyBorder="1" applyAlignment="1">
      <alignment horizontal="left"/>
    </xf>
    <xf numFmtId="0" fontId="23" fillId="0" borderId="4" xfId="0" applyFont="1" applyFill="1" applyBorder="1" applyProtection="1"/>
    <xf numFmtId="0" fontId="23" fillId="0" borderId="0" xfId="0" applyFont="1" applyFill="1" applyProtection="1"/>
    <xf numFmtId="0" fontId="4" fillId="0" borderId="45" xfId="0" applyFont="1" applyFill="1" applyBorder="1" applyProtection="1"/>
    <xf numFmtId="0" fontId="4" fillId="0" borderId="44" xfId="0" applyFont="1" applyFill="1" applyBorder="1" applyProtection="1"/>
    <xf numFmtId="5" fontId="4" fillId="0" borderId="44" xfId="0" applyNumberFormat="1" applyFont="1" applyFill="1" applyBorder="1" applyProtection="1"/>
    <xf numFmtId="5" fontId="4" fillId="0" borderId="51" xfId="0" applyNumberFormat="1" applyFont="1" applyFill="1" applyBorder="1" applyProtection="1"/>
    <xf numFmtId="37" fontId="4" fillId="0" borderId="41" xfId="0" applyNumberFormat="1" applyFont="1" applyFill="1" applyBorder="1" applyProtection="1"/>
    <xf numFmtId="37" fontId="4" fillId="0" borderId="44" xfId="0" applyNumberFormat="1" applyFont="1" applyFill="1" applyBorder="1" applyProtection="1"/>
    <xf numFmtId="37" fontId="4" fillId="0" borderId="51" xfId="0" applyNumberFormat="1" applyFont="1" applyFill="1" applyBorder="1" applyProtection="1"/>
    <xf numFmtId="0" fontId="13" fillId="0" borderId="0" xfId="0" applyFont="1" applyFill="1" applyProtection="1"/>
    <xf numFmtId="0" fontId="4" fillId="0" borderId="228" xfId="0" applyFont="1" applyBorder="1" applyProtection="1"/>
    <xf numFmtId="37" fontId="4" fillId="22" borderId="42" xfId="0" applyNumberFormat="1" applyFont="1" applyFill="1" applyBorder="1" applyProtection="1"/>
    <xf numFmtId="37" fontId="4" fillId="0" borderId="207" xfId="0" applyNumberFormat="1" applyFont="1" applyBorder="1" applyProtection="1"/>
    <xf numFmtId="5" fontId="4" fillId="0" borderId="207" xfId="0" applyNumberFormat="1" applyFont="1" applyBorder="1" applyProtection="1"/>
    <xf numFmtId="0" fontId="8" fillId="0" borderId="41" xfId="0" applyFont="1" applyFill="1" applyBorder="1" applyAlignment="1" applyProtection="1">
      <alignment horizontal="centerContinuous"/>
    </xf>
    <xf numFmtId="0" fontId="8" fillId="0" borderId="42" xfId="0" applyFont="1" applyFill="1" applyBorder="1" applyAlignment="1" applyProtection="1">
      <alignment horizontal="centerContinuous"/>
    </xf>
    <xf numFmtId="0" fontId="8" fillId="0" borderId="39" xfId="0" applyFont="1" applyFill="1" applyBorder="1" applyAlignment="1" applyProtection="1">
      <alignment horizontal="centerContinuous"/>
    </xf>
    <xf numFmtId="0" fontId="20" fillId="0" borderId="31" xfId="0" applyFont="1" applyFill="1" applyBorder="1" applyAlignment="1" applyProtection="1"/>
    <xf numFmtId="0" fontId="20" fillId="0" borderId="31" xfId="0" applyFont="1" applyFill="1" applyBorder="1" applyAlignment="1" applyProtection="1">
      <alignment wrapText="1"/>
    </xf>
    <xf numFmtId="0" fontId="20" fillId="0" borderId="0" xfId="0" applyFont="1" applyFill="1" applyBorder="1" applyAlignment="1" applyProtection="1">
      <alignment horizontal="left"/>
    </xf>
    <xf numFmtId="0" fontId="20" fillId="0" borderId="0" xfId="0" applyFont="1" applyFill="1" applyBorder="1" applyAlignment="1" applyProtection="1">
      <alignment horizontal="left" wrapText="1"/>
    </xf>
    <xf numFmtId="0" fontId="8" fillId="0" borderId="5" xfId="0" applyFont="1" applyFill="1" applyBorder="1" applyProtection="1"/>
    <xf numFmtId="0" fontId="20" fillId="0" borderId="0" xfId="0" applyFont="1" applyFill="1" applyBorder="1" applyProtection="1"/>
    <xf numFmtId="0" fontId="14" fillId="0" borderId="5" xfId="0" applyFont="1" applyFill="1" applyBorder="1" applyProtection="1"/>
    <xf numFmtId="0" fontId="20" fillId="0" borderId="0" xfId="0" applyFont="1" applyFill="1" applyProtection="1"/>
    <xf numFmtId="0" fontId="20" fillId="0" borderId="0" xfId="0" applyFont="1" applyFill="1" applyAlignment="1"/>
    <xf numFmtId="0" fontId="8" fillId="0" borderId="4" xfId="0" applyFont="1" applyFill="1" applyBorder="1" applyAlignment="1" applyProtection="1">
      <alignment horizontal="centerContinuous"/>
    </xf>
    <xf numFmtId="0" fontId="8" fillId="0" borderId="0" xfId="0" applyFont="1" applyFill="1" applyBorder="1" applyAlignment="1" applyProtection="1">
      <alignment horizontal="centerContinuous"/>
    </xf>
    <xf numFmtId="0" fontId="8" fillId="0" borderId="5" xfId="0" applyFont="1" applyFill="1" applyBorder="1" applyAlignment="1" applyProtection="1">
      <alignment horizontal="centerContinuous"/>
    </xf>
    <xf numFmtId="0" fontId="8" fillId="0" borderId="0" xfId="1" applyFont="1" applyFill="1" applyAlignment="1" applyProtection="1"/>
    <xf numFmtId="0" fontId="8" fillId="0" borderId="10" xfId="1" applyFont="1" applyFill="1" applyBorder="1" applyAlignment="1" applyProtection="1">
      <alignment horizontal="left"/>
    </xf>
    <xf numFmtId="0" fontId="8" fillId="0" borderId="20" xfId="1" applyFont="1" applyFill="1" applyBorder="1" applyAlignment="1" applyProtection="1">
      <alignment horizontal="center"/>
    </xf>
    <xf numFmtId="49" fontId="8" fillId="0" borderId="10" xfId="1" applyNumberFormat="1" applyFont="1" applyFill="1" applyBorder="1" applyProtection="1"/>
    <xf numFmtId="37" fontId="5" fillId="0" borderId="11" xfId="1" applyNumberFormat="1" applyFont="1" applyFill="1" applyBorder="1" applyProtection="1">
      <protection locked="0"/>
    </xf>
    <xf numFmtId="0" fontId="8" fillId="0" borderId="10" xfId="1" applyFont="1" applyFill="1" applyBorder="1" applyAlignment="1" applyProtection="1">
      <alignment horizontal="centerContinuous"/>
    </xf>
    <xf numFmtId="0" fontId="50" fillId="0" borderId="10" xfId="1" applyFont="1" applyFill="1" applyBorder="1" applyProtection="1"/>
    <xf numFmtId="37" fontId="55" fillId="0" borderId="17" xfId="1" applyNumberFormat="1" applyFont="1" applyFill="1" applyBorder="1" applyProtection="1">
      <protection locked="0"/>
    </xf>
    <xf numFmtId="37" fontId="55" fillId="0" borderId="11" xfId="1" applyNumberFormat="1" applyFont="1" applyFill="1" applyBorder="1" applyProtection="1">
      <protection locked="0"/>
    </xf>
    <xf numFmtId="0" fontId="8" fillId="0" borderId="211" xfId="1" applyFont="1" applyFill="1" applyBorder="1" applyProtection="1"/>
    <xf numFmtId="0" fontId="8" fillId="0" borderId="212" xfId="1" applyFont="1" applyFill="1" applyBorder="1" applyProtection="1"/>
    <xf numFmtId="0" fontId="8" fillId="0" borderId="181" xfId="1" applyFont="1" applyFill="1" applyBorder="1" applyAlignment="1" applyProtection="1">
      <alignment horizontal="centerContinuous"/>
    </xf>
    <xf numFmtId="0" fontId="8" fillId="0" borderId="185" xfId="1" applyFont="1" applyFill="1" applyBorder="1" applyAlignment="1" applyProtection="1">
      <alignment horizontal="centerContinuous"/>
    </xf>
    <xf numFmtId="0" fontId="8" fillId="0" borderId="186" xfId="1" applyFont="1" applyFill="1" applyBorder="1" applyAlignment="1" applyProtection="1">
      <alignment horizontal="center"/>
    </xf>
    <xf numFmtId="0" fontId="8" fillId="0" borderId="184" xfId="1" applyFont="1" applyFill="1" applyBorder="1" applyAlignment="1" applyProtection="1">
      <alignment horizontal="center"/>
    </xf>
    <xf numFmtId="0" fontId="8" fillId="0" borderId="187" xfId="1" applyFont="1" applyFill="1" applyBorder="1" applyAlignment="1" applyProtection="1">
      <alignment horizontal="center"/>
    </xf>
    <xf numFmtId="0" fontId="8" fillId="0" borderId="188" xfId="1" applyFont="1" applyFill="1" applyBorder="1" applyAlignment="1" applyProtection="1">
      <alignment horizontal="center"/>
    </xf>
    <xf numFmtId="1" fontId="8" fillId="0" borderId="187" xfId="1" applyNumberFormat="1" applyFont="1" applyFill="1" applyBorder="1" applyAlignment="1" applyProtection="1">
      <alignment horizontal="right"/>
    </xf>
    <xf numFmtId="37" fontId="8" fillId="0" borderId="11" xfId="1" applyNumberFormat="1" applyFont="1" applyFill="1" applyBorder="1" applyProtection="1"/>
    <xf numFmtId="0" fontId="8" fillId="0" borderId="189" xfId="1" applyFont="1" applyFill="1" applyBorder="1" applyAlignment="1" applyProtection="1">
      <alignment horizontal="center"/>
    </xf>
    <xf numFmtId="0" fontId="8" fillId="0" borderId="190" xfId="1" applyFont="1" applyFill="1" applyBorder="1" applyAlignment="1" applyProtection="1">
      <alignment horizontal="center"/>
    </xf>
    <xf numFmtId="0" fontId="8" fillId="0" borderId="191" xfId="1" applyFont="1" applyFill="1" applyBorder="1" applyAlignment="1" applyProtection="1">
      <alignment horizontal="center"/>
    </xf>
    <xf numFmtId="0" fontId="8" fillId="0" borderId="192" xfId="1" applyFont="1" applyFill="1" applyBorder="1" applyAlignment="1" applyProtection="1">
      <alignment horizontal="center"/>
    </xf>
    <xf numFmtId="0" fontId="8" fillId="0" borderId="193" xfId="1" applyFont="1" applyFill="1" applyBorder="1" applyAlignment="1" applyProtection="1">
      <alignment horizontal="center"/>
    </xf>
    <xf numFmtId="1" fontId="8" fillId="0" borderId="185" xfId="1" applyNumberFormat="1" applyFont="1" applyFill="1" applyBorder="1" applyAlignment="1" applyProtection="1">
      <alignment horizontal="right"/>
    </xf>
    <xf numFmtId="37" fontId="5" fillId="0" borderId="26" xfId="1" applyNumberFormat="1" applyFont="1" applyFill="1" applyBorder="1" applyProtection="1">
      <protection locked="0"/>
    </xf>
    <xf numFmtId="0" fontId="8" fillId="0" borderId="16" xfId="1" applyFont="1" applyFill="1" applyBorder="1" applyAlignment="1" applyProtection="1">
      <alignment horizontal="center"/>
    </xf>
    <xf numFmtId="0" fontId="8" fillId="0" borderId="22" xfId="1" applyFont="1" applyFill="1" applyBorder="1" applyAlignment="1" applyProtection="1">
      <alignment horizontal="center"/>
    </xf>
    <xf numFmtId="0" fontId="44" fillId="0" borderId="0" xfId="1" applyFont="1" applyFill="1" applyProtection="1"/>
    <xf numFmtId="0" fontId="8" fillId="0" borderId="0" xfId="1" applyFill="1" applyProtection="1"/>
    <xf numFmtId="0" fontId="8" fillId="0" borderId="199" xfId="1" applyFont="1" applyFill="1" applyBorder="1" applyProtection="1"/>
    <xf numFmtId="0" fontId="8" fillId="0" borderId="25" xfId="1" applyFont="1" applyFill="1" applyBorder="1" applyAlignment="1" applyProtection="1">
      <alignment horizontal="centerContinuous"/>
    </xf>
    <xf numFmtId="0" fontId="8" fillId="0" borderId="9" xfId="1" applyFont="1" applyFill="1" applyBorder="1" applyAlignment="1" applyProtection="1">
      <alignment horizontal="center"/>
    </xf>
    <xf numFmtId="37" fontId="8" fillId="0" borderId="9" xfId="1" applyNumberFormat="1" applyFont="1" applyFill="1" applyBorder="1" applyProtection="1"/>
    <xf numFmtId="37" fontId="8" fillId="0" borderId="6" xfId="1" applyNumberFormat="1" applyFont="1" applyFill="1" applyBorder="1" applyProtection="1"/>
    <xf numFmtId="37" fontId="8" fillId="0" borderId="36" xfId="1" applyNumberFormat="1" applyFont="1" applyFill="1" applyBorder="1" applyProtection="1"/>
    <xf numFmtId="0" fontId="14" fillId="0" borderId="4" xfId="1" applyFont="1" applyFill="1" applyBorder="1" applyAlignment="1" applyProtection="1">
      <alignment horizontal="center"/>
    </xf>
    <xf numFmtId="0" fontId="14" fillId="0" borderId="5" xfId="1" applyFont="1" applyFill="1" applyBorder="1" applyProtection="1"/>
    <xf numFmtId="0" fontId="8" fillId="0" borderId="194" xfId="1" applyFont="1" applyFill="1" applyBorder="1"/>
    <xf numFmtId="0" fontId="14" fillId="0" borderId="4" xfId="1" applyFont="1" applyFill="1" applyBorder="1" applyProtection="1"/>
    <xf numFmtId="0" fontId="14" fillId="0" borderId="0" xfId="1" applyFont="1" applyFill="1" applyBorder="1" applyProtection="1"/>
    <xf numFmtId="0" fontId="14" fillId="0" borderId="194" xfId="1" applyFont="1" applyFill="1" applyBorder="1" applyProtection="1"/>
    <xf numFmtId="0" fontId="14" fillId="0" borderId="0" xfId="1" applyFont="1" applyFill="1" applyProtection="1"/>
    <xf numFmtId="0" fontId="14" fillId="0" borderId="10" xfId="1" applyFont="1" applyFill="1" applyBorder="1" applyProtection="1"/>
    <xf numFmtId="0" fontId="14" fillId="0" borderId="0" xfId="1" applyFont="1" applyFill="1"/>
    <xf numFmtId="0" fontId="20" fillId="0" borderId="0" xfId="1" applyFont="1" applyFill="1" applyAlignment="1" applyProtection="1">
      <alignment horizontal="left"/>
    </xf>
    <xf numFmtId="0" fontId="20" fillId="0" borderId="4" xfId="1" applyFont="1" applyFill="1" applyBorder="1" applyAlignment="1" applyProtection="1">
      <alignment horizontal="center"/>
    </xf>
    <xf numFmtId="0" fontId="20" fillId="0" borderId="195" xfId="1" applyFont="1" applyFill="1" applyBorder="1" applyProtection="1"/>
    <xf numFmtId="0" fontId="20" fillId="0" borderId="196" xfId="1" applyFont="1" applyFill="1" applyBorder="1" applyProtection="1"/>
    <xf numFmtId="0" fontId="20" fillId="0" borderId="196" xfId="1" applyFont="1" applyFill="1" applyBorder="1" applyAlignment="1" applyProtection="1">
      <alignment horizontal="center"/>
    </xf>
    <xf numFmtId="0" fontId="20" fillId="0" borderId="25" xfId="1" applyFont="1" applyFill="1" applyBorder="1" applyAlignment="1" applyProtection="1">
      <alignment horizontal="center"/>
    </xf>
    <xf numFmtId="0" fontId="20" fillId="0" borderId="26" xfId="1" applyFont="1" applyFill="1" applyBorder="1" applyAlignment="1" applyProtection="1">
      <alignment horizontal="center"/>
    </xf>
    <xf numFmtId="0" fontId="11" fillId="0" borderId="26" xfId="1" applyFont="1" applyFill="1" applyBorder="1" applyProtection="1"/>
    <xf numFmtId="0" fontId="8" fillId="0" borderId="26" xfId="1" applyFont="1" applyFill="1" applyBorder="1" applyAlignment="1" applyProtection="1">
      <alignment horizontal="center"/>
    </xf>
    <xf numFmtId="0" fontId="8" fillId="0" borderId="36" xfId="1" applyFont="1" applyFill="1" applyBorder="1" applyAlignment="1" applyProtection="1">
      <alignment horizontal="center"/>
    </xf>
    <xf numFmtId="5" fontId="8" fillId="0" borderId="22" xfId="1" applyNumberFormat="1" applyFont="1" applyBorder="1" applyAlignment="1" applyProtection="1"/>
    <xf numFmtId="37" fontId="8" fillId="0" borderId="22" xfId="1" applyNumberFormat="1" applyFont="1" applyBorder="1" applyAlignment="1" applyProtection="1"/>
    <xf numFmtId="37" fontId="8" fillId="0" borderId="7" xfId="1" applyNumberFormat="1" applyFont="1" applyBorder="1" applyAlignment="1" applyProtection="1"/>
    <xf numFmtId="0" fontId="8" fillId="0" borderId="19" xfId="1" applyFont="1" applyFill="1" applyBorder="1" applyAlignment="1" applyProtection="1">
      <alignment horizontal="center"/>
    </xf>
    <xf numFmtId="0" fontId="8" fillId="0" borderId="21" xfId="1" applyFont="1" applyFill="1" applyBorder="1" applyAlignment="1" applyProtection="1">
      <alignment horizontal="center"/>
    </xf>
    <xf numFmtId="5" fontId="5" fillId="0" borderId="44" xfId="1" applyNumberFormat="1" applyFont="1" applyFill="1" applyBorder="1" applyProtection="1">
      <protection locked="0"/>
    </xf>
    <xf numFmtId="0" fontId="8" fillId="0" borderId="41" xfId="1" applyFont="1" applyFill="1" applyBorder="1" applyAlignment="1" applyProtection="1">
      <alignment horizontal="center"/>
    </xf>
    <xf numFmtId="0" fontId="46" fillId="0" borderId="0" xfId="1" applyFont="1" applyFill="1" applyProtection="1"/>
    <xf numFmtId="0" fontId="8" fillId="0" borderId="5" xfId="1" applyFill="1" applyBorder="1" applyProtection="1"/>
    <xf numFmtId="0" fontId="8" fillId="0" borderId="4" xfId="1" applyFill="1" applyBorder="1" applyProtection="1"/>
    <xf numFmtId="0" fontId="8" fillId="0" borderId="70" xfId="1" applyFont="1" applyFill="1" applyBorder="1" applyAlignment="1" applyProtection="1">
      <alignment horizontal="center"/>
    </xf>
    <xf numFmtId="37" fontId="47" fillId="0" borderId="11" xfId="1" applyNumberFormat="1" applyFont="1" applyFill="1" applyBorder="1" applyProtection="1">
      <protection locked="0"/>
    </xf>
    <xf numFmtId="0" fontId="14" fillId="0" borderId="9" xfId="0" applyFont="1" applyFill="1" applyBorder="1" applyAlignment="1" applyProtection="1">
      <alignment horizontal="center"/>
    </xf>
    <xf numFmtId="0" fontId="14" fillId="0" borderId="21" xfId="0" applyFont="1" applyFill="1" applyBorder="1" applyProtection="1"/>
    <xf numFmtId="0" fontId="14" fillId="0" borderId="10" xfId="0" applyFont="1" applyFill="1" applyBorder="1" applyProtection="1"/>
    <xf numFmtId="37" fontId="6" fillId="0" borderId="21" xfId="0" applyNumberFormat="1" applyFont="1" applyFill="1" applyBorder="1" applyProtection="1">
      <protection locked="0"/>
    </xf>
    <xf numFmtId="0" fontId="14" fillId="0" borderId="201" xfId="0" applyFont="1" applyFill="1" applyBorder="1" applyAlignment="1" applyProtection="1">
      <alignment horizontal="center"/>
    </xf>
    <xf numFmtId="0" fontId="14" fillId="0" borderId="201" xfId="0" applyFont="1" applyFill="1" applyBorder="1" applyProtection="1"/>
    <xf numFmtId="0" fontId="14" fillId="0" borderId="202" xfId="0" applyFont="1" applyFill="1" applyBorder="1" applyProtection="1"/>
    <xf numFmtId="37" fontId="6" fillId="0" borderId="203" xfId="0" applyNumberFormat="1" applyFont="1" applyFill="1" applyBorder="1" applyProtection="1">
      <protection locked="0"/>
    </xf>
    <xf numFmtId="0" fontId="14" fillId="0" borderId="4" xfId="0" applyFont="1" applyFill="1" applyBorder="1" applyProtection="1"/>
    <xf numFmtId="0" fontId="14" fillId="0" borderId="0" xfId="0" applyFont="1" applyFill="1" applyProtection="1"/>
    <xf numFmtId="0" fontId="8" fillId="0" borderId="70" xfId="0" applyFont="1" applyFill="1" applyBorder="1" applyProtection="1"/>
    <xf numFmtId="0" fontId="8" fillId="0" borderId="11" xfId="0" applyFont="1" applyFill="1" applyBorder="1" applyProtection="1"/>
    <xf numFmtId="37" fontId="8" fillId="0" borderId="11" xfId="0" applyNumberFormat="1" applyFont="1" applyFill="1" applyBorder="1" applyProtection="1"/>
    <xf numFmtId="37" fontId="8" fillId="0" borderId="9" xfId="0" applyNumberFormat="1" applyFont="1" applyFill="1" applyBorder="1" applyProtection="1"/>
    <xf numFmtId="0" fontId="8" fillId="0" borderId="10" xfId="0" applyFont="1" applyFill="1" applyBorder="1" applyProtection="1"/>
    <xf numFmtId="0" fontId="8" fillId="0" borderId="9" xfId="0" applyFont="1" applyFill="1" applyBorder="1" applyProtection="1"/>
    <xf numFmtId="0" fontId="8" fillId="0" borderId="6" xfId="0" applyFont="1" applyFill="1" applyBorder="1" applyProtection="1"/>
    <xf numFmtId="0" fontId="8" fillId="0" borderId="7" xfId="0" applyFont="1" applyFill="1" applyBorder="1" applyProtection="1"/>
    <xf numFmtId="0" fontId="8" fillId="0" borderId="1" xfId="0" applyFont="1" applyFill="1" applyBorder="1" applyProtection="1"/>
    <xf numFmtId="0" fontId="8" fillId="0" borderId="229" xfId="0" applyFont="1" applyFill="1" applyBorder="1" applyProtection="1"/>
    <xf numFmtId="0" fontId="20" fillId="0" borderId="230" xfId="0" applyFont="1" applyFill="1" applyBorder="1" applyProtection="1"/>
    <xf numFmtId="0" fontId="8" fillId="0" borderId="231" xfId="0" applyFont="1" applyFill="1" applyBorder="1" applyProtection="1"/>
    <xf numFmtId="0" fontId="8" fillId="0" borderId="232" xfId="0" applyFont="1" applyFill="1" applyBorder="1" applyProtection="1"/>
    <xf numFmtId="0" fontId="8" fillId="0" borderId="233" xfId="0" applyFont="1" applyFill="1" applyBorder="1" applyProtection="1"/>
    <xf numFmtId="0" fontId="8" fillId="0" borderId="55" xfId="0" applyFont="1" applyFill="1" applyBorder="1" applyAlignment="1" applyProtection="1">
      <alignment horizontal="center"/>
    </xf>
    <xf numFmtId="0" fontId="8" fillId="0" borderId="5" xfId="0" applyFont="1" applyFill="1" applyBorder="1" applyAlignment="1" applyProtection="1">
      <alignment horizontal="center"/>
    </xf>
    <xf numFmtId="0" fontId="8" fillId="0" borderId="7" xfId="0" applyFont="1" applyFill="1" applyBorder="1" applyAlignment="1" applyProtection="1">
      <alignment horizontal="center"/>
    </xf>
    <xf numFmtId="5" fontId="8" fillId="0" borderId="5" xfId="0" applyNumberFormat="1" applyFont="1" applyFill="1" applyBorder="1" applyAlignment="1" applyProtection="1">
      <alignment horizontal="right"/>
    </xf>
    <xf numFmtId="37" fontId="8" fillId="0" borderId="5" xfId="0" applyNumberFormat="1" applyFont="1" applyFill="1" applyBorder="1" applyAlignment="1" applyProtection="1">
      <alignment horizontal="right"/>
    </xf>
    <xf numFmtId="37" fontId="8" fillId="0" borderId="7" xfId="0" applyNumberFormat="1" applyFont="1" applyFill="1" applyBorder="1" applyAlignment="1" applyProtection="1">
      <alignment horizontal="right"/>
    </xf>
    <xf numFmtId="5" fontId="8" fillId="0" borderId="7" xfId="0" applyNumberFormat="1" applyFont="1" applyFill="1" applyBorder="1" applyProtection="1"/>
    <xf numFmtId="37" fontId="4" fillId="0" borderId="42" xfId="0" applyNumberFormat="1" applyFont="1" applyFill="1" applyBorder="1" applyProtection="1"/>
    <xf numFmtId="0" fontId="19" fillId="0" borderId="0" xfId="0" applyFont="1" applyFill="1" applyBorder="1" applyProtection="1"/>
    <xf numFmtId="0" fontId="8" fillId="0" borderId="0" xfId="0" applyFont="1" applyFill="1" applyAlignment="1" applyProtection="1">
      <alignment horizontal="left"/>
    </xf>
    <xf numFmtId="0" fontId="11" fillId="0" borderId="88" xfId="0" applyFont="1" applyFill="1" applyBorder="1" applyAlignment="1" applyProtection="1">
      <alignment horizontal="left"/>
    </xf>
    <xf numFmtId="0" fontId="8" fillId="0" borderId="0" xfId="1" applyFont="1" applyFill="1" applyAlignment="1" applyProtection="1">
      <alignment horizontal="left"/>
    </xf>
    <xf numFmtId="49" fontId="8" fillId="0" borderId="25" xfId="1" applyNumberFormat="1" applyFont="1" applyFill="1" applyBorder="1" applyAlignment="1" applyProtection="1">
      <alignment horizontal="center"/>
    </xf>
    <xf numFmtId="0" fontId="8" fillId="0" borderId="4" xfId="0" applyFont="1" applyBorder="1" applyAlignment="1" applyProtection="1">
      <alignment horizontal="center"/>
    </xf>
    <xf numFmtId="0" fontId="8" fillId="0" borderId="4" xfId="1" applyFont="1" applyBorder="1" applyAlignment="1" applyProtection="1">
      <alignment horizontal="center"/>
    </xf>
    <xf numFmtId="0" fontId="8" fillId="0" borderId="5" xfId="1" applyFont="1" applyBorder="1" applyAlignment="1" applyProtection="1">
      <alignment horizontal="center"/>
    </xf>
    <xf numFmtId="0" fontId="8" fillId="0" borderId="102" xfId="0" applyFont="1" applyFill="1" applyBorder="1" applyAlignment="1" applyProtection="1">
      <alignment horizontal="right"/>
    </xf>
    <xf numFmtId="0" fontId="9" fillId="0" borderId="0" xfId="0" applyFont="1" applyAlignment="1" applyProtection="1">
      <alignment horizontal="center"/>
    </xf>
    <xf numFmtId="165" fontId="8" fillId="0" borderId="15" xfId="1" quotePrefix="1" applyNumberFormat="1" applyFont="1" applyBorder="1" applyAlignment="1" applyProtection="1">
      <alignment horizontal="center"/>
    </xf>
    <xf numFmtId="0" fontId="20" fillId="0" borderId="80" xfId="1" applyFont="1" applyFill="1" applyBorder="1" applyProtection="1"/>
    <xf numFmtId="0" fontId="20" fillId="0" borderId="0" xfId="1" applyFont="1" applyFill="1" applyBorder="1" applyProtection="1"/>
    <xf numFmtId="0" fontId="20" fillId="0" borderId="81" xfId="1" applyFont="1" applyFill="1" applyBorder="1" applyProtection="1"/>
    <xf numFmtId="0" fontId="8" fillId="0" borderId="15" xfId="1" applyFont="1" applyBorder="1" applyProtection="1">
      <protection locked="0"/>
    </xf>
    <xf numFmtId="37" fontId="8" fillId="0" borderId="19" xfId="1" applyNumberFormat="1" applyFont="1" applyBorder="1" applyProtection="1">
      <protection locked="0"/>
    </xf>
    <xf numFmtId="0" fontId="4" fillId="0" borderId="44" xfId="0" applyFont="1" applyFill="1" applyBorder="1" applyAlignment="1" applyProtection="1">
      <alignment horizontal="left"/>
    </xf>
    <xf numFmtId="0" fontId="4" fillId="0" borderId="44" xfId="0" applyFont="1" applyBorder="1" applyAlignment="1" applyProtection="1">
      <alignment horizontal="left"/>
    </xf>
    <xf numFmtId="0" fontId="8" fillId="0" borderId="19" xfId="1" applyFont="1" applyBorder="1" applyProtection="1">
      <protection locked="0"/>
    </xf>
    <xf numFmtId="0" fontId="8" fillId="0" borderId="21" xfId="1" applyFont="1" applyBorder="1" applyProtection="1">
      <protection locked="0"/>
    </xf>
    <xf numFmtId="0" fontId="8" fillId="0" borderId="8" xfId="1" applyFont="1" applyBorder="1" applyAlignment="1" applyProtection="1">
      <alignment horizontal="left"/>
    </xf>
    <xf numFmtId="0" fontId="60" fillId="0" borderId="4" xfId="1" applyFont="1" applyBorder="1" applyProtection="1">
      <protection locked="0"/>
    </xf>
    <xf numFmtId="0" fontId="60" fillId="0" borderId="6" xfId="1" applyFont="1" applyBorder="1" applyProtection="1">
      <protection locked="0"/>
    </xf>
    <xf numFmtId="0" fontId="8" fillId="0" borderId="8" xfId="0" applyFont="1" applyBorder="1" applyAlignment="1" applyProtection="1">
      <alignment horizontal="left"/>
    </xf>
    <xf numFmtId="0" fontId="8" fillId="0" borderId="3" xfId="0" applyFont="1" applyBorder="1" applyAlignment="1" applyProtection="1">
      <alignment horizontal="center"/>
    </xf>
    <xf numFmtId="0" fontId="60" fillId="0" borderId="0" xfId="0" applyFont="1" applyProtection="1">
      <protection locked="0"/>
    </xf>
    <xf numFmtId="0" fontId="60" fillId="0" borderId="4" xfId="0" applyFont="1" applyBorder="1" applyProtection="1">
      <protection locked="0"/>
    </xf>
    <xf numFmtId="0" fontId="60" fillId="0" borderId="5" xfId="0" applyFont="1" applyBorder="1" applyProtection="1">
      <protection locked="0"/>
    </xf>
    <xf numFmtId="0" fontId="60" fillId="0" borderId="6" xfId="0" applyFont="1" applyBorder="1" applyProtection="1">
      <protection locked="0"/>
    </xf>
    <xf numFmtId="0" fontId="60" fillId="0" borderId="1" xfId="0" applyFont="1" applyBorder="1" applyProtection="1">
      <protection locked="0"/>
    </xf>
    <xf numFmtId="164" fontId="8" fillId="0" borderId="56" xfId="0" applyNumberFormat="1" applyFont="1" applyBorder="1" applyAlignment="1" applyProtection="1">
      <alignment horizontal="center"/>
    </xf>
    <xf numFmtId="0" fontId="8" fillId="0" borderId="60" xfId="0" applyFont="1" applyBorder="1" applyAlignment="1" applyProtection="1">
      <alignment horizontal="centerContinuous"/>
    </xf>
    <xf numFmtId="0" fontId="60" fillId="0" borderId="8" xfId="0" applyFont="1" applyBorder="1" applyAlignment="1" applyProtection="1">
      <alignment horizontal="center"/>
      <protection locked="0"/>
    </xf>
    <xf numFmtId="0" fontId="21" fillId="0" borderId="2" xfId="0" applyFont="1" applyBorder="1" applyAlignment="1" applyProtection="1">
      <alignment horizontal="center"/>
      <protection locked="0"/>
    </xf>
    <xf numFmtId="0" fontId="60" fillId="0" borderId="2" xfId="0" applyFont="1" applyBorder="1" applyAlignment="1" applyProtection="1">
      <alignment horizontal="center"/>
      <protection locked="0"/>
    </xf>
    <xf numFmtId="0" fontId="60" fillId="0" borderId="3" xfId="0" applyFont="1" applyBorder="1" applyAlignment="1" applyProtection="1">
      <alignment horizontal="center"/>
      <protection locked="0"/>
    </xf>
    <xf numFmtId="0" fontId="60" fillId="0" borderId="9" xfId="0" applyFont="1" applyBorder="1" applyAlignment="1" applyProtection="1">
      <alignment horizontal="center"/>
      <protection locked="0"/>
    </xf>
    <xf numFmtId="0" fontId="60" fillId="0" borderId="10" xfId="0" applyFont="1" applyBorder="1" applyAlignment="1" applyProtection="1">
      <alignment horizontal="center"/>
      <protection locked="0"/>
    </xf>
    <xf numFmtId="164" fontId="60" fillId="0" borderId="10" xfId="0" applyNumberFormat="1" applyFont="1" applyBorder="1" applyAlignment="1" applyProtection="1">
      <alignment horizontal="center"/>
      <protection locked="0"/>
    </xf>
    <xf numFmtId="0" fontId="60" fillId="0" borderId="4" xfId="0" applyFont="1" applyBorder="1" applyAlignment="1" applyProtection="1">
      <alignment horizontal="right"/>
      <protection locked="0"/>
    </xf>
    <xf numFmtId="5" fontId="60" fillId="0" borderId="0" xfId="0" applyNumberFormat="1" applyFont="1" applyProtection="1">
      <protection locked="0"/>
    </xf>
    <xf numFmtId="37" fontId="60" fillId="0" borderId="0" xfId="0" applyNumberFormat="1" applyFont="1" applyProtection="1">
      <protection locked="0"/>
    </xf>
    <xf numFmtId="37" fontId="60" fillId="0" borderId="10" xfId="0" applyNumberFormat="1" applyFont="1" applyBorder="1" applyProtection="1">
      <protection locked="0"/>
    </xf>
    <xf numFmtId="5" fontId="60" fillId="0" borderId="71" xfId="0" applyNumberFormat="1" applyFont="1" applyBorder="1" applyProtection="1">
      <protection locked="0"/>
    </xf>
    <xf numFmtId="0" fontId="10" fillId="0" borderId="0" xfId="0" applyFont="1" applyAlignment="1" applyProtection="1">
      <alignment horizontal="centerContinuous"/>
      <protection locked="0"/>
    </xf>
    <xf numFmtId="0" fontId="60" fillId="0" borderId="0" xfId="0" applyFont="1" applyAlignment="1" applyProtection="1">
      <alignment horizontal="centerContinuous"/>
      <protection locked="0"/>
    </xf>
    <xf numFmtId="0" fontId="60" fillId="0" borderId="7" xfId="0" applyFont="1" applyBorder="1" applyProtection="1">
      <protection locked="0"/>
    </xf>
    <xf numFmtId="0" fontId="8" fillId="0" borderId="19" xfId="0" applyFont="1" applyBorder="1" applyProtection="1">
      <protection locked="0"/>
    </xf>
    <xf numFmtId="178" fontId="5" fillId="0" borderId="0" xfId="0" applyNumberFormat="1" applyFont="1" applyAlignment="1" applyProtection="1">
      <alignment horizontal="left"/>
      <protection locked="0"/>
    </xf>
    <xf numFmtId="37" fontId="8" fillId="22" borderId="44" xfId="0" applyNumberFormat="1" applyFont="1" applyFill="1" applyBorder="1" applyProtection="1"/>
    <xf numFmtId="3" fontId="8" fillId="22" borderId="51" xfId="0" applyNumberFormat="1" applyFont="1" applyFill="1" applyBorder="1" applyProtection="1"/>
    <xf numFmtId="0" fontId="8" fillId="0" borderId="0" xfId="0" quotePrefix="1" applyFont="1"/>
    <xf numFmtId="0" fontId="4" fillId="0" borderId="41" xfId="0" applyFont="1" applyFill="1" applyBorder="1" applyProtection="1"/>
    <xf numFmtId="0" fontId="4" fillId="0" borderId="228" xfId="0" applyFont="1" applyFill="1" applyBorder="1" applyProtection="1"/>
    <xf numFmtId="0" fontId="8" fillId="0" borderId="0" xfId="0" applyNumberFormat="1" applyFont="1" applyProtection="1"/>
    <xf numFmtId="0" fontId="8" fillId="0" borderId="0" xfId="0" applyFont="1" applyAlignment="1">
      <alignment horizontal="left" vertical="top" wrapText="1"/>
    </xf>
    <xf numFmtId="0" fontId="8" fillId="0" borderId="0" xfId="0" applyFont="1" applyAlignment="1">
      <alignment horizontal="left"/>
    </xf>
    <xf numFmtId="0" fontId="8" fillId="0" borderId="11" xfId="1" applyFont="1" applyBorder="1" applyAlignment="1" applyProtection="1">
      <alignment horizontal="center"/>
    </xf>
    <xf numFmtId="0" fontId="0" fillId="0" borderId="0" xfId="0"/>
    <xf numFmtId="49" fontId="4" fillId="0" borderId="0" xfId="0" applyNumberFormat="1" applyFont="1" applyAlignment="1"/>
    <xf numFmtId="0" fontId="4" fillId="0" borderId="5" xfId="0" applyFont="1" applyBorder="1" applyAlignment="1">
      <alignment horizontal="center"/>
    </xf>
    <xf numFmtId="0" fontId="0" fillId="0" borderId="0" xfId="0"/>
    <xf numFmtId="0" fontId="8" fillId="0" borderId="0" xfId="0" applyFont="1" applyAlignment="1" applyProtection="1">
      <alignment horizontal="left"/>
    </xf>
    <xf numFmtId="37" fontId="0" fillId="0" borderId="56" xfId="0" applyNumberFormat="1" applyBorder="1" applyAlignment="1" applyProtection="1"/>
    <xf numFmtId="39" fontId="0" fillId="0" borderId="5" xfId="0" applyNumberFormat="1" applyBorder="1" applyAlignment="1" applyProtection="1">
      <alignment horizontal="right"/>
    </xf>
    <xf numFmtId="40" fontId="0" fillId="0" borderId="0" xfId="0" applyNumberFormat="1" applyAlignment="1" applyProtection="1">
      <alignment horizontal="right"/>
    </xf>
    <xf numFmtId="0" fontId="0" fillId="0" borderId="0" xfId="0" applyFont="1" applyProtection="1"/>
    <xf numFmtId="0" fontId="0" fillId="0" borderId="0" xfId="0"/>
    <xf numFmtId="3" fontId="0" fillId="0" borderId="5" xfId="0" applyNumberFormat="1" applyBorder="1" applyProtection="1"/>
    <xf numFmtId="0" fontId="8" fillId="0" borderId="4" xfId="0" applyFont="1" applyBorder="1" applyAlignment="1" applyProtection="1">
      <alignment horizontal="right"/>
    </xf>
    <xf numFmtId="0" fontId="8" fillId="0" borderId="9" xfId="0" applyFont="1" applyBorder="1" applyAlignment="1" applyProtection="1">
      <alignment horizontal="right"/>
    </xf>
    <xf numFmtId="0" fontId="8" fillId="0" borderId="4" xfId="0" applyFont="1" applyFill="1" applyBorder="1" applyAlignment="1" applyProtection="1">
      <alignment horizontal="right"/>
    </xf>
    <xf numFmtId="39" fontId="8" fillId="0" borderId="10" xfId="0" applyNumberFormat="1" applyFont="1" applyBorder="1" applyProtection="1"/>
    <xf numFmtId="39" fontId="0" fillId="0" borderId="0" xfId="0" applyNumberFormat="1" applyBorder="1" applyProtection="1"/>
    <xf numFmtId="0" fontId="8" fillId="0" borderId="4" xfId="0" applyFont="1" applyBorder="1" applyAlignment="1" applyProtection="1">
      <alignment horizontal="left"/>
    </xf>
    <xf numFmtId="0" fontId="8" fillId="0" borderId="5" xfId="0" applyFont="1" applyBorder="1" applyAlignment="1" applyProtection="1">
      <alignment horizontal="left"/>
    </xf>
    <xf numFmtId="3" fontId="4" fillId="0" borderId="17" xfId="0" applyNumberFormat="1" applyFont="1" applyBorder="1" applyProtection="1"/>
    <xf numFmtId="3" fontId="4" fillId="0" borderId="15" xfId="0" applyNumberFormat="1" applyFont="1" applyBorder="1" applyProtection="1"/>
    <xf numFmtId="3" fontId="4" fillId="0" borderId="26" xfId="0" applyNumberFormat="1" applyFont="1" applyBorder="1" applyProtection="1"/>
    <xf numFmtId="3" fontId="4" fillId="0" borderId="25" xfId="0" applyNumberFormat="1" applyFont="1" applyBorder="1" applyProtection="1"/>
    <xf numFmtId="14" fontId="8" fillId="0" borderId="19" xfId="1" applyNumberFormat="1" applyFont="1" applyBorder="1" applyProtection="1"/>
    <xf numFmtId="14" fontId="8" fillId="0" borderId="19" xfId="0" applyNumberFormat="1" applyFont="1" applyBorder="1" applyProtection="1"/>
    <xf numFmtId="37" fontId="8" fillId="0" borderId="103" xfId="0" applyNumberFormat="1" applyFont="1" applyBorder="1" applyProtection="1"/>
    <xf numFmtId="37" fontId="8" fillId="0" borderId="103" xfId="0" applyNumberFormat="1" applyFont="1" applyFill="1" applyBorder="1" applyProtection="1"/>
    <xf numFmtId="37" fontId="8" fillId="0" borderId="46" xfId="0" applyNumberFormat="1" applyFont="1" applyBorder="1" applyAlignment="1" applyProtection="1">
      <alignment horizontal="right"/>
    </xf>
    <xf numFmtId="37" fontId="8" fillId="0" borderId="28" xfId="0" applyNumberFormat="1" applyFont="1" applyBorder="1" applyAlignment="1" applyProtection="1">
      <alignment horizontal="right"/>
    </xf>
    <xf numFmtId="37" fontId="8" fillId="0" borderId="17" xfId="0" applyNumberFormat="1" applyFont="1" applyBorder="1" applyAlignment="1" applyProtection="1">
      <alignment horizontal="right"/>
    </xf>
    <xf numFmtId="0" fontId="0" fillId="0" borderId="10" xfId="0" applyBorder="1" applyAlignment="1" applyProtection="1">
      <alignment horizontal="right"/>
    </xf>
    <xf numFmtId="0" fontId="0" fillId="0" borderId="4" xfId="0" applyBorder="1" applyAlignment="1" applyProtection="1">
      <alignment horizontal="left"/>
    </xf>
    <xf numFmtId="14" fontId="8" fillId="0" borderId="81" xfId="0" applyNumberFormat="1" applyFont="1" applyBorder="1" applyProtection="1"/>
    <xf numFmtId="0" fontId="8" fillId="0" borderId="5" xfId="0" applyFont="1" applyBorder="1" applyAlignment="1" applyProtection="1">
      <alignment horizontal="left" vertical="top"/>
    </xf>
    <xf numFmtId="0" fontId="8" fillId="0" borderId="7" xfId="0" applyFont="1" applyBorder="1" applyAlignment="1" applyProtection="1">
      <alignment horizontal="left" vertical="top"/>
    </xf>
    <xf numFmtId="0" fontId="8" fillId="0" borderId="55" xfId="0" applyFont="1" applyBorder="1" applyAlignment="1" applyProtection="1">
      <alignment horizontal="left"/>
    </xf>
    <xf numFmtId="0" fontId="0" fillId="0" borderId="72" xfId="0" applyBorder="1" applyAlignment="1" applyProtection="1">
      <alignment horizontal="left"/>
    </xf>
    <xf numFmtId="3" fontId="4" fillId="0" borderId="21" xfId="1" applyNumberFormat="1" applyFont="1" applyFill="1" applyBorder="1" applyAlignment="1">
      <alignment horizontal="right"/>
    </xf>
    <xf numFmtId="5" fontId="4" fillId="0" borderId="52" xfId="1" applyNumberFormat="1" applyFont="1" applyBorder="1" applyAlignment="1" applyProtection="1">
      <alignment horizontal="right"/>
    </xf>
    <xf numFmtId="14" fontId="8" fillId="0" borderId="10" xfId="1" applyNumberFormat="1" applyFont="1" applyFill="1" applyBorder="1" applyProtection="1"/>
    <xf numFmtId="14" fontId="5" fillId="0" borderId="10" xfId="1" applyNumberFormat="1" applyFont="1" applyFill="1" applyBorder="1" applyProtection="1">
      <protection locked="0"/>
    </xf>
    <xf numFmtId="0" fontId="8" fillId="0" borderId="4" xfId="0" applyFont="1" applyBorder="1" applyAlignment="1" applyProtection="1">
      <alignment horizontal="center"/>
    </xf>
    <xf numFmtId="0" fontId="0" fillId="0" borderId="0" xfId="0" applyFont="1" applyFill="1"/>
    <xf numFmtId="0" fontId="8" fillId="0" borderId="0" xfId="0" applyFont="1" applyAlignment="1" applyProtection="1">
      <alignment horizontal="center"/>
    </xf>
    <xf numFmtId="0" fontId="8" fillId="0" borderId="0" xfId="0" applyFont="1" applyAlignment="1" applyProtection="1">
      <alignment horizontal="left"/>
    </xf>
    <xf numFmtId="0" fontId="20" fillId="0" borderId="25" xfId="1" applyFont="1" applyBorder="1" applyAlignment="1" applyProtection="1">
      <alignment horizontal="center"/>
    </xf>
    <xf numFmtId="14" fontId="8" fillId="0" borderId="96" xfId="1" applyNumberFormat="1" applyFont="1" applyBorder="1" applyProtection="1"/>
    <xf numFmtId="37" fontId="8" fillId="0" borderId="129" xfId="1" applyNumberFormat="1" applyFont="1" applyFill="1" applyBorder="1" applyProtection="1"/>
    <xf numFmtId="37" fontId="8" fillId="0" borderId="132" xfId="1" applyNumberFormat="1" applyFont="1" applyFill="1" applyBorder="1" applyProtection="1"/>
    <xf numFmtId="37" fontId="8" fillId="0" borderId="100" xfId="1" applyNumberFormat="1" applyFont="1" applyBorder="1" applyProtection="1"/>
    <xf numFmtId="0" fontId="8" fillId="0" borderId="0" xfId="0" applyFont="1" applyFill="1" applyBorder="1" applyAlignment="1" applyProtection="1">
      <alignment horizontal="left"/>
    </xf>
    <xf numFmtId="166" fontId="8" fillId="0" borderId="104" xfId="1" applyNumberFormat="1" applyFont="1" applyBorder="1" applyProtection="1"/>
    <xf numFmtId="0" fontId="8" fillId="0" borderId="19" xfId="1" applyFont="1" applyBorder="1" applyAlignment="1" applyProtection="1">
      <alignment horizontal="right"/>
    </xf>
    <xf numFmtId="14" fontId="8" fillId="0" borderId="18" xfId="0" applyNumberFormat="1" applyFont="1" applyBorder="1" applyProtection="1"/>
    <xf numFmtId="14" fontId="8" fillId="0" borderId="25" xfId="0" applyNumberFormat="1" applyFont="1" applyBorder="1" applyProtection="1"/>
    <xf numFmtId="0" fontId="8" fillId="0" borderId="0" xfId="0" applyFont="1" applyAlignment="1" applyProtection="1"/>
    <xf numFmtId="0" fontId="8" fillId="0" borderId="0" xfId="0" applyFont="1" applyFill="1" applyBorder="1" applyAlignment="1" applyProtection="1"/>
    <xf numFmtId="10" fontId="8" fillId="0" borderId="0" xfId="2" applyNumberFormat="1" applyFont="1" applyProtection="1"/>
    <xf numFmtId="10" fontId="8" fillId="0" borderId="1" xfId="2" applyNumberFormat="1" applyFont="1" applyBorder="1" applyProtection="1"/>
    <xf numFmtId="0" fontId="8" fillId="0" borderId="19" xfId="1" applyFont="1" applyBorder="1" applyAlignment="1">
      <alignment horizontal="left"/>
    </xf>
    <xf numFmtId="3" fontId="8" fillId="4" borderId="19" xfId="1" applyNumberFormat="1" applyFont="1" applyFill="1" applyBorder="1" applyProtection="1"/>
    <xf numFmtId="3" fontId="8" fillId="4" borderId="16" xfId="1" applyNumberFormat="1" applyFont="1" applyFill="1" applyBorder="1" applyProtection="1"/>
    <xf numFmtId="3" fontId="8" fillId="0" borderId="26" xfId="0" applyNumberFormat="1" applyFont="1" applyBorder="1" applyProtection="1"/>
    <xf numFmtId="3" fontId="8" fillId="0" borderId="11" xfId="0" applyNumberFormat="1" applyFont="1" applyBorder="1" applyProtection="1"/>
    <xf numFmtId="3" fontId="8" fillId="0" borderId="20" xfId="0" applyNumberFormat="1" applyFont="1" applyBorder="1" applyProtection="1"/>
    <xf numFmtId="3" fontId="8" fillId="0" borderId="17" xfId="0" applyNumberFormat="1" applyFont="1" applyBorder="1" applyProtection="1"/>
    <xf numFmtId="3" fontId="8" fillId="0" borderId="10" xfId="0" applyNumberFormat="1" applyFont="1" applyBorder="1" applyProtection="1"/>
    <xf numFmtId="3" fontId="8" fillId="0" borderId="21" xfId="0" applyNumberFormat="1" applyFont="1" applyBorder="1" applyProtection="1"/>
    <xf numFmtId="37" fontId="8" fillId="0" borderId="11" xfId="0" applyNumberFormat="1" applyFont="1" applyBorder="1" applyAlignment="1" applyProtection="1">
      <alignment horizontal="right"/>
    </xf>
    <xf numFmtId="3" fontId="8" fillId="0" borderId="11" xfId="0" applyNumberFormat="1" applyFont="1" applyBorder="1" applyAlignment="1" applyProtection="1">
      <alignment horizontal="right"/>
    </xf>
    <xf numFmtId="37" fontId="8" fillId="0" borderId="21" xfId="0" applyNumberFormat="1" applyFont="1" applyBorder="1"/>
    <xf numFmtId="37" fontId="8" fillId="0" borderId="17" xfId="0" applyNumberFormat="1" applyFont="1" applyBorder="1"/>
    <xf numFmtId="37" fontId="8" fillId="0" borderId="10" xfId="0" applyNumberFormat="1" applyFont="1" applyBorder="1"/>
    <xf numFmtId="0" fontId="8" fillId="0" borderId="19" xfId="1" applyFont="1" applyBorder="1" applyAlignment="1">
      <alignment horizontal="right"/>
    </xf>
    <xf numFmtId="166" fontId="8" fillId="0" borderId="19" xfId="1" applyNumberFormat="1" applyFont="1" applyBorder="1" applyAlignment="1" applyProtection="1">
      <alignment horizontal="right"/>
    </xf>
    <xf numFmtId="0" fontId="8" fillId="0" borderId="25" xfId="1" applyFont="1" applyBorder="1" applyAlignment="1">
      <alignment horizontal="right"/>
    </xf>
    <xf numFmtId="37" fontId="8" fillId="0" borderId="19" xfId="1" applyNumberFormat="1" applyFont="1" applyBorder="1" applyAlignment="1" applyProtection="1">
      <alignment horizontal="right"/>
    </xf>
    <xf numFmtId="37" fontId="8" fillId="0" borderId="19" xfId="1" applyNumberFormat="1" applyFont="1" applyFill="1" applyBorder="1"/>
    <xf numFmtId="37" fontId="8" fillId="0" borderId="25" xfId="1" applyNumberFormat="1" applyFont="1" applyFill="1" applyBorder="1"/>
    <xf numFmtId="37" fontId="8" fillId="0" borderId="19" xfId="1" applyNumberFormat="1" applyFont="1" applyBorder="1"/>
    <xf numFmtId="37" fontId="8" fillId="0" borderId="48" xfId="1" applyNumberFormat="1" applyFont="1" applyBorder="1" applyAlignment="1">
      <alignment horizontal="right"/>
    </xf>
    <xf numFmtId="37" fontId="8" fillId="0" borderId="48" xfId="1" applyNumberFormat="1" applyFont="1" applyFill="1" applyBorder="1" applyAlignment="1">
      <alignment horizontal="right"/>
    </xf>
    <xf numFmtId="14" fontId="4" fillId="0" borderId="11" xfId="0" applyNumberFormat="1" applyFont="1" applyBorder="1" applyProtection="1"/>
    <xf numFmtId="14" fontId="0" fillId="0" borderId="21" xfId="0" applyNumberFormat="1" applyBorder="1" applyProtection="1"/>
    <xf numFmtId="14" fontId="8" fillId="0" borderId="21" xfId="0" applyNumberFormat="1" applyFont="1" applyBorder="1" applyProtection="1"/>
    <xf numFmtId="14" fontId="0" fillId="0" borderId="22" xfId="0" applyNumberFormat="1" applyBorder="1" applyProtection="1"/>
    <xf numFmtId="37" fontId="5" fillId="0" borderId="182" xfId="1" applyNumberFormat="1" applyFont="1" applyBorder="1" applyProtection="1">
      <protection locked="0"/>
    </xf>
    <xf numFmtId="37" fontId="5" fillId="0" borderId="36" xfId="1" applyNumberFormat="1" applyFont="1" applyBorder="1" applyProtection="1">
      <protection locked="0"/>
    </xf>
    <xf numFmtId="37" fontId="5" fillId="0" borderId="7" xfId="1" applyNumberFormat="1" applyFont="1" applyBorder="1" applyProtection="1">
      <protection locked="0"/>
    </xf>
    <xf numFmtId="37" fontId="8" fillId="0" borderId="22" xfId="1" applyNumberFormat="1" applyFont="1" applyBorder="1" applyAlignment="1" applyProtection="1">
      <alignment horizontal="right"/>
    </xf>
    <xf numFmtId="37" fontId="8" fillId="0" borderId="51" xfId="1" applyNumberFormat="1" applyFont="1" applyBorder="1" applyAlignment="1" applyProtection="1">
      <alignment horizontal="right"/>
    </xf>
    <xf numFmtId="2" fontId="8" fillId="0" borderId="25" xfId="0" applyNumberFormat="1" applyFont="1" applyBorder="1" applyProtection="1"/>
    <xf numFmtId="3" fontId="20" fillId="0" borderId="0" xfId="0" applyNumberFormat="1" applyFont="1" applyProtection="1"/>
    <xf numFmtId="0" fontId="20" fillId="0" borderId="0" xfId="0" applyFont="1" applyProtection="1">
      <protection locked="0"/>
    </xf>
    <xf numFmtId="37" fontId="20" fillId="0" borderId="0" xfId="0" applyNumberFormat="1" applyFont="1" applyProtection="1">
      <protection locked="0"/>
    </xf>
    <xf numFmtId="37" fontId="20" fillId="0" borderId="0" xfId="0" applyNumberFormat="1" applyFont="1" applyBorder="1" applyProtection="1">
      <protection locked="0"/>
    </xf>
    <xf numFmtId="37" fontId="20" fillId="0" borderId="10" xfId="0" applyNumberFormat="1" applyFont="1" applyBorder="1" applyProtection="1">
      <protection locked="0"/>
    </xf>
    <xf numFmtId="37" fontId="20" fillId="0" borderId="0" xfId="0" applyNumberFormat="1" applyFont="1" applyProtection="1"/>
    <xf numFmtId="37" fontId="20" fillId="0" borderId="10" xfId="0" applyNumberFormat="1" applyFont="1" applyBorder="1" applyProtection="1"/>
    <xf numFmtId="5" fontId="20" fillId="0" borderId="71" xfId="0" applyNumberFormat="1" applyFont="1" applyBorder="1" applyProtection="1">
      <protection locked="0"/>
    </xf>
    <xf numFmtId="0" fontId="8" fillId="0" borderId="0" xfId="0" applyFont="1" applyAlignment="1">
      <alignment horizontal="left"/>
    </xf>
    <xf numFmtId="0" fontId="4" fillId="0" borderId="5" xfId="1" applyFont="1" applyBorder="1" applyAlignment="1" applyProtection="1">
      <alignment horizontal="center"/>
    </xf>
    <xf numFmtId="39" fontId="4" fillId="0" borderId="5" xfId="1" applyNumberFormat="1" applyFont="1" applyBorder="1" applyAlignment="1" applyProtection="1">
      <alignment horizontal="center"/>
    </xf>
    <xf numFmtId="37" fontId="4" fillId="0" borderId="0" xfId="1" applyNumberFormat="1" applyFont="1" applyAlignment="1" applyProtection="1">
      <alignment horizontal="center"/>
    </xf>
    <xf numFmtId="37" fontId="4" fillId="0" borderId="5" xfId="1" applyNumberFormat="1" applyFont="1" applyBorder="1" applyAlignment="1" applyProtection="1">
      <alignment horizontal="center"/>
    </xf>
    <xf numFmtId="37" fontId="8" fillId="0" borderId="5" xfId="0" applyNumberFormat="1" applyFont="1" applyBorder="1"/>
    <xf numFmtId="37" fontId="8" fillId="0" borderId="7" xfId="0" applyNumberFormat="1" applyFont="1" applyBorder="1"/>
    <xf numFmtId="37" fontId="8" fillId="0" borderId="11" xfId="0" applyNumberFormat="1" applyFont="1" applyBorder="1"/>
    <xf numFmtId="0" fontId="8" fillId="0" borderId="4" xfId="0" applyFont="1" applyFill="1" applyBorder="1"/>
    <xf numFmtId="37" fontId="8" fillId="0" borderId="5" xfId="0" applyNumberFormat="1" applyFont="1" applyBorder="1" applyAlignment="1">
      <alignment horizontal="right"/>
    </xf>
    <xf numFmtId="37" fontId="8" fillId="0" borderId="11" xfId="0" applyNumberFormat="1" applyFont="1" applyBorder="1" applyAlignment="1">
      <alignment horizontal="right"/>
    </xf>
    <xf numFmtId="37" fontId="8" fillId="0" borderId="29" xfId="0" applyNumberFormat="1" applyFont="1" applyBorder="1"/>
    <xf numFmtId="0" fontId="8" fillId="0" borderId="0" xfId="0" applyFont="1" applyFill="1" applyBorder="1" applyAlignment="1">
      <alignment horizontal="left"/>
    </xf>
    <xf numFmtId="37" fontId="9" fillId="0" borderId="5" xfId="0" applyNumberFormat="1" applyFont="1" applyBorder="1"/>
    <xf numFmtId="0" fontId="8" fillId="0" borderId="4" xfId="0" applyFont="1" applyFill="1" applyBorder="1" applyAlignment="1">
      <alignment horizontal="left"/>
    </xf>
    <xf numFmtId="0" fontId="8" fillId="0" borderId="0" xfId="0" applyFont="1" applyFill="1" applyBorder="1" applyAlignment="1"/>
    <xf numFmtId="0" fontId="8" fillId="0" borderId="4" xfId="0" applyFont="1" applyFill="1" applyBorder="1" applyAlignment="1"/>
    <xf numFmtId="0" fontId="9" fillId="0" borderId="0" xfId="0" applyFont="1" applyAlignment="1"/>
    <xf numFmtId="0" fontId="8" fillId="0" borderId="5" xfId="0" applyFont="1" applyBorder="1" applyAlignment="1">
      <alignment horizontal="left"/>
    </xf>
    <xf numFmtId="0" fontId="8" fillId="0" borderId="5" xfId="0" applyFont="1" applyBorder="1" applyAlignment="1">
      <alignment horizontal="right"/>
    </xf>
    <xf numFmtId="179" fontId="14" fillId="0" borderId="235" xfId="3" applyNumberFormat="1" applyFont="1" applyBorder="1" applyAlignment="1">
      <alignment horizontal="left"/>
    </xf>
    <xf numFmtId="0" fontId="8" fillId="0" borderId="0" xfId="0" applyFont="1" applyBorder="1" applyAlignment="1">
      <alignment horizontal="left"/>
    </xf>
    <xf numFmtId="179" fontId="8" fillId="0" borderId="235" xfId="3" applyNumberFormat="1" applyFont="1" applyBorder="1" applyAlignment="1">
      <alignment horizontal="left"/>
    </xf>
    <xf numFmtId="0" fontId="8" fillId="0" borderId="234" xfId="0" applyFont="1" applyBorder="1"/>
    <xf numFmtId="0" fontId="57" fillId="0" borderId="234" xfId="0" applyFont="1" applyBorder="1"/>
    <xf numFmtId="0" fontId="57" fillId="0" borderId="0" xfId="0" applyFont="1" applyBorder="1"/>
    <xf numFmtId="14" fontId="5" fillId="0" borderId="11" xfId="1" applyNumberFormat="1" applyFont="1" applyFill="1" applyBorder="1" applyProtection="1">
      <protection locked="0"/>
    </xf>
    <xf numFmtId="37" fontId="8" fillId="0" borderId="104" xfId="1" applyNumberFormat="1" applyFont="1" applyBorder="1" applyAlignment="1" applyProtection="1">
      <alignment horizontal="right"/>
    </xf>
    <xf numFmtId="37" fontId="6" fillId="0" borderId="16" xfId="0" applyNumberFormat="1" applyFont="1" applyBorder="1" applyAlignment="1" applyProtection="1">
      <alignment horizontal="right"/>
      <protection locked="0"/>
    </xf>
    <xf numFmtId="37" fontId="8" fillId="10" borderId="1" xfId="1" applyNumberFormat="1" applyFont="1" applyFill="1" applyBorder="1" applyProtection="1"/>
    <xf numFmtId="0" fontId="8" fillId="0" borderId="0" xfId="0" applyFont="1" applyAlignment="1">
      <alignment horizontal="left" wrapText="1"/>
    </xf>
    <xf numFmtId="0" fontId="10" fillId="0" borderId="0" xfId="0" applyFont="1" applyAlignment="1">
      <alignment horizontal="center" wrapText="1"/>
    </xf>
    <xf numFmtId="0" fontId="10" fillId="0" borderId="0" xfId="0" applyFont="1" applyAlignment="1">
      <alignment wrapText="1"/>
    </xf>
    <xf numFmtId="0" fontId="7" fillId="0" borderId="0" xfId="0" applyFont="1" applyAlignment="1">
      <alignment horizontal="center"/>
    </xf>
    <xf numFmtId="0" fontId="9" fillId="0" borderId="0" xfId="0" applyFont="1" applyAlignment="1">
      <alignment horizontal="center" wrapText="1"/>
    </xf>
    <xf numFmtId="0" fontId="13" fillId="0" borderId="4" xfId="0" applyFont="1" applyBorder="1" applyAlignment="1" applyProtection="1">
      <alignment horizontal="left" wrapText="1"/>
    </xf>
    <xf numFmtId="0" fontId="13" fillId="0" borderId="0" xfId="0" applyFont="1" applyAlignment="1" applyProtection="1">
      <alignment horizontal="left" wrapText="1"/>
    </xf>
    <xf numFmtId="0" fontId="13" fillId="0" borderId="5" xfId="0" applyFont="1" applyBorder="1" applyAlignment="1" applyProtection="1">
      <alignment horizontal="left" wrapText="1"/>
    </xf>
    <xf numFmtId="0" fontId="7" fillId="0" borderId="4" xfId="0" applyFont="1" applyBorder="1" applyAlignment="1" applyProtection="1">
      <alignment horizontal="center"/>
    </xf>
    <xf numFmtId="0" fontId="7" fillId="0" borderId="0" xfId="0" applyFont="1" applyBorder="1" applyAlignment="1" applyProtection="1">
      <alignment horizontal="center"/>
    </xf>
    <xf numFmtId="0" fontId="7" fillId="0" borderId="5" xfId="0" applyFont="1" applyBorder="1" applyAlignment="1" applyProtection="1">
      <alignment horizontal="center"/>
    </xf>
    <xf numFmtId="0" fontId="14" fillId="0" borderId="0" xfId="0" applyFont="1" applyAlignment="1" applyProtection="1">
      <alignment horizontal="left"/>
    </xf>
    <xf numFmtId="0" fontId="14" fillId="0" borderId="5" xfId="0" applyFont="1" applyBorder="1" applyAlignment="1" applyProtection="1">
      <alignment horizontal="left"/>
    </xf>
    <xf numFmtId="0" fontId="14" fillId="0" borderId="1" xfId="0" applyFont="1" applyBorder="1" applyAlignment="1" applyProtection="1">
      <alignment horizontal="left"/>
    </xf>
    <xf numFmtId="0" fontId="14" fillId="0" borderId="0" xfId="0" applyFont="1" applyAlignment="1" applyProtection="1"/>
    <xf numFmtId="0" fontId="14" fillId="0" borderId="5" xfId="0" applyFont="1" applyBorder="1" applyAlignment="1" applyProtection="1"/>
    <xf numFmtId="0" fontId="8" fillId="0" borderId="31" xfId="0" applyFont="1" applyBorder="1" applyAlignment="1">
      <alignment horizontal="left" vertical="top" wrapText="1"/>
    </xf>
    <xf numFmtId="0" fontId="0" fillId="0" borderId="29" xfId="0" applyBorder="1" applyAlignment="1"/>
    <xf numFmtId="0" fontId="8"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4" fillId="0" borderId="0" xfId="0" applyFont="1" applyAlignment="1">
      <alignment horizontal="left" vertical="top" wrapText="1"/>
    </xf>
    <xf numFmtId="0" fontId="4" fillId="0" borderId="0" xfId="0" applyFont="1" applyAlignment="1" applyProtection="1">
      <alignment horizontal="left" vertical="top" wrapText="1"/>
    </xf>
    <xf numFmtId="0" fontId="0" fillId="0" borderId="0" xfId="0" applyAlignment="1">
      <alignment horizontal="left" vertical="top" wrapText="1"/>
    </xf>
    <xf numFmtId="0" fontId="4" fillId="0" borderId="0" xfId="0" applyFont="1" applyAlignment="1" applyProtection="1">
      <alignment vertical="top" wrapText="1"/>
    </xf>
    <xf numFmtId="0" fontId="0" fillId="0" borderId="0" xfId="0" applyAlignment="1">
      <alignment vertical="top" wrapText="1"/>
    </xf>
    <xf numFmtId="0" fontId="4" fillId="0" borderId="31" xfId="0" applyFont="1" applyBorder="1" applyAlignment="1" applyProtection="1">
      <alignment horizontal="left" wrapText="1"/>
    </xf>
    <xf numFmtId="0" fontId="0" fillId="0" borderId="0" xfId="0"/>
    <xf numFmtId="0" fontId="4" fillId="0" borderId="31" xfId="0" applyFont="1" applyBorder="1" applyAlignment="1" applyProtection="1">
      <alignment horizontal="left" vertical="top" wrapText="1"/>
    </xf>
    <xf numFmtId="0" fontId="0" fillId="0" borderId="10" xfId="0" applyBorder="1" applyAlignment="1">
      <alignment wrapText="1"/>
    </xf>
    <xf numFmtId="0" fontId="4"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0" fillId="0" borderId="10" xfId="0" applyBorder="1" applyAlignment="1"/>
    <xf numFmtId="0" fontId="0" fillId="0" borderId="11" xfId="0" applyBorder="1" applyAlignment="1"/>
    <xf numFmtId="0" fontId="0" fillId="0" borderId="5" xfId="0" applyBorder="1" applyAlignment="1">
      <alignment horizontal="left" wrapText="1"/>
    </xf>
    <xf numFmtId="0" fontId="16" fillId="0" borderId="0" xfId="0" applyFont="1" applyAlignment="1" applyProtection="1">
      <alignment horizontal="left" vertical="justify" wrapText="1"/>
    </xf>
    <xf numFmtId="0" fontId="0" fillId="0" borderId="0" xfId="0" applyAlignment="1">
      <alignment horizontal="left" vertical="justify" wrapText="1"/>
    </xf>
    <xf numFmtId="0" fontId="16" fillId="0" borderId="0" xfId="0" applyFont="1" applyAlignment="1" applyProtection="1">
      <alignment horizontal="left" vertical="top" wrapText="1"/>
    </xf>
    <xf numFmtId="0" fontId="16" fillId="0" borderId="5" xfId="0" applyFont="1" applyBorder="1" applyAlignment="1" applyProtection="1">
      <alignment horizontal="left" vertical="top" wrapText="1"/>
    </xf>
    <xf numFmtId="0" fontId="16" fillId="0" borderId="5" xfId="0" applyFont="1" applyBorder="1" applyAlignment="1" applyProtection="1">
      <alignment horizontal="left" vertical="justify" wrapText="1"/>
    </xf>
    <xf numFmtId="0" fontId="14" fillId="0" borderId="0" xfId="0" applyFont="1" applyAlignment="1">
      <alignment vertical="top" wrapText="1"/>
    </xf>
    <xf numFmtId="0" fontId="14" fillId="0" borderId="0" xfId="0" applyFont="1" applyAlignment="1">
      <alignment wrapText="1"/>
    </xf>
    <xf numFmtId="0" fontId="14" fillId="0" borderId="5" xfId="0" applyFont="1" applyBorder="1" applyAlignment="1">
      <alignment wrapText="1"/>
    </xf>
    <xf numFmtId="0" fontId="14" fillId="0" borderId="10" xfId="0" applyFont="1" applyBorder="1" applyAlignment="1">
      <alignment wrapText="1"/>
    </xf>
    <xf numFmtId="0" fontId="14" fillId="0" borderId="11" xfId="0" applyFont="1" applyBorder="1" applyAlignment="1">
      <alignment wrapText="1"/>
    </xf>
    <xf numFmtId="0" fontId="16"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16" fillId="0" borderId="31" xfId="0" applyFont="1" applyBorder="1" applyAlignment="1" applyProtection="1">
      <alignment horizontal="left" vertical="top" wrapText="1"/>
    </xf>
    <xf numFmtId="0" fontId="16" fillId="0" borderId="29"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4" fillId="0" borderId="0" xfId="0" applyFont="1" applyAlignment="1">
      <alignment horizontal="left" wrapText="1"/>
    </xf>
    <xf numFmtId="0" fontId="14" fillId="0" borderId="5" xfId="0" applyFont="1" applyBorder="1" applyAlignment="1">
      <alignment horizontal="left" wrapText="1"/>
    </xf>
    <xf numFmtId="0" fontId="14"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4" fillId="0" borderId="31" xfId="1" applyFont="1" applyBorder="1" applyAlignment="1" applyProtection="1">
      <alignment horizontal="left" wrapText="1"/>
    </xf>
    <xf numFmtId="0" fontId="8" fillId="0" borderId="31" xfId="1" applyBorder="1" applyAlignment="1">
      <alignment wrapText="1"/>
    </xf>
    <xf numFmtId="0" fontId="8" fillId="0" borderId="29" xfId="1" applyBorder="1" applyAlignment="1"/>
    <xf numFmtId="0" fontId="8" fillId="0" borderId="0" xfId="1" applyAlignment="1">
      <alignment wrapText="1"/>
    </xf>
    <xf numFmtId="0" fontId="8" fillId="0" borderId="5" xfId="1" applyBorder="1" applyAlignment="1"/>
    <xf numFmtId="0" fontId="8" fillId="0" borderId="5" xfId="1" applyBorder="1" applyAlignment="1">
      <alignment wrapText="1"/>
    </xf>
    <xf numFmtId="0" fontId="4" fillId="0" borderId="0" xfId="1" applyFont="1" applyAlignment="1" applyProtection="1">
      <alignment horizontal="left" wrapText="1"/>
    </xf>
    <xf numFmtId="0" fontId="8" fillId="0" borderId="10" xfId="1" applyBorder="1" applyAlignment="1">
      <alignment wrapText="1"/>
    </xf>
    <xf numFmtId="0" fontId="4" fillId="0" borderId="30" xfId="1" applyFont="1" applyBorder="1" applyAlignment="1" applyProtection="1">
      <alignment horizontal="left" wrapText="1"/>
    </xf>
    <xf numFmtId="0" fontId="4" fillId="0" borderId="4" xfId="1" applyFont="1" applyBorder="1" applyAlignment="1" applyProtection="1">
      <alignment horizontal="left" wrapText="1"/>
    </xf>
    <xf numFmtId="0" fontId="4" fillId="0" borderId="0" xfId="1" applyFont="1" applyBorder="1" applyAlignment="1" applyProtection="1">
      <alignment horizontal="left" wrapText="1"/>
    </xf>
    <xf numFmtId="0" fontId="8" fillId="0" borderId="0" xfId="1" applyBorder="1" applyAlignment="1">
      <alignment wrapText="1"/>
    </xf>
    <xf numFmtId="0" fontId="4" fillId="0" borderId="29" xfId="1" applyFont="1" applyBorder="1" applyAlignment="1" applyProtection="1">
      <alignment horizontal="left" wrapText="1"/>
    </xf>
    <xf numFmtId="0" fontId="4" fillId="0" borderId="5" xfId="1" applyFont="1" applyBorder="1" applyAlignment="1" applyProtection="1">
      <alignment horizontal="left" wrapText="1"/>
    </xf>
    <xf numFmtId="0" fontId="4"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4"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4"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17" fillId="0" borderId="19" xfId="0" applyFont="1" applyBorder="1" applyAlignment="1" applyProtection="1">
      <alignment horizontal="center"/>
    </xf>
    <xf numFmtId="0" fontId="9" fillId="0" borderId="0" xfId="0" applyFont="1" applyAlignment="1">
      <alignment horizontal="center"/>
    </xf>
    <xf numFmtId="0" fontId="9" fillId="0" borderId="25" xfId="0" applyFont="1" applyBorder="1" applyAlignment="1">
      <alignment horizontal="center"/>
    </xf>
    <xf numFmtId="0" fontId="8" fillId="0" borderId="31" xfId="1" applyFont="1" applyBorder="1" applyAlignment="1" applyProtection="1">
      <alignment horizontal="left" wrapText="1"/>
    </xf>
    <xf numFmtId="0" fontId="8" fillId="0" borderId="0" xfId="1" applyFont="1" applyAlignment="1">
      <alignment wrapText="1"/>
    </xf>
    <xf numFmtId="0" fontId="8" fillId="0" borderId="0" xfId="1" applyFont="1" applyAlignment="1" applyProtection="1">
      <alignment horizontal="left" wrapText="1"/>
    </xf>
    <xf numFmtId="0" fontId="4" fillId="0" borderId="31" xfId="1" applyFont="1" applyBorder="1" applyAlignment="1" applyProtection="1">
      <alignment horizontal="left" vertical="top" wrapText="1"/>
    </xf>
    <xf numFmtId="0" fontId="4" fillId="0" borderId="29" xfId="1" applyFont="1" applyBorder="1" applyAlignment="1" applyProtection="1">
      <alignment horizontal="left" vertical="top" wrapText="1"/>
    </xf>
    <xf numFmtId="0" fontId="4" fillId="0" borderId="0" xfId="1" applyFont="1" applyBorder="1" applyAlignment="1" applyProtection="1">
      <alignment horizontal="left" vertical="top" wrapText="1"/>
    </xf>
    <xf numFmtId="0" fontId="4" fillId="0" borderId="5" xfId="1" applyFont="1" applyBorder="1" applyAlignment="1" applyProtection="1">
      <alignment horizontal="left" vertical="top" wrapText="1"/>
    </xf>
    <xf numFmtId="0" fontId="4" fillId="0" borderId="10" xfId="1" applyFont="1" applyBorder="1" applyAlignment="1" applyProtection="1">
      <alignment horizontal="left" wrapText="1"/>
    </xf>
    <xf numFmtId="0" fontId="51" fillId="0" borderId="0" xfId="1" applyFont="1" applyFill="1" applyAlignment="1" applyProtection="1">
      <alignment horizontal="left" wrapText="1"/>
    </xf>
    <xf numFmtId="0" fontId="51" fillId="0" borderId="5" xfId="1" applyFont="1" applyFill="1" applyBorder="1" applyAlignment="1" applyProtection="1">
      <alignment horizontal="left" wrapText="1"/>
    </xf>
    <xf numFmtId="0" fontId="8" fillId="0" borderId="0" xfId="1" applyAlignment="1">
      <alignment horizontal="left" wrapText="1"/>
    </xf>
    <xf numFmtId="0" fontId="8" fillId="0" borderId="5" xfId="1" applyBorder="1" applyAlignment="1">
      <alignment horizontal="left" wrapText="1"/>
    </xf>
    <xf numFmtId="0" fontId="4" fillId="0" borderId="2" xfId="0" applyFont="1" applyBorder="1" applyAlignment="1" applyProtection="1">
      <alignment horizontal="left"/>
    </xf>
    <xf numFmtId="0" fontId="8" fillId="0" borderId="41" xfId="0" applyFont="1" applyBorder="1" applyAlignment="1" applyProtection="1">
      <alignment horizontal="center"/>
    </xf>
    <xf numFmtId="0" fontId="8" fillId="0" borderId="42" xfId="0" applyFont="1" applyBorder="1" applyAlignment="1" applyProtection="1">
      <alignment horizontal="center"/>
    </xf>
    <xf numFmtId="0" fontId="8" fillId="0" borderId="39" xfId="0" applyFont="1" applyBorder="1" applyAlignment="1" applyProtection="1">
      <alignment horizontal="center"/>
    </xf>
    <xf numFmtId="0" fontId="20" fillId="0" borderId="31" xfId="0" applyFont="1" applyBorder="1" applyAlignment="1" applyProtection="1">
      <alignment horizontal="left"/>
    </xf>
    <xf numFmtId="0" fontId="20" fillId="0" borderId="29" xfId="0" applyFont="1" applyBorder="1" applyAlignment="1" applyProtection="1">
      <alignment horizontal="left"/>
    </xf>
    <xf numFmtId="0" fontId="20" fillId="0" borderId="0" xfId="0" applyFont="1" applyAlignment="1" applyProtection="1">
      <alignment horizontal="left"/>
    </xf>
    <xf numFmtId="0" fontId="20" fillId="0" borderId="5" xfId="0" applyFont="1" applyBorder="1" applyAlignment="1" applyProtection="1">
      <alignment horizontal="left"/>
    </xf>
    <xf numFmtId="0" fontId="20" fillId="0" borderId="30" xfId="0" applyFont="1" applyBorder="1" applyAlignment="1" applyProtection="1">
      <alignment horizontal="left"/>
    </xf>
    <xf numFmtId="0" fontId="20" fillId="0" borderId="4" xfId="0" applyFont="1" applyBorder="1" applyAlignment="1" applyProtection="1">
      <alignment horizontal="left"/>
    </xf>
    <xf numFmtId="0" fontId="20" fillId="0" borderId="0" xfId="0" applyFont="1" applyBorder="1" applyAlignment="1" applyProtection="1">
      <alignment horizontal="left"/>
    </xf>
    <xf numFmtId="0" fontId="4" fillId="4" borderId="41" xfId="0" applyFont="1" applyFill="1" applyBorder="1" applyAlignment="1" applyProtection="1">
      <alignment horizontal="center"/>
    </xf>
    <xf numFmtId="0" fontId="4" fillId="4" borderId="42" xfId="0" applyFont="1" applyFill="1" applyBorder="1" applyAlignment="1" applyProtection="1">
      <alignment horizontal="center"/>
    </xf>
    <xf numFmtId="0" fontId="4" fillId="4" borderId="39" xfId="0" applyFont="1" applyFill="1" applyBorder="1" applyAlignment="1" applyProtection="1">
      <alignment horizontal="center"/>
    </xf>
    <xf numFmtId="0" fontId="20" fillId="0" borderId="10" xfId="0" applyFont="1" applyBorder="1" applyAlignment="1" applyProtection="1">
      <alignment horizontal="left"/>
    </xf>
    <xf numFmtId="0" fontId="20" fillId="0" borderId="11" xfId="0" applyFont="1" applyBorder="1" applyAlignment="1" applyProtection="1">
      <alignment horizontal="left"/>
    </xf>
    <xf numFmtId="0" fontId="20" fillId="0" borderId="9" xfId="0" applyFont="1" applyBorder="1" applyAlignment="1" applyProtection="1">
      <alignment horizontal="left"/>
    </xf>
    <xf numFmtId="0" fontId="8" fillId="0" borderId="0" xfId="0" applyFont="1" applyAlignment="1" applyProtection="1">
      <alignment horizontal="center"/>
    </xf>
    <xf numFmtId="0" fontId="8" fillId="0" borderId="4" xfId="0" applyFont="1" applyBorder="1" applyAlignment="1" applyProtection="1">
      <alignment horizontal="left"/>
    </xf>
    <xf numFmtId="0" fontId="8" fillId="0" borderId="0" xfId="0" applyFont="1" applyAlignment="1" applyProtection="1">
      <alignment horizontal="left"/>
    </xf>
    <xf numFmtId="0" fontId="8" fillId="0" borderId="5" xfId="0" applyFont="1" applyBorder="1" applyAlignment="1" applyProtection="1">
      <alignment horizontal="left"/>
    </xf>
    <xf numFmtId="0" fontId="9" fillId="0" borderId="4" xfId="0" applyFont="1" applyBorder="1" applyAlignment="1" applyProtection="1">
      <alignment horizontal="center"/>
    </xf>
    <xf numFmtId="0" fontId="9" fillId="0" borderId="0" xfId="0" applyFont="1" applyBorder="1" applyAlignment="1" applyProtection="1">
      <alignment horizontal="center"/>
    </xf>
    <xf numFmtId="0" fontId="9" fillId="0" borderId="5" xfId="0" applyFont="1" applyBorder="1" applyAlignment="1" applyProtection="1">
      <alignment horizontal="center"/>
    </xf>
    <xf numFmtId="0" fontId="8" fillId="0" borderId="9" xfId="0" applyFont="1" applyBorder="1" applyAlignment="1">
      <alignment horizontal="center"/>
    </xf>
    <xf numFmtId="0" fontId="0" fillId="0" borderId="26" xfId="0" applyBorder="1" applyAlignment="1">
      <alignment horizontal="center"/>
    </xf>
    <xf numFmtId="0" fontId="8" fillId="0" borderId="21" xfId="0" applyFont="1" applyBorder="1" applyAlignment="1">
      <alignment horizontal="center"/>
    </xf>
    <xf numFmtId="0" fontId="8" fillId="0" borderId="30" xfId="0" applyFont="1" applyBorder="1" applyAlignment="1">
      <alignment horizontal="center"/>
    </xf>
    <xf numFmtId="0" fontId="0" fillId="0" borderId="27" xfId="0" applyBorder="1" applyAlignment="1">
      <alignment horizontal="center"/>
    </xf>
    <xf numFmtId="0" fontId="8" fillId="0" borderId="4" xfId="0" applyFont="1" applyBorder="1" applyAlignment="1">
      <alignment horizontal="center"/>
    </xf>
    <xf numFmtId="0" fontId="8" fillId="0" borderId="19" xfId="0" applyFont="1" applyBorder="1" applyAlignment="1">
      <alignment horizontal="center"/>
    </xf>
    <xf numFmtId="0" fontId="8" fillId="0" borderId="4" xfId="0" applyFont="1" applyBorder="1" applyAlignment="1">
      <alignment wrapText="1"/>
    </xf>
    <xf numFmtId="0" fontId="0" fillId="0" borderId="4" xfId="0" applyBorder="1" applyAlignment="1">
      <alignment wrapText="1"/>
    </xf>
    <xf numFmtId="0" fontId="8" fillId="0" borderId="0" xfId="0" applyFont="1" applyBorder="1" applyAlignment="1">
      <alignment wrapText="1"/>
    </xf>
    <xf numFmtId="0" fontId="0" fillId="0" borderId="0" xfId="0" applyBorder="1" applyAlignment="1">
      <alignment wrapText="1"/>
    </xf>
    <xf numFmtId="0" fontId="8" fillId="0" borderId="0" xfId="0" applyFont="1" applyAlignment="1">
      <alignment wrapText="1"/>
    </xf>
    <xf numFmtId="0" fontId="0" fillId="0" borderId="11" xfId="0" applyBorder="1" applyAlignment="1">
      <alignment wrapText="1"/>
    </xf>
    <xf numFmtId="0" fontId="0" fillId="0" borderId="9" xfId="0" applyBorder="1" applyAlignment="1">
      <alignment wrapText="1"/>
    </xf>
    <xf numFmtId="0" fontId="8" fillId="0" borderId="30" xfId="1" applyFont="1" applyBorder="1" applyAlignment="1">
      <alignment wrapText="1"/>
    </xf>
    <xf numFmtId="0" fontId="8" fillId="0" borderId="29" xfId="1" applyBorder="1" applyAlignment="1">
      <alignment wrapText="1"/>
    </xf>
    <xf numFmtId="0" fontId="8" fillId="0" borderId="4" xfId="1" applyBorder="1" applyAlignment="1">
      <alignment wrapText="1"/>
    </xf>
    <xf numFmtId="0" fontId="8" fillId="0" borderId="4" xfId="1" applyFont="1" applyBorder="1" applyAlignment="1">
      <alignment wrapText="1"/>
    </xf>
    <xf numFmtId="0" fontId="8" fillId="0" borderId="9" xfId="1" applyBorder="1" applyAlignment="1">
      <alignment wrapText="1"/>
    </xf>
    <xf numFmtId="0" fontId="8" fillId="0" borderId="11" xfId="1" applyBorder="1" applyAlignment="1">
      <alignment wrapText="1"/>
    </xf>
    <xf numFmtId="0" fontId="8" fillId="0" borderId="0" xfId="1" applyFont="1" applyAlignment="1">
      <alignment horizontal="left" wrapText="1"/>
    </xf>
    <xf numFmtId="0" fontId="8" fillId="0" borderId="5" xfId="1" applyFont="1" applyBorder="1" applyAlignment="1">
      <alignment horizontal="left" wrapText="1"/>
    </xf>
    <xf numFmtId="0" fontId="8" fillId="0" borderId="30" xfId="1" applyFont="1" applyBorder="1" applyAlignment="1">
      <alignment horizontal="left" wrapText="1"/>
    </xf>
    <xf numFmtId="0" fontId="8" fillId="0" borderId="31" xfId="1" applyFont="1" applyBorder="1" applyAlignment="1">
      <alignment horizontal="left" wrapText="1"/>
    </xf>
    <xf numFmtId="0" fontId="8" fillId="0" borderId="4" xfId="1" applyFont="1" applyBorder="1" applyAlignment="1">
      <alignment horizontal="left" wrapText="1"/>
    </xf>
    <xf numFmtId="0" fontId="8" fillId="0" borderId="0" xfId="1" applyFont="1" applyBorder="1" applyAlignment="1">
      <alignment horizontal="left" wrapText="1"/>
    </xf>
    <xf numFmtId="0" fontId="8" fillId="0" borderId="4" xfId="1" applyFont="1" applyBorder="1" applyAlignment="1">
      <alignment horizontal="left" vertical="top" wrapText="1"/>
    </xf>
    <xf numFmtId="0" fontId="8" fillId="0" borderId="0" xfId="1" applyFont="1" applyBorder="1" applyAlignment="1">
      <alignment horizontal="left" vertical="top" wrapText="1"/>
    </xf>
    <xf numFmtId="0" fontId="8" fillId="0" borderId="31" xfId="1" applyFont="1" applyBorder="1" applyAlignment="1">
      <alignment horizontal="left" vertical="top" wrapText="1"/>
    </xf>
    <xf numFmtId="0" fontId="8" fillId="0" borderId="29" xfId="1" applyFont="1" applyBorder="1" applyAlignment="1">
      <alignment horizontal="left" vertical="top" wrapText="1"/>
    </xf>
    <xf numFmtId="0" fontId="8" fillId="0" borderId="0" xfId="1" applyFont="1" applyAlignment="1">
      <alignment horizontal="left" vertical="top" wrapText="1"/>
    </xf>
    <xf numFmtId="0" fontId="8" fillId="0" borderId="5" xfId="1" applyFont="1" applyBorder="1" applyAlignment="1">
      <alignment horizontal="left" vertical="top" wrapText="1"/>
    </xf>
    <xf numFmtId="0" fontId="8" fillId="0" borderId="4" xfId="1" applyBorder="1" applyAlignment="1">
      <alignment horizontal="left" wrapText="1"/>
    </xf>
    <xf numFmtId="0" fontId="8" fillId="0" borderId="0" xfId="1" applyBorder="1" applyAlignment="1">
      <alignment horizontal="left" wrapText="1"/>
    </xf>
    <xf numFmtId="0" fontId="8" fillId="0" borderId="29" xfId="1" applyFont="1" applyBorder="1" applyAlignment="1">
      <alignment horizontal="left" wrapText="1"/>
    </xf>
    <xf numFmtId="0" fontId="20" fillId="0" borderId="15" xfId="1" applyFont="1" applyBorder="1" applyAlignment="1">
      <alignment horizontal="center" wrapText="1"/>
    </xf>
    <xf numFmtId="0" fontId="8" fillId="0" borderId="30" xfId="0" applyFont="1" applyBorder="1" applyAlignment="1" applyProtection="1">
      <alignment horizontal="center"/>
    </xf>
    <xf numFmtId="0" fontId="8" fillId="0" borderId="31" xfId="0" applyFont="1" applyBorder="1" applyAlignment="1" applyProtection="1">
      <alignment horizontal="center"/>
    </xf>
    <xf numFmtId="0" fontId="8" fillId="0" borderId="27" xfId="0" applyFont="1" applyBorder="1" applyAlignment="1" applyProtection="1">
      <alignment horizontal="center"/>
    </xf>
    <xf numFmtId="0" fontId="8" fillId="0" borderId="4" xfId="0" applyFont="1" applyBorder="1" applyAlignment="1" applyProtection="1">
      <alignment horizontal="center"/>
    </xf>
    <xf numFmtId="0" fontId="8" fillId="0" borderId="197" xfId="0" applyFont="1" applyBorder="1" applyAlignment="1" applyProtection="1">
      <alignment horizontal="center"/>
    </xf>
    <xf numFmtId="0" fontId="8" fillId="0" borderId="31" xfId="0" applyFont="1" applyBorder="1" applyAlignment="1" applyProtection="1">
      <alignment horizontal="left"/>
    </xf>
    <xf numFmtId="0" fontId="8" fillId="0" borderId="29" xfId="0" applyFont="1" applyBorder="1" applyAlignment="1" applyProtection="1">
      <alignment horizontal="left"/>
    </xf>
    <xf numFmtId="0" fontId="8" fillId="0" borderId="0" xfId="0" applyFont="1" applyAlignment="1">
      <alignment horizontal="left"/>
    </xf>
    <xf numFmtId="0" fontId="20" fillId="0" borderId="30" xfId="1" applyFont="1" applyBorder="1" applyAlignment="1" applyProtection="1">
      <alignment horizontal="left"/>
    </xf>
    <xf numFmtId="0" fontId="20" fillId="0" borderId="31" xfId="1" applyFont="1" applyBorder="1" applyAlignment="1" applyProtection="1">
      <alignment horizontal="left"/>
    </xf>
    <xf numFmtId="0" fontId="20" fillId="0" borderId="4" xfId="1" applyFont="1" applyBorder="1" applyAlignment="1" applyProtection="1">
      <alignment horizontal="left"/>
    </xf>
    <xf numFmtId="0" fontId="20" fillId="0" borderId="0" xfId="1" applyFont="1" applyBorder="1" applyAlignment="1" applyProtection="1">
      <alignment horizontal="left"/>
    </xf>
    <xf numFmtId="0" fontId="8" fillId="0" borderId="0" xfId="1" applyFont="1" applyFill="1" applyAlignment="1" applyProtection="1">
      <alignment horizontal="left"/>
    </xf>
    <xf numFmtId="0" fontId="8" fillId="0" borderId="0" xfId="1" applyFont="1" applyAlignment="1" applyProtection="1">
      <alignment horizontal="center"/>
    </xf>
    <xf numFmtId="0" fontId="8" fillId="0" borderId="19" xfId="1" applyFont="1" applyBorder="1" applyAlignment="1" applyProtection="1">
      <alignment horizontal="center"/>
    </xf>
    <xf numFmtId="0" fontId="8" fillId="0" borderId="0" xfId="1" applyFont="1" applyBorder="1" applyAlignment="1" applyProtection="1">
      <alignment horizontal="center"/>
    </xf>
    <xf numFmtId="0" fontId="8" fillId="0" borderId="25" xfId="1" applyFont="1" applyBorder="1" applyAlignment="1" applyProtection="1">
      <alignment horizontal="center"/>
    </xf>
    <xf numFmtId="0" fontId="8" fillId="0" borderId="21" xfId="1" applyFont="1" applyBorder="1" applyAlignment="1" applyProtection="1">
      <alignment horizontal="center"/>
    </xf>
    <xf numFmtId="0" fontId="8" fillId="0" borderId="10" xfId="1" applyFont="1" applyBorder="1" applyAlignment="1" applyProtection="1">
      <alignment horizontal="center"/>
    </xf>
    <xf numFmtId="0" fontId="8" fillId="0" borderId="26" xfId="1" applyFont="1" applyBorder="1" applyAlignment="1" applyProtection="1">
      <alignment horizontal="center"/>
    </xf>
    <xf numFmtId="0" fontId="8" fillId="0" borderId="4" xfId="1" applyFont="1" applyBorder="1" applyAlignment="1" applyProtection="1">
      <alignment horizontal="left"/>
    </xf>
    <xf numFmtId="0" fontId="8" fillId="0" borderId="0" xfId="1" applyFont="1" applyBorder="1" applyAlignment="1" applyProtection="1">
      <alignment horizontal="left"/>
    </xf>
    <xf numFmtId="0" fontId="8" fillId="0" borderId="0" xfId="1" applyFont="1" applyFill="1" applyAlignment="1">
      <alignment wrapText="1"/>
    </xf>
    <xf numFmtId="0" fontId="8" fillId="0" borderId="5" xfId="1" applyFont="1" applyFill="1" applyBorder="1" applyAlignment="1">
      <alignment wrapText="1"/>
    </xf>
    <xf numFmtId="0" fontId="8" fillId="0" borderId="10" xfId="1" applyFont="1" applyFill="1" applyBorder="1" applyAlignment="1">
      <alignment wrapText="1"/>
    </xf>
    <xf numFmtId="0" fontId="8" fillId="0" borderId="11" xfId="1" applyFont="1" applyFill="1" applyBorder="1" applyAlignment="1">
      <alignment wrapText="1"/>
    </xf>
    <xf numFmtId="0" fontId="8" fillId="0" borderId="30" xfId="0" applyFont="1" applyBorder="1" applyAlignment="1">
      <alignment wrapText="1"/>
    </xf>
    <xf numFmtId="37" fontId="8" fillId="0" borderId="0" xfId="0" applyNumberFormat="1" applyFont="1" applyAlignment="1" applyProtection="1">
      <alignment horizontal="center"/>
    </xf>
    <xf numFmtId="0" fontId="9" fillId="0" borderId="0" xfId="0" applyFont="1" applyBorder="1" applyAlignment="1">
      <alignment wrapText="1"/>
    </xf>
    <xf numFmtId="0" fontId="8" fillId="0" borderId="0" xfId="1" applyAlignment="1">
      <alignment horizontal="center"/>
    </xf>
    <xf numFmtId="0" fontId="8" fillId="0" borderId="44" xfId="1" applyFont="1" applyBorder="1" applyAlignment="1" applyProtection="1">
      <alignment horizontal="center"/>
    </xf>
    <xf numFmtId="0" fontId="8" fillId="0" borderId="181" xfId="1" applyFont="1" applyBorder="1" applyAlignment="1" applyProtection="1">
      <alignment horizontal="center"/>
    </xf>
    <xf numFmtId="0" fontId="8" fillId="0" borderId="4" xfId="1" applyFont="1" applyBorder="1" applyAlignment="1" applyProtection="1">
      <alignment horizontal="center"/>
    </xf>
    <xf numFmtId="0" fontId="8" fillId="0" borderId="5" xfId="1" applyFont="1" applyBorder="1" applyAlignment="1" applyProtection="1">
      <alignment horizontal="center"/>
    </xf>
    <xf numFmtId="0" fontId="8" fillId="0" borderId="30" xfId="1" applyFont="1" applyFill="1" applyBorder="1" applyAlignment="1" applyProtection="1">
      <alignment horizontal="center"/>
    </xf>
    <xf numFmtId="0" fontId="8" fillId="0" borderId="31" xfId="1" applyFont="1" applyFill="1" applyBorder="1" applyAlignment="1" applyProtection="1">
      <alignment horizontal="center"/>
    </xf>
    <xf numFmtId="0" fontId="8" fillId="0" borderId="217" xfId="1" applyFont="1" applyFill="1" applyBorder="1" applyAlignment="1" applyProtection="1">
      <alignment horizontal="center"/>
    </xf>
    <xf numFmtId="0" fontId="8" fillId="0" borderId="9" xfId="1" applyFont="1" applyBorder="1" applyAlignment="1" applyProtection="1">
      <alignment horizontal="center"/>
    </xf>
    <xf numFmtId="0" fontId="8" fillId="0" borderId="11" xfId="1" applyFont="1" applyBorder="1" applyAlignment="1" applyProtection="1">
      <alignment horizontal="center"/>
    </xf>
    <xf numFmtId="0" fontId="8" fillId="0" borderId="29" xfId="1" applyFont="1" applyFill="1" applyBorder="1" applyAlignment="1" applyProtection="1">
      <alignment horizontal="center"/>
    </xf>
    <xf numFmtId="0" fontId="20" fillId="0" borderId="220" xfId="1" applyFont="1" applyBorder="1" applyAlignment="1" applyProtection="1">
      <alignment horizontal="center"/>
    </xf>
    <xf numFmtId="0" fontId="20" fillId="0" borderId="27" xfId="1" applyFont="1" applyBorder="1" applyAlignment="1" applyProtection="1">
      <alignment horizontal="center"/>
    </xf>
    <xf numFmtId="0" fontId="20" fillId="0" borderId="221" xfId="1" applyFont="1" applyBorder="1" applyAlignment="1" applyProtection="1">
      <alignment horizontal="center"/>
    </xf>
    <xf numFmtId="0" fontId="20" fillId="0" borderId="25" xfId="1" applyFont="1" applyBorder="1" applyAlignment="1" applyProtection="1">
      <alignment horizontal="center"/>
    </xf>
    <xf numFmtId="0" fontId="20" fillId="0" borderId="222" xfId="1" applyFont="1" applyBorder="1" applyAlignment="1" applyProtection="1">
      <alignment horizontal="center"/>
    </xf>
    <xf numFmtId="0" fontId="20" fillId="0" borderId="26" xfId="1" applyFont="1" applyBorder="1" applyAlignment="1" applyProtection="1">
      <alignment horizontal="center"/>
    </xf>
    <xf numFmtId="0" fontId="8" fillId="0" borderId="220" xfId="1" applyFont="1" applyFill="1" applyBorder="1" applyAlignment="1" applyProtection="1">
      <alignment horizontal="center"/>
    </xf>
    <xf numFmtId="0" fontId="8" fillId="0" borderId="223" xfId="1" applyFont="1" applyBorder="1" applyAlignment="1" applyProtection="1">
      <alignment horizontal="center"/>
    </xf>
    <xf numFmtId="0" fontId="8" fillId="0" borderId="45" xfId="1" applyFont="1" applyBorder="1" applyAlignment="1" applyProtection="1">
      <alignment horizontal="center"/>
    </xf>
    <xf numFmtId="0" fontId="8" fillId="24" borderId="223" xfId="1" applyFont="1" applyFill="1" applyBorder="1" applyAlignment="1" applyProtection="1">
      <alignment horizontal="center"/>
    </xf>
    <xf numFmtId="0" fontId="8" fillId="24" borderId="45" xfId="1" applyFont="1" applyFill="1" applyBorder="1" applyAlignment="1" applyProtection="1">
      <alignment horizontal="center"/>
    </xf>
    <xf numFmtId="5" fontId="8" fillId="0" borderId="223" xfId="1" applyNumberFormat="1" applyFont="1" applyBorder="1" applyAlignment="1" applyProtection="1"/>
    <xf numFmtId="5" fontId="8" fillId="0" borderId="45" xfId="1" applyNumberFormat="1" applyFont="1" applyBorder="1" applyAlignment="1" applyProtection="1"/>
    <xf numFmtId="5" fontId="8" fillId="0" borderId="223" xfId="1" applyNumberFormat="1" applyFont="1" applyBorder="1" applyAlignment="1" applyProtection="1">
      <alignment horizontal="right"/>
    </xf>
    <xf numFmtId="0" fontId="8" fillId="0" borderId="45" xfId="1" applyFont="1" applyBorder="1" applyAlignment="1" applyProtection="1">
      <alignment horizontal="right"/>
    </xf>
    <xf numFmtId="0" fontId="20" fillId="0" borderId="223" xfId="1" applyFont="1" applyBorder="1" applyAlignment="1" applyProtection="1">
      <alignment horizontal="center"/>
    </xf>
    <xf numFmtId="0" fontId="20" fillId="0" borderId="42" xfId="1" applyFont="1" applyBorder="1" applyAlignment="1" applyProtection="1">
      <alignment horizontal="center"/>
    </xf>
    <xf numFmtId="0" fontId="20" fillId="0" borderId="39" xfId="1" applyFont="1" applyBorder="1" applyAlignment="1" applyProtection="1">
      <alignment horizontal="center"/>
    </xf>
    <xf numFmtId="0" fontId="8" fillId="0" borderId="117" xfId="0" applyFont="1" applyBorder="1" applyAlignment="1" applyProtection="1"/>
    <xf numFmtId="0" fontId="8" fillId="0" borderId="149" xfId="0" applyFont="1" applyBorder="1" applyAlignment="1" applyProtection="1"/>
    <xf numFmtId="0" fontId="8" fillId="0" borderId="0" xfId="0" applyFont="1" applyBorder="1" applyAlignment="1" applyProtection="1"/>
    <xf numFmtId="0" fontId="8" fillId="0" borderId="81" xfId="0" applyFont="1" applyBorder="1" applyAlignment="1" applyProtection="1"/>
    <xf numFmtId="0" fontId="0" fillId="0" borderId="81" xfId="0" applyBorder="1" applyAlignment="1"/>
    <xf numFmtId="0" fontId="8" fillId="0" borderId="44" xfId="0" applyFont="1" applyBorder="1" applyAlignment="1" applyProtection="1"/>
    <xf numFmtId="0" fontId="8" fillId="0" borderId="85" xfId="0" applyFont="1" applyBorder="1" applyAlignment="1" applyProtection="1"/>
    <xf numFmtId="37" fontId="8" fillId="0" borderId="44" xfId="0" applyNumberFormat="1" applyFont="1" applyBorder="1" applyAlignment="1" applyProtection="1"/>
    <xf numFmtId="37" fontId="8" fillId="0" borderId="85" xfId="0" applyNumberFormat="1" applyFont="1" applyBorder="1" applyAlignment="1" applyProtection="1"/>
    <xf numFmtId="37" fontId="8" fillId="0" borderId="21" xfId="0" applyNumberFormat="1" applyFont="1" applyBorder="1" applyAlignment="1" applyProtection="1"/>
    <xf numFmtId="37" fontId="8" fillId="0" borderId="83" xfId="0" applyNumberFormat="1" applyFont="1" applyBorder="1" applyAlignment="1" applyProtection="1"/>
    <xf numFmtId="0" fontId="8" fillId="0" borderId="31" xfId="0" applyFont="1" applyBorder="1" applyAlignment="1" applyProtection="1"/>
    <xf numFmtId="0" fontId="8" fillId="0" borderId="111" xfId="0" applyFont="1" applyBorder="1" applyAlignment="1" applyProtection="1"/>
    <xf numFmtId="0" fontId="8" fillId="0" borderId="78" xfId="0" applyFont="1" applyBorder="1" applyAlignment="1" applyProtection="1">
      <alignment horizontal="left"/>
    </xf>
    <xf numFmtId="0" fontId="8" fillId="0" borderId="79" xfId="0" applyFont="1" applyBorder="1" applyAlignment="1" applyProtection="1">
      <alignment horizontal="left"/>
    </xf>
    <xf numFmtId="0" fontId="8" fillId="0" borderId="19" xfId="0" applyFont="1" applyBorder="1" applyAlignment="1" applyProtection="1">
      <alignment horizontal="center"/>
    </xf>
    <xf numFmtId="0" fontId="8" fillId="0" borderId="81" xfId="0" applyFont="1" applyBorder="1" applyAlignment="1" applyProtection="1">
      <alignment horizontal="center"/>
    </xf>
    <xf numFmtId="164" fontId="8" fillId="0" borderId="21" xfId="0" applyNumberFormat="1" applyFont="1" applyBorder="1" applyAlignment="1" applyProtection="1">
      <alignment horizontal="center"/>
    </xf>
    <xf numFmtId="164" fontId="8" fillId="0" borderId="83" xfId="0" applyNumberFormat="1" applyFont="1" applyBorder="1" applyAlignment="1" applyProtection="1">
      <alignment horizontal="center"/>
    </xf>
    <xf numFmtId="0" fontId="20" fillId="0" borderId="159" xfId="0" applyFont="1" applyBorder="1" applyAlignment="1" applyProtection="1">
      <alignment horizontal="center"/>
    </xf>
    <xf numFmtId="0" fontId="20" fillId="0" borderId="155" xfId="0" applyFont="1" applyBorder="1" applyAlignment="1" applyProtection="1">
      <alignment horizontal="center"/>
    </xf>
    <xf numFmtId="0" fontId="20" fillId="0" borderId="131" xfId="0" applyFont="1" applyBorder="1" applyAlignment="1" applyProtection="1">
      <alignment horizontal="center"/>
    </xf>
    <xf numFmtId="0" fontId="20" fillId="0" borderId="164" xfId="0" applyFont="1" applyBorder="1" applyAlignment="1" applyProtection="1">
      <alignment horizontal="center"/>
    </xf>
    <xf numFmtId="0" fontId="20" fillId="0" borderId="167" xfId="0" applyFont="1" applyBorder="1" applyAlignment="1" applyProtection="1">
      <alignment horizontal="center"/>
    </xf>
    <xf numFmtId="0" fontId="20" fillId="0" borderId="168" xfId="0" applyFont="1" applyBorder="1" applyAlignment="1" applyProtection="1">
      <alignment horizontal="center"/>
    </xf>
    <xf numFmtId="0" fontId="20" fillId="0" borderId="132" xfId="0" applyFont="1" applyBorder="1" applyAlignment="1" applyProtection="1">
      <alignment horizontal="center"/>
    </xf>
    <xf numFmtId="0" fontId="57" fillId="0" borderId="166" xfId="0" applyFont="1" applyBorder="1" applyAlignment="1">
      <alignment horizontal="center"/>
    </xf>
    <xf numFmtId="0" fontId="0" fillId="0" borderId="92" xfId="0" applyBorder="1" applyAlignment="1"/>
    <xf numFmtId="0" fontId="8" fillId="0" borderId="97" xfId="0" applyFont="1" applyBorder="1" applyAlignment="1" applyProtection="1">
      <alignment horizontal="center"/>
    </xf>
    <xf numFmtId="0" fontId="8" fillId="0" borderId="161" xfId="0" applyFont="1" applyBorder="1" applyAlignment="1" applyProtection="1">
      <alignment horizontal="center"/>
    </xf>
    <xf numFmtId="0" fontId="0" fillId="0" borderId="83" xfId="0" applyBorder="1" applyAlignment="1"/>
    <xf numFmtId="0" fontId="8" fillId="0" borderId="44" xfId="0" applyFont="1" applyFill="1" applyBorder="1" applyAlignment="1" applyProtection="1"/>
    <xf numFmtId="0" fontId="8" fillId="0" borderId="85" xfId="0" applyFont="1" applyFill="1" applyBorder="1" applyAlignment="1" applyProtection="1"/>
    <xf numFmtId="0" fontId="8" fillId="0" borderId="32" xfId="0" applyFont="1" applyBorder="1" applyAlignment="1" applyProtection="1"/>
    <xf numFmtId="0" fontId="0" fillId="0" borderId="86" xfId="0" applyBorder="1" applyAlignment="1"/>
    <xf numFmtId="0" fontId="8" fillId="0" borderId="21" xfId="0" applyFont="1" applyBorder="1" applyAlignment="1" applyProtection="1"/>
    <xf numFmtId="0" fontId="0" fillId="0" borderId="136" xfId="0" applyBorder="1" applyAlignment="1"/>
    <xf numFmtId="0" fontId="8" fillId="0" borderId="112" xfId="0" applyFont="1" applyBorder="1" applyAlignment="1" applyProtection="1"/>
    <xf numFmtId="0" fontId="8" fillId="0" borderId="97" xfId="0" applyFont="1" applyBorder="1" applyAlignment="1" applyProtection="1"/>
    <xf numFmtId="0" fontId="0" fillId="0" borderId="142" xfId="0" applyBorder="1" applyAlignment="1"/>
    <xf numFmtId="0" fontId="8" fillId="0" borderId="169" xfId="0" applyFont="1" applyBorder="1" applyAlignment="1" applyProtection="1"/>
    <xf numFmtId="0" fontId="8" fillId="0" borderId="170" xfId="0" applyFont="1" applyBorder="1" applyAlignment="1" applyProtection="1"/>
    <xf numFmtId="0" fontId="8" fillId="0" borderId="133" xfId="0" applyFont="1" applyBorder="1" applyAlignment="1" applyProtection="1"/>
    <xf numFmtId="0" fontId="8" fillId="0" borderId="136" xfId="0" applyFont="1" applyBorder="1" applyAlignment="1" applyProtection="1"/>
    <xf numFmtId="0" fontId="8" fillId="0" borderId="78" xfId="0" applyFont="1" applyBorder="1" applyAlignment="1" applyProtection="1">
      <alignment horizontal="center"/>
    </xf>
    <xf numFmtId="0" fontId="0" fillId="0" borderId="75" xfId="0" applyBorder="1" applyAlignment="1">
      <alignment horizontal="center"/>
    </xf>
    <xf numFmtId="0" fontId="0" fillId="0" borderId="79" xfId="0" applyBorder="1" applyAlignment="1">
      <alignment horizontal="center"/>
    </xf>
    <xf numFmtId="0" fontId="0" fillId="0" borderId="81" xfId="0" applyBorder="1" applyAlignment="1">
      <alignment horizontal="center"/>
    </xf>
    <xf numFmtId="0" fontId="0" fillId="0" borderId="158" xfId="0" applyBorder="1" applyAlignment="1"/>
    <xf numFmtId="0" fontId="8" fillId="0" borderId="133" xfId="0" applyFont="1" applyFill="1" applyBorder="1" applyAlignment="1" applyProtection="1"/>
    <xf numFmtId="0" fontId="9" fillId="0" borderId="0" xfId="0" applyFont="1" applyAlignment="1" applyProtection="1">
      <alignment horizontal="center"/>
    </xf>
    <xf numFmtId="0" fontId="9" fillId="0" borderId="61" xfId="0" applyFont="1" applyBorder="1" applyAlignment="1" applyProtection="1">
      <alignment horizontal="center"/>
    </xf>
    <xf numFmtId="0" fontId="9" fillId="0" borderId="59" xfId="0" applyFont="1" applyBorder="1" applyAlignment="1" applyProtection="1">
      <alignment horizontal="center"/>
    </xf>
    <xf numFmtId="0" fontId="9" fillId="0" borderId="60" xfId="0" applyFont="1" applyBorder="1" applyAlignment="1" applyProtection="1">
      <alignment horizontal="center"/>
    </xf>
    <xf numFmtId="0" fontId="8" fillId="0" borderId="135" xfId="0" applyFont="1" applyBorder="1" applyAlignment="1" applyProtection="1">
      <alignment horizontal="center"/>
    </xf>
    <xf numFmtId="0" fontId="8" fillId="0" borderId="106" xfId="0" applyFont="1" applyBorder="1" applyAlignment="1" applyProtection="1">
      <alignment horizontal="center"/>
    </xf>
    <xf numFmtId="0" fontId="8" fillId="0" borderId="171" xfId="0" applyFont="1" applyBorder="1" applyAlignment="1" applyProtection="1">
      <alignment horizontal="center"/>
    </xf>
    <xf numFmtId="0" fontId="57" fillId="0" borderId="159" xfId="0" applyFont="1" applyBorder="1" applyAlignment="1">
      <alignment horizontal="center"/>
    </xf>
    <xf numFmtId="0" fontId="57" fillId="0" borderId="155" xfId="0" applyFont="1" applyBorder="1" applyAlignment="1">
      <alignment horizontal="center"/>
    </xf>
    <xf numFmtId="0" fontId="57" fillId="0" borderId="131" xfId="0" applyFont="1" applyBorder="1" applyAlignment="1">
      <alignment horizontal="center"/>
    </xf>
    <xf numFmtId="0" fontId="8" fillId="0" borderId="87" xfId="0" applyFont="1" applyBorder="1" applyAlignment="1" applyProtection="1">
      <alignment horizontal="center"/>
    </xf>
    <xf numFmtId="0" fontId="8" fillId="0" borderId="88" xfId="0" applyFont="1" applyBorder="1" applyAlignment="1" applyProtection="1">
      <alignment horizontal="center"/>
    </xf>
    <xf numFmtId="0" fontId="8" fillId="0" borderId="89" xfId="0" applyFont="1" applyBorder="1" applyAlignment="1" applyProtection="1">
      <alignment horizontal="center"/>
    </xf>
  </cellXfs>
  <cellStyles count="4">
    <cellStyle name="Comma" xfId="3" builtinId="3"/>
    <cellStyle name="Normal" xfId="0" builtinId="0"/>
    <cellStyle name="Normal 2" xfId="1"/>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image" Target="../media/image18.emf"/><Relationship Id="rId18" Type="http://schemas.openxmlformats.org/officeDocument/2006/relationships/image" Target="../media/image23.emf"/><Relationship Id="rId26" Type="http://schemas.openxmlformats.org/officeDocument/2006/relationships/image" Target="../media/image31.emf"/><Relationship Id="rId3" Type="http://schemas.openxmlformats.org/officeDocument/2006/relationships/image" Target="../media/image8.emf"/><Relationship Id="rId21" Type="http://schemas.openxmlformats.org/officeDocument/2006/relationships/image" Target="../media/image26.emf"/><Relationship Id="rId34" Type="http://schemas.openxmlformats.org/officeDocument/2006/relationships/image" Target="../media/image39.emf"/><Relationship Id="rId7" Type="http://schemas.openxmlformats.org/officeDocument/2006/relationships/image" Target="../media/image12.emf"/><Relationship Id="rId12" Type="http://schemas.openxmlformats.org/officeDocument/2006/relationships/image" Target="../media/image17.emf"/><Relationship Id="rId17" Type="http://schemas.openxmlformats.org/officeDocument/2006/relationships/image" Target="../media/image22.emf"/><Relationship Id="rId25" Type="http://schemas.openxmlformats.org/officeDocument/2006/relationships/image" Target="../media/image30.emf"/><Relationship Id="rId33" Type="http://schemas.openxmlformats.org/officeDocument/2006/relationships/image" Target="../media/image38.emf"/><Relationship Id="rId2" Type="http://schemas.openxmlformats.org/officeDocument/2006/relationships/image" Target="../media/image7.emf"/><Relationship Id="rId16" Type="http://schemas.openxmlformats.org/officeDocument/2006/relationships/image" Target="../media/image21.emf"/><Relationship Id="rId20" Type="http://schemas.openxmlformats.org/officeDocument/2006/relationships/image" Target="../media/image25.emf"/><Relationship Id="rId29" Type="http://schemas.openxmlformats.org/officeDocument/2006/relationships/image" Target="../media/image34.emf"/><Relationship Id="rId1" Type="http://schemas.openxmlformats.org/officeDocument/2006/relationships/image" Target="../media/image6.emf"/><Relationship Id="rId6" Type="http://schemas.openxmlformats.org/officeDocument/2006/relationships/image" Target="../media/image11.emf"/><Relationship Id="rId11" Type="http://schemas.openxmlformats.org/officeDocument/2006/relationships/image" Target="../media/image16.emf"/><Relationship Id="rId24" Type="http://schemas.openxmlformats.org/officeDocument/2006/relationships/image" Target="../media/image29.emf"/><Relationship Id="rId32" Type="http://schemas.openxmlformats.org/officeDocument/2006/relationships/image" Target="../media/image37.emf"/><Relationship Id="rId5" Type="http://schemas.openxmlformats.org/officeDocument/2006/relationships/image" Target="../media/image10.emf"/><Relationship Id="rId15" Type="http://schemas.openxmlformats.org/officeDocument/2006/relationships/image" Target="../media/image20.emf"/><Relationship Id="rId23" Type="http://schemas.openxmlformats.org/officeDocument/2006/relationships/image" Target="../media/image28.emf"/><Relationship Id="rId28" Type="http://schemas.openxmlformats.org/officeDocument/2006/relationships/image" Target="../media/image33.emf"/><Relationship Id="rId36" Type="http://schemas.openxmlformats.org/officeDocument/2006/relationships/image" Target="../media/image41.emf"/><Relationship Id="rId10" Type="http://schemas.openxmlformats.org/officeDocument/2006/relationships/image" Target="../media/image15.emf"/><Relationship Id="rId19" Type="http://schemas.openxmlformats.org/officeDocument/2006/relationships/image" Target="../media/image24.emf"/><Relationship Id="rId31" Type="http://schemas.openxmlformats.org/officeDocument/2006/relationships/image" Target="../media/image36.emf"/><Relationship Id="rId4" Type="http://schemas.openxmlformats.org/officeDocument/2006/relationships/image" Target="../media/image9.emf"/><Relationship Id="rId9" Type="http://schemas.openxmlformats.org/officeDocument/2006/relationships/image" Target="../media/image14.emf"/><Relationship Id="rId14" Type="http://schemas.openxmlformats.org/officeDocument/2006/relationships/image" Target="../media/image19.emf"/><Relationship Id="rId22" Type="http://schemas.openxmlformats.org/officeDocument/2006/relationships/image" Target="../media/image27.emf"/><Relationship Id="rId27" Type="http://schemas.openxmlformats.org/officeDocument/2006/relationships/image" Target="../media/image32.emf"/><Relationship Id="rId30" Type="http://schemas.openxmlformats.org/officeDocument/2006/relationships/image" Target="../media/image35.emf"/><Relationship Id="rId35"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twoCellAnchor>
    <xdr:from>
      <xdr:col>1</xdr:col>
      <xdr:colOff>2867025</xdr:colOff>
      <xdr:row>144</xdr:row>
      <xdr:rowOff>38100</xdr:rowOff>
    </xdr:from>
    <xdr:to>
      <xdr:col>1</xdr:col>
      <xdr:colOff>3305175</xdr:colOff>
      <xdr:row>145</xdr:row>
      <xdr:rowOff>0</xdr:rowOff>
    </xdr:to>
    <xdr:sp macro="" textlink="" fLocksText="0">
      <xdr:nvSpPr>
        <xdr:cNvPr id="4" name="Rectangle 9"/>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146</xdr:row>
      <xdr:rowOff>47625</xdr:rowOff>
    </xdr:from>
    <xdr:to>
      <xdr:col>1</xdr:col>
      <xdr:colOff>3810000</xdr:colOff>
      <xdr:row>147</xdr:row>
      <xdr:rowOff>9525</xdr:rowOff>
    </xdr:to>
    <xdr:sp macro="" textlink="" fLocksText="0">
      <xdr:nvSpPr>
        <xdr:cNvPr id="5" name="Rectangle 10"/>
        <xdr:cNvSpPr>
          <a:spLocks noChangeArrowheads="1"/>
        </xdr:cNvSpPr>
      </xdr:nvSpPr>
      <xdr:spPr bwMode="auto">
        <a:xfrm>
          <a:off x="3609975" y="29756100"/>
          <a:ext cx="428625" cy="1619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49</xdr:row>
          <xdr:rowOff>104775</xdr:rowOff>
        </xdr:from>
        <xdr:to>
          <xdr:col>7</xdr:col>
          <xdr:colOff>76200</xdr:colOff>
          <xdr:row>86</xdr:row>
          <xdr:rowOff>123825</xdr:rowOff>
        </xdr:to>
        <xdr:sp macro="" textlink="">
          <xdr:nvSpPr>
            <xdr:cNvPr id="87041" name="Object 1" hidden="1">
              <a:extLst>
                <a:ext uri="{63B3BB69-23CF-44E3-9099-C40C66FF867C}">
                  <a14:compatExt spid="_x0000_s87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95</xdr:row>
          <xdr:rowOff>142875</xdr:rowOff>
        </xdr:from>
        <xdr:to>
          <xdr:col>7</xdr:col>
          <xdr:colOff>161925</xdr:colOff>
          <xdr:row>132</xdr:row>
          <xdr:rowOff>38100</xdr:rowOff>
        </xdr:to>
        <xdr:sp macro="" textlink="">
          <xdr:nvSpPr>
            <xdr:cNvPr id="87042" name="Object 2" hidden="1">
              <a:extLst>
                <a:ext uri="{63B3BB69-23CF-44E3-9099-C40C66FF867C}">
                  <a14:compatExt spid="_x0000_s87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140</xdr:row>
          <xdr:rowOff>9525</xdr:rowOff>
        </xdr:from>
        <xdr:to>
          <xdr:col>7</xdr:col>
          <xdr:colOff>95250</xdr:colOff>
          <xdr:row>176</xdr:row>
          <xdr:rowOff>114300</xdr:rowOff>
        </xdr:to>
        <xdr:sp macro="" textlink="">
          <xdr:nvSpPr>
            <xdr:cNvPr id="87043" name="Object 3" hidden="1">
              <a:extLst>
                <a:ext uri="{63B3BB69-23CF-44E3-9099-C40C66FF867C}">
                  <a14:compatExt spid="_x0000_s87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186</xdr:row>
          <xdr:rowOff>190500</xdr:rowOff>
        </xdr:from>
        <xdr:to>
          <xdr:col>7</xdr:col>
          <xdr:colOff>142875</xdr:colOff>
          <xdr:row>223</xdr:row>
          <xdr:rowOff>76200</xdr:rowOff>
        </xdr:to>
        <xdr:sp macro="" textlink="">
          <xdr:nvSpPr>
            <xdr:cNvPr id="87044" name="Object 4" hidden="1">
              <a:extLst>
                <a:ext uri="{63B3BB69-23CF-44E3-9099-C40C66FF867C}">
                  <a14:compatExt spid="_x0000_s87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233</xdr:row>
          <xdr:rowOff>180975</xdr:rowOff>
        </xdr:from>
        <xdr:to>
          <xdr:col>7</xdr:col>
          <xdr:colOff>133350</xdr:colOff>
          <xdr:row>252</xdr:row>
          <xdr:rowOff>57150</xdr:rowOff>
        </xdr:to>
        <xdr:sp macro="" textlink="">
          <xdr:nvSpPr>
            <xdr:cNvPr id="87045" name="Object 5" hidden="1">
              <a:extLst>
                <a:ext uri="{63B3BB69-23CF-44E3-9099-C40C66FF867C}">
                  <a14:compatExt spid="_x0000_s8704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17</xdr:row>
          <xdr:rowOff>133350</xdr:rowOff>
        </xdr:from>
        <xdr:to>
          <xdr:col>5</xdr:col>
          <xdr:colOff>1476375</xdr:colOff>
          <xdr:row>44</xdr:row>
          <xdr:rowOff>0</xdr:rowOff>
        </xdr:to>
        <xdr:sp macro="" textlink="">
          <xdr:nvSpPr>
            <xdr:cNvPr id="108545" name="Object 1" hidden="1">
              <a:extLst>
                <a:ext uri="{63B3BB69-23CF-44E3-9099-C40C66FF867C}">
                  <a14:compatExt spid="_x0000_s10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49</xdr:row>
          <xdr:rowOff>0</xdr:rowOff>
        </xdr:from>
        <xdr:to>
          <xdr:col>5</xdr:col>
          <xdr:colOff>1524000</xdr:colOff>
          <xdr:row>88</xdr:row>
          <xdr:rowOff>133350</xdr:rowOff>
        </xdr:to>
        <xdr:sp macro="" textlink="">
          <xdr:nvSpPr>
            <xdr:cNvPr id="108546" name="Object 2" hidden="1">
              <a:extLst>
                <a:ext uri="{63B3BB69-23CF-44E3-9099-C40C66FF867C}">
                  <a14:compatExt spid="_x0000_s108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152400</xdr:rowOff>
        </xdr:from>
        <xdr:to>
          <xdr:col>5</xdr:col>
          <xdr:colOff>1466850</xdr:colOff>
          <xdr:row>135</xdr:row>
          <xdr:rowOff>85725</xdr:rowOff>
        </xdr:to>
        <xdr:sp macro="" textlink="">
          <xdr:nvSpPr>
            <xdr:cNvPr id="108547" name="Object 3" hidden="1">
              <a:extLst>
                <a:ext uri="{63B3BB69-23CF-44E3-9099-C40C66FF867C}">
                  <a14:compatExt spid="_x0000_s108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142</xdr:row>
          <xdr:rowOff>123825</xdr:rowOff>
        </xdr:from>
        <xdr:to>
          <xdr:col>5</xdr:col>
          <xdr:colOff>1600200</xdr:colOff>
          <xdr:row>182</xdr:row>
          <xdr:rowOff>19050</xdr:rowOff>
        </xdr:to>
        <xdr:sp macro="" textlink="">
          <xdr:nvSpPr>
            <xdr:cNvPr id="108548" name="Object 4" hidden="1">
              <a:extLst>
                <a:ext uri="{63B3BB69-23CF-44E3-9099-C40C66FF867C}">
                  <a14:compatExt spid="_x0000_s108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188</xdr:row>
          <xdr:rowOff>161925</xdr:rowOff>
        </xdr:from>
        <xdr:to>
          <xdr:col>5</xdr:col>
          <xdr:colOff>1533525</xdr:colOff>
          <xdr:row>228</xdr:row>
          <xdr:rowOff>123825</xdr:rowOff>
        </xdr:to>
        <xdr:sp macro="" textlink="">
          <xdr:nvSpPr>
            <xdr:cNvPr id="108549" name="Object 5" hidden="1">
              <a:extLst>
                <a:ext uri="{63B3BB69-23CF-44E3-9099-C40C66FF867C}">
                  <a14:compatExt spid="_x0000_s108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235</xdr:row>
          <xdr:rowOff>123825</xdr:rowOff>
        </xdr:from>
        <xdr:to>
          <xdr:col>5</xdr:col>
          <xdr:colOff>1457325</xdr:colOff>
          <xdr:row>275</xdr:row>
          <xdr:rowOff>66675</xdr:rowOff>
        </xdr:to>
        <xdr:sp macro="" textlink="">
          <xdr:nvSpPr>
            <xdr:cNvPr id="108550" name="Object 6" hidden="1">
              <a:extLst>
                <a:ext uri="{63B3BB69-23CF-44E3-9099-C40C66FF867C}">
                  <a14:compatExt spid="_x0000_s108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281</xdr:row>
          <xdr:rowOff>142875</xdr:rowOff>
        </xdr:from>
        <xdr:to>
          <xdr:col>5</xdr:col>
          <xdr:colOff>1457325</xdr:colOff>
          <xdr:row>321</xdr:row>
          <xdr:rowOff>123825</xdr:rowOff>
        </xdr:to>
        <xdr:sp macro="" textlink="">
          <xdr:nvSpPr>
            <xdr:cNvPr id="108551" name="Object 7" hidden="1">
              <a:extLst>
                <a:ext uri="{63B3BB69-23CF-44E3-9099-C40C66FF867C}">
                  <a14:compatExt spid="_x0000_s108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328</xdr:row>
          <xdr:rowOff>123825</xdr:rowOff>
        </xdr:from>
        <xdr:to>
          <xdr:col>5</xdr:col>
          <xdr:colOff>1514475</xdr:colOff>
          <xdr:row>368</xdr:row>
          <xdr:rowOff>38100</xdr:rowOff>
        </xdr:to>
        <xdr:sp macro="" textlink="">
          <xdr:nvSpPr>
            <xdr:cNvPr id="108552" name="Object 8" hidden="1">
              <a:extLst>
                <a:ext uri="{63B3BB69-23CF-44E3-9099-C40C66FF867C}">
                  <a14:compatExt spid="_x0000_s108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95250</xdr:rowOff>
        </xdr:from>
        <xdr:to>
          <xdr:col>5</xdr:col>
          <xdr:colOff>1504950</xdr:colOff>
          <xdr:row>415</xdr:row>
          <xdr:rowOff>57150</xdr:rowOff>
        </xdr:to>
        <xdr:sp macro="" textlink="">
          <xdr:nvSpPr>
            <xdr:cNvPr id="108553" name="Object 9" hidden="1">
              <a:extLst>
                <a:ext uri="{63B3BB69-23CF-44E3-9099-C40C66FF867C}">
                  <a14:compatExt spid="_x0000_s108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422</xdr:row>
          <xdr:rowOff>95250</xdr:rowOff>
        </xdr:from>
        <xdr:to>
          <xdr:col>5</xdr:col>
          <xdr:colOff>1543050</xdr:colOff>
          <xdr:row>462</xdr:row>
          <xdr:rowOff>47625</xdr:rowOff>
        </xdr:to>
        <xdr:sp macro="" textlink="">
          <xdr:nvSpPr>
            <xdr:cNvPr id="108554" name="Object 10" hidden="1">
              <a:extLst>
                <a:ext uri="{63B3BB69-23CF-44E3-9099-C40C66FF867C}">
                  <a14:compatExt spid="_x0000_s108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469</xdr:row>
          <xdr:rowOff>19050</xdr:rowOff>
        </xdr:from>
        <xdr:to>
          <xdr:col>5</xdr:col>
          <xdr:colOff>1524000</xdr:colOff>
          <xdr:row>508</xdr:row>
          <xdr:rowOff>190500</xdr:rowOff>
        </xdr:to>
        <xdr:sp macro="" textlink="">
          <xdr:nvSpPr>
            <xdr:cNvPr id="108555" name="Object 11" hidden="1">
              <a:extLst>
                <a:ext uri="{63B3BB69-23CF-44E3-9099-C40C66FF867C}">
                  <a14:compatExt spid="_x0000_s10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516</xdr:row>
          <xdr:rowOff>9525</xdr:rowOff>
        </xdr:from>
        <xdr:to>
          <xdr:col>5</xdr:col>
          <xdr:colOff>1590675</xdr:colOff>
          <xdr:row>555</xdr:row>
          <xdr:rowOff>180975</xdr:rowOff>
        </xdr:to>
        <xdr:sp macro="" textlink="">
          <xdr:nvSpPr>
            <xdr:cNvPr id="108556" name="Object 12" hidden="1">
              <a:extLst>
                <a:ext uri="{63B3BB69-23CF-44E3-9099-C40C66FF867C}">
                  <a14:compatExt spid="_x0000_s108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562</xdr:row>
          <xdr:rowOff>161925</xdr:rowOff>
        </xdr:from>
        <xdr:to>
          <xdr:col>5</xdr:col>
          <xdr:colOff>1533525</xdr:colOff>
          <xdr:row>602</xdr:row>
          <xdr:rowOff>171450</xdr:rowOff>
        </xdr:to>
        <xdr:sp macro="" textlink="">
          <xdr:nvSpPr>
            <xdr:cNvPr id="108557" name="Object 13" hidden="1">
              <a:extLst>
                <a:ext uri="{63B3BB69-23CF-44E3-9099-C40C66FF867C}">
                  <a14:compatExt spid="_x0000_s10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609</xdr:row>
          <xdr:rowOff>123825</xdr:rowOff>
        </xdr:from>
        <xdr:to>
          <xdr:col>5</xdr:col>
          <xdr:colOff>1533525</xdr:colOff>
          <xdr:row>649</xdr:row>
          <xdr:rowOff>95250</xdr:rowOff>
        </xdr:to>
        <xdr:sp macro="" textlink="">
          <xdr:nvSpPr>
            <xdr:cNvPr id="108558" name="Object 14" hidden="1">
              <a:extLst>
                <a:ext uri="{63B3BB69-23CF-44E3-9099-C40C66FF867C}">
                  <a14:compatExt spid="_x0000_s10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656</xdr:row>
          <xdr:rowOff>104775</xdr:rowOff>
        </xdr:from>
        <xdr:to>
          <xdr:col>5</xdr:col>
          <xdr:colOff>1562100</xdr:colOff>
          <xdr:row>696</xdr:row>
          <xdr:rowOff>19050</xdr:rowOff>
        </xdr:to>
        <xdr:sp macro="" textlink="">
          <xdr:nvSpPr>
            <xdr:cNvPr id="108559" name="Object 15" hidden="1">
              <a:extLst>
                <a:ext uri="{63B3BB69-23CF-44E3-9099-C40C66FF867C}">
                  <a14:compatExt spid="_x0000_s108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702</xdr:row>
          <xdr:rowOff>133350</xdr:rowOff>
        </xdr:from>
        <xdr:to>
          <xdr:col>5</xdr:col>
          <xdr:colOff>1533525</xdr:colOff>
          <xdr:row>742</xdr:row>
          <xdr:rowOff>85725</xdr:rowOff>
        </xdr:to>
        <xdr:sp macro="" textlink="">
          <xdr:nvSpPr>
            <xdr:cNvPr id="108560" name="Object 16" hidden="1">
              <a:extLst>
                <a:ext uri="{63B3BB69-23CF-44E3-9099-C40C66FF867C}">
                  <a14:compatExt spid="_x0000_s108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749</xdr:row>
          <xdr:rowOff>95250</xdr:rowOff>
        </xdr:from>
        <xdr:to>
          <xdr:col>5</xdr:col>
          <xdr:colOff>1581150</xdr:colOff>
          <xdr:row>789</xdr:row>
          <xdr:rowOff>66675</xdr:rowOff>
        </xdr:to>
        <xdr:sp macro="" textlink="">
          <xdr:nvSpPr>
            <xdr:cNvPr id="108565" name="Object 21" hidden="1">
              <a:extLst>
                <a:ext uri="{63B3BB69-23CF-44E3-9099-C40C66FF867C}">
                  <a14:compatExt spid="_x0000_s10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796</xdr:row>
          <xdr:rowOff>66675</xdr:rowOff>
        </xdr:from>
        <xdr:to>
          <xdr:col>5</xdr:col>
          <xdr:colOff>1533525</xdr:colOff>
          <xdr:row>836</xdr:row>
          <xdr:rowOff>76200</xdr:rowOff>
        </xdr:to>
        <xdr:sp macro="" textlink="">
          <xdr:nvSpPr>
            <xdr:cNvPr id="108566" name="Object 22" hidden="1">
              <a:extLst>
                <a:ext uri="{63B3BB69-23CF-44E3-9099-C40C66FF867C}">
                  <a14:compatExt spid="_x0000_s10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843</xdr:row>
          <xdr:rowOff>38100</xdr:rowOff>
        </xdr:from>
        <xdr:to>
          <xdr:col>5</xdr:col>
          <xdr:colOff>1514475</xdr:colOff>
          <xdr:row>882</xdr:row>
          <xdr:rowOff>171450</xdr:rowOff>
        </xdr:to>
        <xdr:sp macro="" textlink="">
          <xdr:nvSpPr>
            <xdr:cNvPr id="108567" name="Object 23" hidden="1">
              <a:extLst>
                <a:ext uri="{63B3BB69-23CF-44E3-9099-C40C66FF867C}">
                  <a14:compatExt spid="_x0000_s108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890</xdr:row>
          <xdr:rowOff>142875</xdr:rowOff>
        </xdr:from>
        <xdr:to>
          <xdr:col>5</xdr:col>
          <xdr:colOff>1447800</xdr:colOff>
          <xdr:row>930</xdr:row>
          <xdr:rowOff>28575</xdr:rowOff>
        </xdr:to>
        <xdr:sp macro="" textlink="">
          <xdr:nvSpPr>
            <xdr:cNvPr id="108568" name="Object 24" hidden="1">
              <a:extLst>
                <a:ext uri="{63B3BB69-23CF-44E3-9099-C40C66FF867C}">
                  <a14:compatExt spid="_x0000_s108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937</xdr:row>
          <xdr:rowOff>104775</xdr:rowOff>
        </xdr:from>
        <xdr:to>
          <xdr:col>5</xdr:col>
          <xdr:colOff>1533525</xdr:colOff>
          <xdr:row>977</xdr:row>
          <xdr:rowOff>66675</xdr:rowOff>
        </xdr:to>
        <xdr:sp macro="" textlink="">
          <xdr:nvSpPr>
            <xdr:cNvPr id="108569" name="Object 25" hidden="1">
              <a:extLst>
                <a:ext uri="{63B3BB69-23CF-44E3-9099-C40C66FF867C}">
                  <a14:compatExt spid="_x0000_s10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984</xdr:row>
          <xdr:rowOff>85725</xdr:rowOff>
        </xdr:from>
        <xdr:to>
          <xdr:col>5</xdr:col>
          <xdr:colOff>1457325</xdr:colOff>
          <xdr:row>1024</xdr:row>
          <xdr:rowOff>28575</xdr:rowOff>
        </xdr:to>
        <xdr:sp macro="" textlink="">
          <xdr:nvSpPr>
            <xdr:cNvPr id="108570" name="Object 26" hidden="1">
              <a:extLst>
                <a:ext uri="{63B3BB69-23CF-44E3-9099-C40C66FF867C}">
                  <a14:compatExt spid="_x0000_s108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1030</xdr:row>
          <xdr:rowOff>104775</xdr:rowOff>
        </xdr:from>
        <xdr:to>
          <xdr:col>5</xdr:col>
          <xdr:colOff>1504950</xdr:colOff>
          <xdr:row>1070</xdr:row>
          <xdr:rowOff>38100</xdr:rowOff>
        </xdr:to>
        <xdr:sp macro="" textlink="">
          <xdr:nvSpPr>
            <xdr:cNvPr id="108571" name="Object 27" hidden="1">
              <a:extLst>
                <a:ext uri="{63B3BB69-23CF-44E3-9099-C40C66FF867C}">
                  <a14:compatExt spid="_x0000_s108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1077</xdr:row>
          <xdr:rowOff>76200</xdr:rowOff>
        </xdr:from>
        <xdr:to>
          <xdr:col>5</xdr:col>
          <xdr:colOff>1524000</xdr:colOff>
          <xdr:row>1117</xdr:row>
          <xdr:rowOff>19050</xdr:rowOff>
        </xdr:to>
        <xdr:sp macro="" textlink="">
          <xdr:nvSpPr>
            <xdr:cNvPr id="108573" name="Object 29" hidden="1">
              <a:extLst>
                <a:ext uri="{63B3BB69-23CF-44E3-9099-C40C66FF867C}">
                  <a14:compatExt spid="_x0000_s10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1124</xdr:row>
          <xdr:rowOff>57150</xdr:rowOff>
        </xdr:from>
        <xdr:to>
          <xdr:col>5</xdr:col>
          <xdr:colOff>1476375</xdr:colOff>
          <xdr:row>1165</xdr:row>
          <xdr:rowOff>133350</xdr:rowOff>
        </xdr:to>
        <xdr:sp macro="" textlink="">
          <xdr:nvSpPr>
            <xdr:cNvPr id="108574" name="Object 30" hidden="1">
              <a:extLst>
                <a:ext uri="{63B3BB69-23CF-44E3-9099-C40C66FF867C}">
                  <a14:compatExt spid="_x0000_s108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1173</xdr:row>
          <xdr:rowOff>95250</xdr:rowOff>
        </xdr:from>
        <xdr:to>
          <xdr:col>5</xdr:col>
          <xdr:colOff>1562100</xdr:colOff>
          <xdr:row>1213</xdr:row>
          <xdr:rowOff>28575</xdr:rowOff>
        </xdr:to>
        <xdr:sp macro="" textlink="">
          <xdr:nvSpPr>
            <xdr:cNvPr id="108576" name="Object 32" hidden="1">
              <a:extLst>
                <a:ext uri="{63B3BB69-23CF-44E3-9099-C40C66FF867C}">
                  <a14:compatExt spid="_x0000_s108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1221</xdr:row>
          <xdr:rowOff>9525</xdr:rowOff>
        </xdr:from>
        <xdr:to>
          <xdr:col>5</xdr:col>
          <xdr:colOff>1581150</xdr:colOff>
          <xdr:row>1260</xdr:row>
          <xdr:rowOff>161925</xdr:rowOff>
        </xdr:to>
        <xdr:sp macro="" textlink="">
          <xdr:nvSpPr>
            <xdr:cNvPr id="108577" name="Object 33" hidden="1">
              <a:extLst>
                <a:ext uri="{63B3BB69-23CF-44E3-9099-C40C66FF867C}">
                  <a14:compatExt spid="_x0000_s10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1267</xdr:row>
          <xdr:rowOff>171450</xdr:rowOff>
        </xdr:from>
        <xdr:to>
          <xdr:col>5</xdr:col>
          <xdr:colOff>1504950</xdr:colOff>
          <xdr:row>1307</xdr:row>
          <xdr:rowOff>133350</xdr:rowOff>
        </xdr:to>
        <xdr:sp macro="" textlink="">
          <xdr:nvSpPr>
            <xdr:cNvPr id="108578" name="Object 34" hidden="1">
              <a:extLst>
                <a:ext uri="{63B3BB69-23CF-44E3-9099-C40C66FF867C}">
                  <a14:compatExt spid="_x0000_s108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1315</xdr:row>
          <xdr:rowOff>85725</xdr:rowOff>
        </xdr:from>
        <xdr:to>
          <xdr:col>5</xdr:col>
          <xdr:colOff>1600200</xdr:colOff>
          <xdr:row>1355</xdr:row>
          <xdr:rowOff>9525</xdr:rowOff>
        </xdr:to>
        <xdr:sp macro="" textlink="">
          <xdr:nvSpPr>
            <xdr:cNvPr id="108579" name="Object 35" hidden="1">
              <a:extLst>
                <a:ext uri="{63B3BB69-23CF-44E3-9099-C40C66FF867C}">
                  <a14:compatExt spid="_x0000_s10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1362</xdr:row>
          <xdr:rowOff>47625</xdr:rowOff>
        </xdr:from>
        <xdr:to>
          <xdr:col>5</xdr:col>
          <xdr:colOff>1581150</xdr:colOff>
          <xdr:row>1402</xdr:row>
          <xdr:rowOff>19050</xdr:rowOff>
        </xdr:to>
        <xdr:sp macro="" textlink="">
          <xdr:nvSpPr>
            <xdr:cNvPr id="108580" name="Object 36" hidden="1">
              <a:extLst>
                <a:ext uri="{63B3BB69-23CF-44E3-9099-C40C66FF867C}">
                  <a14:compatExt spid="_x0000_s108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1409</xdr:row>
          <xdr:rowOff>19050</xdr:rowOff>
        </xdr:from>
        <xdr:to>
          <xdr:col>5</xdr:col>
          <xdr:colOff>1514475</xdr:colOff>
          <xdr:row>1448</xdr:row>
          <xdr:rowOff>190500</xdr:rowOff>
        </xdr:to>
        <xdr:sp macro="" textlink="">
          <xdr:nvSpPr>
            <xdr:cNvPr id="108581" name="Object 37" hidden="1">
              <a:extLst>
                <a:ext uri="{63B3BB69-23CF-44E3-9099-C40C66FF867C}">
                  <a14:compatExt spid="_x0000_s108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1455</xdr:row>
          <xdr:rowOff>190500</xdr:rowOff>
        </xdr:from>
        <xdr:to>
          <xdr:col>5</xdr:col>
          <xdr:colOff>1562100</xdr:colOff>
          <xdr:row>1495</xdr:row>
          <xdr:rowOff>142875</xdr:rowOff>
        </xdr:to>
        <xdr:sp macro="" textlink="">
          <xdr:nvSpPr>
            <xdr:cNvPr id="108582" name="Object 38" hidden="1">
              <a:extLst>
                <a:ext uri="{63B3BB69-23CF-44E3-9099-C40C66FF867C}">
                  <a14:compatExt spid="_x0000_s10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1503</xdr:row>
          <xdr:rowOff>9525</xdr:rowOff>
        </xdr:from>
        <xdr:to>
          <xdr:col>5</xdr:col>
          <xdr:colOff>1543050</xdr:colOff>
          <xdr:row>1542</xdr:row>
          <xdr:rowOff>85725</xdr:rowOff>
        </xdr:to>
        <xdr:sp macro="" textlink="">
          <xdr:nvSpPr>
            <xdr:cNvPr id="108583" name="Object 39" hidden="1">
              <a:extLst>
                <a:ext uri="{63B3BB69-23CF-44E3-9099-C40C66FF867C}">
                  <a14:compatExt spid="_x0000_s10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1548</xdr:row>
          <xdr:rowOff>171450</xdr:rowOff>
        </xdr:from>
        <xdr:to>
          <xdr:col>5</xdr:col>
          <xdr:colOff>1562100</xdr:colOff>
          <xdr:row>1588</xdr:row>
          <xdr:rowOff>171450</xdr:rowOff>
        </xdr:to>
        <xdr:sp macro="" textlink="">
          <xdr:nvSpPr>
            <xdr:cNvPr id="108584" name="Object 40" hidden="1">
              <a:extLst>
                <a:ext uri="{63B3BB69-23CF-44E3-9099-C40C66FF867C}">
                  <a14:compatExt spid="_x0000_s108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1595</xdr:row>
          <xdr:rowOff>28575</xdr:rowOff>
        </xdr:from>
        <xdr:to>
          <xdr:col>5</xdr:col>
          <xdr:colOff>1571625</xdr:colOff>
          <xdr:row>1632</xdr:row>
          <xdr:rowOff>561975</xdr:rowOff>
        </xdr:to>
        <xdr:sp macro="" textlink="">
          <xdr:nvSpPr>
            <xdr:cNvPr id="108585" name="Object 41" hidden="1">
              <a:extLst>
                <a:ext uri="{63B3BB69-23CF-44E3-9099-C40C66FF867C}">
                  <a14:compatExt spid="_x0000_s108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1638</xdr:row>
          <xdr:rowOff>152400</xdr:rowOff>
        </xdr:from>
        <xdr:to>
          <xdr:col>5</xdr:col>
          <xdr:colOff>1533525</xdr:colOff>
          <xdr:row>1678</xdr:row>
          <xdr:rowOff>28575</xdr:rowOff>
        </xdr:to>
        <xdr:sp macro="" textlink="">
          <xdr:nvSpPr>
            <xdr:cNvPr id="108586" name="Object 42" hidden="1">
              <a:extLst>
                <a:ext uri="{63B3BB69-23CF-44E3-9099-C40C66FF867C}">
                  <a14:compatExt spid="_x0000_s10858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2457450</xdr:colOff>
          <xdr:row>41</xdr:row>
          <xdr:rowOff>190500</xdr:rowOff>
        </xdr:from>
        <xdr:to>
          <xdr:col>2</xdr:col>
          <xdr:colOff>3457575</xdr:colOff>
          <xdr:row>42</xdr:row>
          <xdr:rowOff>0</xdr:rowOff>
        </xdr:to>
        <xdr:sp macro="" textlink="">
          <xdr:nvSpPr>
            <xdr:cNvPr id="46132" name="Button 52" hidden="1">
              <a:extLst>
                <a:ext uri="{63B3BB69-23CF-44E3-9099-C40C66FF867C}">
                  <a14:compatExt spid="_x0000_s46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2714625</xdr:colOff>
          <xdr:row>43</xdr:row>
          <xdr:rowOff>76200</xdr:rowOff>
        </xdr:from>
        <xdr:to>
          <xdr:col>2</xdr:col>
          <xdr:colOff>3867150</xdr:colOff>
          <xdr:row>43</xdr:row>
          <xdr:rowOff>76200</xdr:rowOff>
        </xdr:to>
        <xdr:sp macro="" textlink="">
          <xdr:nvSpPr>
            <xdr:cNvPr id="47157" name="Button 53" hidden="1">
              <a:extLst>
                <a:ext uri="{63B3BB69-23CF-44E3-9099-C40C66FF867C}">
                  <a14:compatExt spid="_x0000_s47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1762125</xdr:colOff>
          <xdr:row>24</xdr:row>
          <xdr:rowOff>85725</xdr:rowOff>
        </xdr:from>
        <xdr:to>
          <xdr:col>1</xdr:col>
          <xdr:colOff>2314575</xdr:colOff>
          <xdr:row>24</xdr:row>
          <xdr:rowOff>85725</xdr:rowOff>
        </xdr:to>
        <xdr:sp macro="" textlink="">
          <xdr:nvSpPr>
            <xdr:cNvPr id="48182" name="Button 54" hidden="1">
              <a:extLst>
                <a:ext uri="{63B3BB69-23CF-44E3-9099-C40C66FF867C}">
                  <a14:compatExt spid="_x0000_s48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1762125</xdr:colOff>
          <xdr:row>24</xdr:row>
          <xdr:rowOff>85725</xdr:rowOff>
        </xdr:from>
        <xdr:to>
          <xdr:col>1</xdr:col>
          <xdr:colOff>2314575</xdr:colOff>
          <xdr:row>24</xdr:row>
          <xdr:rowOff>85725</xdr:rowOff>
        </xdr:to>
        <xdr:sp macro="" textlink="">
          <xdr:nvSpPr>
            <xdr:cNvPr id="48183" name="Button 55" hidden="1">
              <a:extLst>
                <a:ext uri="{63B3BB69-23CF-44E3-9099-C40C66FF867C}">
                  <a14:compatExt spid="_x0000_s48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44</xdr:row>
          <xdr:rowOff>19050</xdr:rowOff>
        </xdr:from>
        <xdr:to>
          <xdr:col>3</xdr:col>
          <xdr:colOff>847725</xdr:colOff>
          <xdr:row>44</xdr:row>
          <xdr:rowOff>19050</xdr:rowOff>
        </xdr:to>
        <xdr:sp macro="" textlink="">
          <xdr:nvSpPr>
            <xdr:cNvPr id="55357"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44</xdr:row>
          <xdr:rowOff>19050</xdr:rowOff>
        </xdr:from>
        <xdr:to>
          <xdr:col>3</xdr:col>
          <xdr:colOff>847725</xdr:colOff>
          <xdr:row>44</xdr:row>
          <xdr:rowOff>19050</xdr:rowOff>
        </xdr:to>
        <xdr:sp macro="" textlink="">
          <xdr:nvSpPr>
            <xdr:cNvPr id="55358" name="Button 62" hidden="1">
              <a:extLst>
                <a:ext uri="{63B3BB69-23CF-44E3-9099-C40C66FF867C}">
                  <a14:compatExt spid="_x0000_s55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847725</xdr:colOff>
          <xdr:row>48</xdr:row>
          <xdr:rowOff>171450</xdr:rowOff>
        </xdr:from>
        <xdr:to>
          <xdr:col>4</xdr:col>
          <xdr:colOff>276225</xdr:colOff>
          <xdr:row>48</xdr:row>
          <xdr:rowOff>171450</xdr:rowOff>
        </xdr:to>
        <xdr:sp macro="" textlink="">
          <xdr:nvSpPr>
            <xdr:cNvPr id="75857" name="Button 81" hidden="1">
              <a:extLst>
                <a:ext uri="{63B3BB69-23CF-44E3-9099-C40C66FF867C}">
                  <a14:compatExt spid="_x0000_s75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3.dps.ny.gov/Users/a288wk/Desktop/Copy%20of%20fercfo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3.dps.ny.gov/Users/a288wk/Documents/USOA%20Format%20assesment/PSC%20fercform%20with%20revisions%20based%20on%20FERC%20form%201%20changes%209-26-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Index"/>
      <sheetName val="README"/>
      <sheetName val="Data Sheet"/>
      <sheetName val="Cover"/>
      <sheetName val="Comments"/>
      <sheetName val="Gen Inst"/>
      <sheetName val="Table"/>
      <sheetName val="101"/>
      <sheetName val="102"/>
      <sheetName val="103"/>
      <sheetName val="104105"/>
      <sheetName val="106, 106a &amp; 106b"/>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New PSC 430 429 in the FERC"/>
      <sheetName val="430"/>
      <sheetName val="431"/>
      <sheetName val="450"/>
      <sheetName val="BOOK"/>
    </sheetNames>
    <sheetDataSet>
      <sheetData sheetId="0" refreshError="1"/>
      <sheetData sheetId="1" refreshError="1"/>
      <sheetData sheetId="2">
        <row r="25">
          <cell r="C25" t="str">
            <v xml:space="preserve"> </v>
          </cell>
        </row>
        <row r="38">
          <cell r="C38" t="str">
            <v xml:space="preserve"> </v>
          </cell>
        </row>
        <row r="40">
          <cell r="C40"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5.docx"/><Relationship Id="rId2" Type="http://schemas.openxmlformats.org/officeDocument/2006/relationships/drawing" Target="../drawings/drawing2.xml"/><Relationship Id="rId1" Type="http://schemas.openxmlformats.org/officeDocument/2006/relationships/printerSettings" Target="../printerSettings/printerSettings12.bin"/><Relationship Id="rId6" Type="http://schemas.openxmlformats.org/officeDocument/2006/relationships/package" Target="../embeddings/Microsoft_Word_Document2.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4.docx"/><Relationship Id="rId4" Type="http://schemas.openxmlformats.org/officeDocument/2006/relationships/package" Target="../embeddings/Microsoft_Word_Document1.docx"/><Relationship Id="rId9" Type="http://schemas.openxmlformats.org/officeDocument/2006/relationships/image" Target="../media/image3.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image" Target="../media/image10.emf"/><Relationship Id="rId18" Type="http://schemas.openxmlformats.org/officeDocument/2006/relationships/package" Target="../embeddings/Microsoft_Word_Document13.docx"/><Relationship Id="rId26" Type="http://schemas.openxmlformats.org/officeDocument/2006/relationships/package" Target="../embeddings/Microsoft_Word_Document17.docx"/><Relationship Id="rId39" Type="http://schemas.openxmlformats.org/officeDocument/2006/relationships/image" Target="../media/image23.emf"/><Relationship Id="rId21" Type="http://schemas.openxmlformats.org/officeDocument/2006/relationships/image" Target="../media/image14.emf"/><Relationship Id="rId34" Type="http://schemas.openxmlformats.org/officeDocument/2006/relationships/package" Target="../embeddings/Microsoft_Word_Document21.docx"/><Relationship Id="rId42" Type="http://schemas.openxmlformats.org/officeDocument/2006/relationships/package" Target="../embeddings/Microsoft_Word_Document25.docx"/><Relationship Id="rId47" Type="http://schemas.openxmlformats.org/officeDocument/2006/relationships/image" Target="../media/image27.emf"/><Relationship Id="rId50" Type="http://schemas.openxmlformats.org/officeDocument/2006/relationships/package" Target="../embeddings/Microsoft_Word_Document29.docx"/><Relationship Id="rId55" Type="http://schemas.openxmlformats.org/officeDocument/2006/relationships/image" Target="../media/image31.emf"/><Relationship Id="rId63" Type="http://schemas.openxmlformats.org/officeDocument/2006/relationships/image" Target="../media/image35.emf"/><Relationship Id="rId68" Type="http://schemas.openxmlformats.org/officeDocument/2006/relationships/package" Target="../embeddings/Microsoft_Word_Document38.docx"/><Relationship Id="rId7" Type="http://schemas.openxmlformats.org/officeDocument/2006/relationships/image" Target="../media/image7.emf"/><Relationship Id="rId71"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package" Target="../embeddings/Microsoft_Word_Document12.docx"/><Relationship Id="rId29" Type="http://schemas.openxmlformats.org/officeDocument/2006/relationships/image" Target="../media/image18.emf"/><Relationship Id="rId11" Type="http://schemas.openxmlformats.org/officeDocument/2006/relationships/image" Target="../media/image9.emf"/><Relationship Id="rId24" Type="http://schemas.openxmlformats.org/officeDocument/2006/relationships/package" Target="../embeddings/Microsoft_Word_Document16.docx"/><Relationship Id="rId32" Type="http://schemas.openxmlformats.org/officeDocument/2006/relationships/package" Target="../embeddings/Microsoft_Word_Document20.docx"/><Relationship Id="rId37" Type="http://schemas.openxmlformats.org/officeDocument/2006/relationships/image" Target="../media/image22.emf"/><Relationship Id="rId40" Type="http://schemas.openxmlformats.org/officeDocument/2006/relationships/package" Target="../embeddings/Microsoft_Word_Document24.docx"/><Relationship Id="rId45" Type="http://schemas.openxmlformats.org/officeDocument/2006/relationships/image" Target="../media/image26.emf"/><Relationship Id="rId53" Type="http://schemas.openxmlformats.org/officeDocument/2006/relationships/image" Target="../media/image30.emf"/><Relationship Id="rId58" Type="http://schemas.openxmlformats.org/officeDocument/2006/relationships/package" Target="../embeddings/Microsoft_Word_Document33.docx"/><Relationship Id="rId66" Type="http://schemas.openxmlformats.org/officeDocument/2006/relationships/package" Target="../embeddings/Microsoft_Word_Document37.docx"/><Relationship Id="rId74" Type="http://schemas.openxmlformats.org/officeDocument/2006/relationships/package" Target="../embeddings/Microsoft_Word_Document41.docx"/><Relationship Id="rId5" Type="http://schemas.openxmlformats.org/officeDocument/2006/relationships/image" Target="../media/image6.emf"/><Relationship Id="rId15" Type="http://schemas.openxmlformats.org/officeDocument/2006/relationships/image" Target="../media/image11.emf"/><Relationship Id="rId23" Type="http://schemas.openxmlformats.org/officeDocument/2006/relationships/image" Target="../media/image15.emf"/><Relationship Id="rId28" Type="http://schemas.openxmlformats.org/officeDocument/2006/relationships/package" Target="../embeddings/Microsoft_Word_Document18.docx"/><Relationship Id="rId36" Type="http://schemas.openxmlformats.org/officeDocument/2006/relationships/package" Target="../embeddings/Microsoft_Word_Document22.docx"/><Relationship Id="rId49" Type="http://schemas.openxmlformats.org/officeDocument/2006/relationships/image" Target="../media/image28.emf"/><Relationship Id="rId57" Type="http://schemas.openxmlformats.org/officeDocument/2006/relationships/image" Target="../media/image32.emf"/><Relationship Id="rId61" Type="http://schemas.openxmlformats.org/officeDocument/2006/relationships/image" Target="../media/image34.emf"/><Relationship Id="rId10" Type="http://schemas.openxmlformats.org/officeDocument/2006/relationships/package" Target="../embeddings/Microsoft_Word_Document9.docx"/><Relationship Id="rId19" Type="http://schemas.openxmlformats.org/officeDocument/2006/relationships/image" Target="../media/image13.emf"/><Relationship Id="rId31" Type="http://schemas.openxmlformats.org/officeDocument/2006/relationships/image" Target="../media/image19.emf"/><Relationship Id="rId44" Type="http://schemas.openxmlformats.org/officeDocument/2006/relationships/package" Target="../embeddings/Microsoft_Word_Document26.docx"/><Relationship Id="rId52" Type="http://schemas.openxmlformats.org/officeDocument/2006/relationships/package" Target="../embeddings/Microsoft_Word_Document30.docx"/><Relationship Id="rId60" Type="http://schemas.openxmlformats.org/officeDocument/2006/relationships/package" Target="../embeddings/Microsoft_Word_Document34.docx"/><Relationship Id="rId65" Type="http://schemas.openxmlformats.org/officeDocument/2006/relationships/image" Target="../media/image36.emf"/><Relationship Id="rId73" Type="http://schemas.openxmlformats.org/officeDocument/2006/relationships/image" Target="../media/image40.emf"/><Relationship Id="rId4" Type="http://schemas.openxmlformats.org/officeDocument/2006/relationships/package" Target="../embeddings/Microsoft_Word_Document6.docx"/><Relationship Id="rId9" Type="http://schemas.openxmlformats.org/officeDocument/2006/relationships/image" Target="../media/image8.emf"/><Relationship Id="rId14" Type="http://schemas.openxmlformats.org/officeDocument/2006/relationships/package" Target="../embeddings/Microsoft_Word_Document11.docx"/><Relationship Id="rId22" Type="http://schemas.openxmlformats.org/officeDocument/2006/relationships/package" Target="../embeddings/Microsoft_Word_Document15.docx"/><Relationship Id="rId27" Type="http://schemas.openxmlformats.org/officeDocument/2006/relationships/image" Target="../media/image17.emf"/><Relationship Id="rId30" Type="http://schemas.openxmlformats.org/officeDocument/2006/relationships/package" Target="../embeddings/Microsoft_Word_Document19.docx"/><Relationship Id="rId35" Type="http://schemas.openxmlformats.org/officeDocument/2006/relationships/image" Target="../media/image21.emf"/><Relationship Id="rId43" Type="http://schemas.openxmlformats.org/officeDocument/2006/relationships/image" Target="../media/image25.emf"/><Relationship Id="rId48" Type="http://schemas.openxmlformats.org/officeDocument/2006/relationships/package" Target="../embeddings/Microsoft_Word_Document28.docx"/><Relationship Id="rId56" Type="http://schemas.openxmlformats.org/officeDocument/2006/relationships/package" Target="../embeddings/Microsoft_Word_Document32.docx"/><Relationship Id="rId64" Type="http://schemas.openxmlformats.org/officeDocument/2006/relationships/package" Target="../embeddings/Microsoft_Word_Document36.docx"/><Relationship Id="rId69" Type="http://schemas.openxmlformats.org/officeDocument/2006/relationships/image" Target="../media/image38.emf"/><Relationship Id="rId8" Type="http://schemas.openxmlformats.org/officeDocument/2006/relationships/package" Target="../embeddings/Microsoft_Word_Document8.docx"/><Relationship Id="rId51" Type="http://schemas.openxmlformats.org/officeDocument/2006/relationships/image" Target="../media/image29.emf"/><Relationship Id="rId72" Type="http://schemas.openxmlformats.org/officeDocument/2006/relationships/package" Target="../embeddings/Microsoft_Word_Document40.docx"/><Relationship Id="rId3" Type="http://schemas.openxmlformats.org/officeDocument/2006/relationships/vmlDrawing" Target="../drawings/vmlDrawing2.vml"/><Relationship Id="rId12" Type="http://schemas.openxmlformats.org/officeDocument/2006/relationships/package" Target="../embeddings/Microsoft_Word_Document10.docx"/><Relationship Id="rId17" Type="http://schemas.openxmlformats.org/officeDocument/2006/relationships/image" Target="../media/image12.emf"/><Relationship Id="rId25" Type="http://schemas.openxmlformats.org/officeDocument/2006/relationships/image" Target="../media/image16.emf"/><Relationship Id="rId33" Type="http://schemas.openxmlformats.org/officeDocument/2006/relationships/image" Target="../media/image20.emf"/><Relationship Id="rId38" Type="http://schemas.openxmlformats.org/officeDocument/2006/relationships/package" Target="../embeddings/Microsoft_Word_Document23.docx"/><Relationship Id="rId46" Type="http://schemas.openxmlformats.org/officeDocument/2006/relationships/package" Target="../embeddings/Microsoft_Word_Document27.docx"/><Relationship Id="rId59" Type="http://schemas.openxmlformats.org/officeDocument/2006/relationships/image" Target="../media/image33.emf"/><Relationship Id="rId67" Type="http://schemas.openxmlformats.org/officeDocument/2006/relationships/image" Target="../media/image37.emf"/><Relationship Id="rId20" Type="http://schemas.openxmlformats.org/officeDocument/2006/relationships/package" Target="../embeddings/Microsoft_Word_Document14.docx"/><Relationship Id="rId41" Type="http://schemas.openxmlformats.org/officeDocument/2006/relationships/image" Target="../media/image24.emf"/><Relationship Id="rId54" Type="http://schemas.openxmlformats.org/officeDocument/2006/relationships/package" Target="../embeddings/Microsoft_Word_Document31.docx"/><Relationship Id="rId62" Type="http://schemas.openxmlformats.org/officeDocument/2006/relationships/package" Target="../embeddings/Microsoft_Word_Document35.docx"/><Relationship Id="rId70" Type="http://schemas.openxmlformats.org/officeDocument/2006/relationships/package" Target="../embeddings/Microsoft_Word_Document39.docx"/><Relationship Id="rId75" Type="http://schemas.openxmlformats.org/officeDocument/2006/relationships/image" Target="../media/image41.emf"/><Relationship Id="rId1" Type="http://schemas.openxmlformats.org/officeDocument/2006/relationships/printerSettings" Target="../printerSettings/printerSettings17.bin"/><Relationship Id="rId6" Type="http://schemas.openxmlformats.org/officeDocument/2006/relationships/package" Target="../embeddings/Microsoft_Word_Document7.docx"/></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6.bin"/><Relationship Id="rId4" Type="http://schemas.openxmlformats.org/officeDocument/2006/relationships/ctrlProp" Target="../ctrlProps/ctrlProp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7.bin"/><Relationship Id="rId4" Type="http://schemas.openxmlformats.org/officeDocument/2006/relationships/ctrlProp" Target="../ctrlProps/ctrlProp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48.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57.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2.bin"/><Relationship Id="rId4" Type="http://schemas.openxmlformats.org/officeDocument/2006/relationships/ctrlProp" Target="../ctrlProps/ctrlProp7.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0"/>
  <sheetViews>
    <sheetView defaultGridColor="0" colorId="22" zoomScale="85" zoomScaleNormal="85" workbookViewId="0"/>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026" t="s">
        <v>2912</v>
      </c>
      <c r="B2" s="3026"/>
      <c r="C2" s="3026"/>
      <c r="D2" s="3026"/>
      <c r="E2" s="3026"/>
      <c r="F2" s="3026"/>
      <c r="G2" s="7"/>
      <c r="H2" s="7"/>
    </row>
    <row r="3" spans="1:8" ht="15" customHeight="1">
      <c r="A3" s="3027" t="s">
        <v>2913</v>
      </c>
      <c r="B3" s="3027"/>
      <c r="C3" s="3027"/>
      <c r="D3" s="3027"/>
      <c r="E3" s="3027"/>
      <c r="F3" s="3027"/>
      <c r="G3" s="8"/>
      <c r="H3" s="8"/>
    </row>
    <row r="4" spans="1:8" ht="15" customHeight="1">
      <c r="A4" s="784"/>
      <c r="B4" s="7"/>
      <c r="C4" s="7"/>
      <c r="D4" s="7"/>
      <c r="E4" s="7"/>
      <c r="F4" s="7"/>
      <c r="G4" s="7"/>
      <c r="H4" s="7"/>
    </row>
    <row r="5" spans="1:8">
      <c r="A5" s="13"/>
      <c r="B5" s="7"/>
      <c r="C5" s="7"/>
      <c r="D5" s="7"/>
      <c r="E5" s="7"/>
      <c r="F5" s="7"/>
      <c r="G5" s="7"/>
      <c r="H5" s="7"/>
    </row>
    <row r="6" spans="1:8">
      <c r="A6" s="783"/>
      <c r="B6" s="7"/>
      <c r="C6" s="7"/>
      <c r="D6" s="7"/>
      <c r="E6" s="7"/>
      <c r="F6" s="7"/>
      <c r="G6" s="7"/>
      <c r="H6" s="7"/>
    </row>
    <row r="7" spans="1:8" ht="15.75">
      <c r="A7" s="3024" t="s">
        <v>2914</v>
      </c>
      <c r="B7" s="3024"/>
      <c r="C7" s="3024"/>
      <c r="D7" s="3024"/>
      <c r="E7" s="3024"/>
      <c r="F7" s="3024"/>
      <c r="G7" s="7"/>
      <c r="H7" s="7"/>
    </row>
    <row r="8" spans="1:8" ht="18.600000000000001" customHeight="1">
      <c r="B8" s="7"/>
      <c r="C8" s="7"/>
      <c r="D8" s="7"/>
      <c r="E8" s="7"/>
      <c r="F8" s="7"/>
      <c r="G8" s="7"/>
      <c r="H8" s="7"/>
    </row>
    <row r="9" spans="1:8" ht="57.6" customHeight="1">
      <c r="A9" s="3023" t="s">
        <v>1047</v>
      </c>
      <c r="B9" s="3023"/>
      <c r="C9" s="3023"/>
      <c r="D9" s="3023"/>
      <c r="E9" s="3023"/>
      <c r="F9" s="3023"/>
      <c r="G9" s="7"/>
      <c r="H9" s="7"/>
    </row>
    <row r="10" spans="1:8" ht="16.149999999999999" customHeight="1">
      <c r="A10"/>
      <c r="B10" s="7"/>
      <c r="C10" s="7"/>
      <c r="D10" s="7"/>
      <c r="E10" s="7"/>
      <c r="F10" s="7"/>
      <c r="G10" s="7"/>
      <c r="H10" s="7"/>
    </row>
    <row r="11" spans="1:8" ht="48.6" customHeight="1">
      <c r="A11" s="3023" t="s">
        <v>1048</v>
      </c>
      <c r="B11" s="3023"/>
      <c r="C11" s="3023"/>
      <c r="D11" s="3023"/>
      <c r="E11" s="3023"/>
      <c r="F11" s="3023"/>
      <c r="G11" s="7"/>
      <c r="H11" s="7"/>
    </row>
    <row r="12" spans="1:8">
      <c r="A12" s="7"/>
      <c r="B12" s="7"/>
      <c r="C12" s="7"/>
      <c r="D12" s="7"/>
      <c r="E12" s="7"/>
      <c r="F12" s="7"/>
      <c r="G12" s="7"/>
      <c r="H12" s="7"/>
    </row>
    <row r="13" spans="1:8" ht="46.15" customHeight="1">
      <c r="A13" s="3023" t="s">
        <v>738</v>
      </c>
      <c r="B13" s="3023"/>
      <c r="C13" s="3023"/>
      <c r="D13" s="3023"/>
      <c r="E13" s="3023"/>
      <c r="F13" s="3023"/>
      <c r="G13" s="7"/>
      <c r="H13" s="7"/>
    </row>
    <row r="14" spans="1:8" ht="15.6" customHeight="1">
      <c r="A14" s="7"/>
      <c r="B14" s="7"/>
      <c r="C14" s="7"/>
      <c r="D14" s="7"/>
      <c r="E14" s="7"/>
      <c r="F14" s="7"/>
      <c r="G14" s="7"/>
      <c r="H14" s="7"/>
    </row>
    <row r="15" spans="1:8" ht="75" customHeight="1">
      <c r="A15" s="3023" t="s">
        <v>1049</v>
      </c>
      <c r="B15" s="3023"/>
      <c r="C15" s="3023"/>
      <c r="D15" s="3023"/>
      <c r="E15" s="3023"/>
      <c r="F15" s="3023"/>
      <c r="G15" s="7"/>
      <c r="H15" s="7"/>
    </row>
    <row r="16" spans="1:8" ht="21" customHeight="1">
      <c r="A16" s="7"/>
      <c r="B16" s="7"/>
      <c r="C16" s="7"/>
      <c r="D16" s="7"/>
      <c r="E16" s="7"/>
      <c r="F16" s="7"/>
      <c r="G16" s="7"/>
      <c r="H16" s="7"/>
    </row>
    <row r="17" spans="1:8" ht="47.45" customHeight="1">
      <c r="A17" s="3023" t="s">
        <v>624</v>
      </c>
      <c r="B17" s="3023"/>
      <c r="C17" s="3023"/>
      <c r="D17" s="3023"/>
      <c r="E17" s="3023"/>
      <c r="F17" s="3023"/>
      <c r="G17" s="7"/>
      <c r="H17" s="7"/>
    </row>
    <row r="18" spans="1:8" ht="15.6" customHeight="1">
      <c r="A18" s="7"/>
      <c r="B18" s="7"/>
      <c r="C18" s="7"/>
      <c r="D18" s="7"/>
      <c r="E18" s="7"/>
      <c r="F18" s="7"/>
      <c r="G18" s="7"/>
      <c r="H18" s="7"/>
    </row>
    <row r="19" spans="1:8" ht="21" customHeight="1">
      <c r="A19" s="3024"/>
      <c r="B19" s="3024"/>
      <c r="C19" s="3024"/>
      <c r="D19" s="3024"/>
      <c r="E19" s="3024"/>
      <c r="F19" s="3024"/>
      <c r="G19" s="7"/>
      <c r="H19" s="7"/>
    </row>
    <row r="20" spans="1:8" ht="15" customHeight="1">
      <c r="A20" s="3023"/>
      <c r="B20" s="3023"/>
      <c r="C20" s="3023"/>
      <c r="D20" s="3023"/>
      <c r="E20" s="3023"/>
      <c r="F20" s="3023"/>
      <c r="G20" s="7"/>
      <c r="H20" s="7"/>
    </row>
    <row r="21" spans="1:8">
      <c r="A21" s="7"/>
      <c r="B21" s="7"/>
      <c r="C21" s="7"/>
      <c r="D21" s="7"/>
      <c r="E21" s="7"/>
      <c r="F21" s="7"/>
      <c r="G21" s="7"/>
      <c r="H21" s="7"/>
    </row>
    <row r="22" spans="1:8" ht="15.75">
      <c r="A22" s="3024" t="s">
        <v>2915</v>
      </c>
      <c r="B22" s="3024"/>
      <c r="C22" s="3024"/>
      <c r="D22" s="3024"/>
      <c r="E22" s="3024"/>
      <c r="F22" s="3024"/>
      <c r="G22" s="7"/>
      <c r="H22" s="7"/>
    </row>
    <row r="23" spans="1:8" ht="72.599999999999994" customHeight="1">
      <c r="A23" s="3023" t="s">
        <v>2693</v>
      </c>
      <c r="B23" s="3023"/>
      <c r="C23" s="3023"/>
      <c r="D23" s="3023"/>
      <c r="E23" s="3023"/>
      <c r="F23" s="3023"/>
      <c r="G23" s="7"/>
      <c r="H23" s="7"/>
    </row>
    <row r="24" spans="1:8">
      <c r="A24" s="7"/>
      <c r="B24" s="7"/>
      <c r="C24" s="7"/>
      <c r="D24" s="7"/>
      <c r="E24" s="7"/>
      <c r="F24" s="7"/>
      <c r="G24" s="7"/>
      <c r="H24" s="7"/>
    </row>
    <row r="25" spans="1:8" ht="22.15" customHeight="1">
      <c r="A25" s="3025" t="s">
        <v>2916</v>
      </c>
      <c r="B25" s="3025"/>
      <c r="C25" s="3025"/>
      <c r="D25" s="3025"/>
      <c r="E25" s="3025"/>
      <c r="F25" s="788"/>
      <c r="G25" s="7"/>
      <c r="H25" s="7"/>
    </row>
    <row r="26" spans="1:8" ht="17.25" customHeight="1">
      <c r="A26" s="3023" t="s">
        <v>626</v>
      </c>
      <c r="B26" s="3023"/>
      <c r="C26" s="3023"/>
      <c r="D26" s="3023"/>
      <c r="E26" s="3023"/>
      <c r="F26" s="3023"/>
      <c r="G26" s="7"/>
      <c r="H26" s="7"/>
    </row>
    <row r="27" spans="1:8">
      <c r="A27" s="7"/>
      <c r="B27" s="7"/>
      <c r="C27" s="7"/>
      <c r="D27" s="7"/>
      <c r="E27" s="7"/>
      <c r="F27" s="7"/>
      <c r="G27" s="7"/>
      <c r="H27" s="7"/>
    </row>
    <row r="28" spans="1:8" ht="15.75">
      <c r="A28" s="3024" t="s">
        <v>2917</v>
      </c>
      <c r="B28" s="3024"/>
      <c r="C28" s="3024"/>
      <c r="D28" s="3024"/>
      <c r="E28" s="3024"/>
      <c r="F28" s="3024"/>
      <c r="G28" s="7"/>
      <c r="H28" s="7"/>
    </row>
    <row r="29" spans="1:8" ht="32.450000000000003" customHeight="1">
      <c r="A29" s="3023" t="s">
        <v>1050</v>
      </c>
      <c r="B29" s="3023"/>
      <c r="C29" s="3023"/>
      <c r="D29" s="3023"/>
      <c r="E29" s="3023"/>
      <c r="F29" s="3023"/>
      <c r="G29" s="7"/>
      <c r="H29" s="7"/>
    </row>
    <row r="30" spans="1:8">
      <c r="A30" s="7"/>
      <c r="B30" s="7"/>
      <c r="C30" s="7"/>
      <c r="D30" s="7"/>
      <c r="E30" s="7"/>
      <c r="F30" s="7"/>
      <c r="G30" s="7"/>
      <c r="H30" s="7"/>
    </row>
    <row r="31" spans="1:8" ht="15.75">
      <c r="A31" s="3024" t="s">
        <v>2918</v>
      </c>
      <c r="B31" s="3024"/>
      <c r="C31" s="3024"/>
      <c r="D31" s="3024"/>
      <c r="E31" s="3024"/>
      <c r="F31" s="3024"/>
      <c r="G31" s="7"/>
      <c r="H31" s="7"/>
    </row>
    <row r="32" spans="1:8" ht="34.9" customHeight="1">
      <c r="A32" s="3023" t="s">
        <v>625</v>
      </c>
      <c r="B32" s="3023"/>
      <c r="C32" s="3023"/>
      <c r="D32" s="3023"/>
      <c r="E32" s="3023"/>
      <c r="F32" s="3023"/>
      <c r="G32" s="7"/>
      <c r="H32" s="7"/>
    </row>
    <row r="33" spans="1:8" ht="12.75" customHeight="1">
      <c r="A33" s="7"/>
      <c r="B33" s="7"/>
      <c r="C33" s="7"/>
      <c r="D33" s="7"/>
      <c r="E33" s="7"/>
      <c r="F33" s="7"/>
      <c r="G33" s="7"/>
      <c r="H33" s="7"/>
    </row>
    <row r="34" spans="1:8" ht="19.899999999999999" customHeight="1">
      <c r="A34" s="3024" t="s">
        <v>2919</v>
      </c>
      <c r="B34" s="3024"/>
      <c r="C34" s="3024"/>
      <c r="D34" s="3024"/>
      <c r="E34" s="3024"/>
      <c r="F34" s="3024"/>
      <c r="G34" s="7"/>
      <c r="H34" s="7"/>
    </row>
    <row r="35" spans="1:8" ht="59.45" customHeight="1">
      <c r="A35" s="3023" t="s">
        <v>627</v>
      </c>
      <c r="B35" s="3023"/>
      <c r="C35" s="3023"/>
      <c r="D35" s="3023"/>
      <c r="E35" s="3023"/>
      <c r="F35" s="3023"/>
      <c r="G35" s="7"/>
      <c r="H35" s="7"/>
    </row>
    <row r="36" spans="1:8" ht="12.75" customHeight="1">
      <c r="A36" s="7"/>
      <c r="B36" s="7"/>
      <c r="C36" s="7"/>
      <c r="D36" s="7"/>
      <c r="E36" s="7"/>
      <c r="F36" s="7"/>
      <c r="G36" s="7"/>
      <c r="H36" s="7"/>
    </row>
    <row r="37" spans="1:8" ht="18" customHeight="1">
      <c r="A37" s="3024" t="s">
        <v>2920</v>
      </c>
      <c r="B37" s="3024"/>
      <c r="C37" s="3024"/>
      <c r="D37" s="3024"/>
      <c r="E37" s="3024"/>
      <c r="F37" s="3024"/>
      <c r="G37" s="7"/>
      <c r="H37" s="7"/>
    </row>
    <row r="38" spans="1:8" ht="34.9" customHeight="1">
      <c r="A38" s="3023" t="s">
        <v>2921</v>
      </c>
      <c r="B38" s="3023"/>
      <c r="C38" s="3023"/>
      <c r="D38" s="3023"/>
      <c r="E38" s="3023"/>
      <c r="F38" s="3023"/>
      <c r="G38" s="7"/>
      <c r="H38" s="7"/>
    </row>
    <row r="39" spans="1:8">
      <c r="A39" s="7"/>
      <c r="B39" s="7"/>
      <c r="C39" s="7"/>
      <c r="D39" s="7"/>
      <c r="E39" s="7"/>
      <c r="F39" s="7"/>
      <c r="G39" s="7"/>
      <c r="H39" s="7"/>
    </row>
    <row r="40" spans="1:8" ht="15.75">
      <c r="B40" s="10"/>
      <c r="C40" s="786" t="s">
        <v>1051</v>
      </c>
      <c r="D40" s="11"/>
      <c r="E40" s="786" t="s">
        <v>1052</v>
      </c>
      <c r="F40" s="12"/>
      <c r="G40" s="10"/>
    </row>
    <row r="41" spans="1:8" ht="15.75">
      <c r="A41" s="785" t="s">
        <v>2922</v>
      </c>
      <c r="B41" s="12"/>
      <c r="C41" s="787" t="s">
        <v>2923</v>
      </c>
      <c r="D41" s="11"/>
      <c r="E41" s="787" t="s">
        <v>2923</v>
      </c>
      <c r="F41" s="11"/>
    </row>
    <row r="42" spans="1:8" ht="18">
      <c r="A42" s="517" t="s">
        <v>2924</v>
      </c>
      <c r="C42" s="9" t="s">
        <v>739</v>
      </c>
      <c r="E42" s="9" t="s">
        <v>751</v>
      </c>
    </row>
    <row r="43" spans="1:8" ht="18">
      <c r="A43" s="517" t="s">
        <v>2925</v>
      </c>
      <c r="C43" s="9" t="s">
        <v>740</v>
      </c>
      <c r="E43" s="9" t="s">
        <v>752</v>
      </c>
    </row>
    <row r="44" spans="1:8" ht="18">
      <c r="A44" s="517" t="s">
        <v>2926</v>
      </c>
      <c r="C44" s="9" t="s">
        <v>741</v>
      </c>
      <c r="E44" s="9" t="s">
        <v>753</v>
      </c>
    </row>
    <row r="45" spans="1:8" ht="18">
      <c r="A45" s="517" t="s">
        <v>2927</v>
      </c>
      <c r="C45" s="9" t="s">
        <v>750</v>
      </c>
      <c r="E45" s="9" t="s">
        <v>754</v>
      </c>
    </row>
    <row r="46" spans="1:8" ht="18">
      <c r="A46" s="517" t="s">
        <v>2928</v>
      </c>
      <c r="C46" s="9" t="s">
        <v>742</v>
      </c>
      <c r="E46" s="9" t="s">
        <v>755</v>
      </c>
    </row>
    <row r="47" spans="1:8" ht="18">
      <c r="A47" s="517" t="s">
        <v>2929</v>
      </c>
      <c r="C47" s="9" t="s">
        <v>743</v>
      </c>
      <c r="E47" s="9" t="s">
        <v>756</v>
      </c>
    </row>
    <row r="48" spans="1:8" ht="18">
      <c r="A48" s="517" t="s">
        <v>2930</v>
      </c>
      <c r="C48" s="9" t="s">
        <v>744</v>
      </c>
      <c r="E48" s="9" t="s">
        <v>757</v>
      </c>
    </row>
    <row r="49" spans="1:7" ht="18">
      <c r="A49" s="517" t="s">
        <v>2931</v>
      </c>
      <c r="C49" s="9" t="s">
        <v>745</v>
      </c>
      <c r="E49" s="9" t="s">
        <v>758</v>
      </c>
    </row>
    <row r="50" spans="1:7" ht="18">
      <c r="A50" s="517" t="s">
        <v>2932</v>
      </c>
      <c r="C50" s="9" t="s">
        <v>746</v>
      </c>
      <c r="E50" s="9" t="s">
        <v>759</v>
      </c>
    </row>
    <row r="51" spans="1:7" ht="18">
      <c r="A51" s="517" t="s">
        <v>2933</v>
      </c>
      <c r="C51" s="9" t="s">
        <v>747</v>
      </c>
      <c r="E51" s="9" t="s">
        <v>760</v>
      </c>
    </row>
    <row r="52" spans="1:7" ht="18">
      <c r="A52" s="517" t="s">
        <v>2934</v>
      </c>
      <c r="C52" s="9" t="s">
        <v>748</v>
      </c>
      <c r="E52" s="9" t="s">
        <v>761</v>
      </c>
    </row>
    <row r="53" spans="1:7" ht="18">
      <c r="A53" s="517" t="s">
        <v>2935</v>
      </c>
      <c r="C53" s="9" t="s">
        <v>749</v>
      </c>
      <c r="E53" s="9" t="s">
        <v>762</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17:F17"/>
    <mergeCell ref="A19:F19"/>
    <mergeCell ref="A2:F2"/>
    <mergeCell ref="A3:F3"/>
    <mergeCell ref="A7:F7"/>
    <mergeCell ref="A9:F9"/>
    <mergeCell ref="A11:F11"/>
    <mergeCell ref="A13:F13"/>
    <mergeCell ref="A15:F15"/>
    <mergeCell ref="A28:F28"/>
    <mergeCell ref="A29:F29"/>
    <mergeCell ref="A31:F31"/>
    <mergeCell ref="A25:E25"/>
    <mergeCell ref="A20:F20"/>
    <mergeCell ref="A26:F26"/>
    <mergeCell ref="A23:F23"/>
    <mergeCell ref="A22:F22"/>
    <mergeCell ref="A38:F38"/>
    <mergeCell ref="A32:F32"/>
    <mergeCell ref="A34:F34"/>
    <mergeCell ref="A35:F35"/>
    <mergeCell ref="A37:F37"/>
  </mergeCells>
  <printOptions horizontalCentered="1" verticalCentered="1"/>
  <pageMargins left="0.5" right="0.5" top="0.5" bottom="0.5" header="0.5" footer="0.5"/>
  <pageSetup scale="5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57"/>
  <sheetViews>
    <sheetView defaultGridColor="0" colorId="22" zoomScaleNormal="100" zoomScaleSheetLayoutView="80" workbookViewId="0">
      <selection activeCell="B21" sqref="B21"/>
    </sheetView>
  </sheetViews>
  <sheetFormatPr defaultColWidth="9.6640625" defaultRowHeight="15"/>
  <cols>
    <col min="1" max="1" width="4.6640625" customWidth="1"/>
    <col min="2" max="2" width="40.6640625" customWidth="1"/>
    <col min="3" max="3" width="24.6640625" customWidth="1"/>
    <col min="4" max="6" width="12.6640625" customWidth="1"/>
    <col min="7" max="7" width="5.6640625" customWidth="1"/>
    <col min="8" max="14" width="14.6640625" customWidth="1"/>
    <col min="15" max="15" width="4.6640625" customWidth="1"/>
  </cols>
  <sheetData>
    <row r="1" spans="1:15" ht="13.5" customHeight="1" thickBot="1">
      <c r="A1" s="17" t="str">
        <f>'Data Sheet'!$C$25</f>
        <v xml:space="preserve"> New York State Electric &amp; Gas Corporation</v>
      </c>
      <c r="B1" s="9"/>
      <c r="C1" s="9"/>
      <c r="D1" s="1136"/>
      <c r="E1" s="9"/>
      <c r="F1" s="1288" t="str">
        <f>+'Data Sheet'!$C$38</f>
        <v>12/31/2016</v>
      </c>
      <c r="G1" s="17" t="str">
        <f>+'Data Sheet'!$C$25</f>
        <v xml:space="preserve"> New York State Electric &amp; Gas Corporation</v>
      </c>
      <c r="H1" s="9"/>
      <c r="I1" s="9"/>
      <c r="J1" s="9"/>
      <c r="K1" s="9"/>
      <c r="L1" s="9"/>
      <c r="M1" s="9"/>
      <c r="N1" s="9"/>
      <c r="O1" s="1287" t="str">
        <f>+'Data Sheet'!$C$38</f>
        <v>12/31/2016</v>
      </c>
    </row>
    <row r="2" spans="1:15" ht="13.5" customHeight="1">
      <c r="A2" s="838"/>
      <c r="B2" s="841"/>
      <c r="C2" s="841"/>
      <c r="D2" s="841"/>
      <c r="E2" s="841"/>
      <c r="F2" s="1138"/>
      <c r="G2" s="838"/>
      <c r="H2" s="841"/>
      <c r="I2" s="841"/>
      <c r="J2" s="841"/>
      <c r="K2" s="841"/>
      <c r="L2" s="841"/>
      <c r="M2" s="841"/>
      <c r="N2" s="841"/>
      <c r="O2" s="1138"/>
    </row>
    <row r="3" spans="1:15" ht="15" customHeight="1">
      <c r="A3" s="1139" t="s">
        <v>2387</v>
      </c>
      <c r="B3" s="12"/>
      <c r="C3" s="12"/>
      <c r="D3" s="12"/>
      <c r="E3" s="12"/>
      <c r="F3" s="855"/>
      <c r="G3" s="1139" t="s">
        <v>2388</v>
      </c>
      <c r="H3" s="1140"/>
      <c r="I3" s="12"/>
      <c r="J3" s="12"/>
      <c r="K3" s="12"/>
      <c r="L3" s="12"/>
      <c r="M3" s="12"/>
      <c r="N3" s="12"/>
      <c r="O3" s="855"/>
    </row>
    <row r="4" spans="1:15" ht="15" customHeight="1">
      <c r="A4" s="843"/>
      <c r="B4" s="12"/>
      <c r="C4" s="12"/>
      <c r="D4" s="12"/>
      <c r="E4" s="12"/>
      <c r="F4" s="1141"/>
      <c r="G4" s="843"/>
      <c r="H4" s="9"/>
      <c r="I4" s="9"/>
      <c r="J4" s="9"/>
      <c r="K4" s="9"/>
      <c r="L4" s="9"/>
      <c r="M4" s="9"/>
      <c r="N4" s="9"/>
      <c r="O4" s="1141"/>
    </row>
    <row r="5" spans="1:15" ht="16.5" customHeight="1">
      <c r="A5" s="1142" t="s">
        <v>2389</v>
      </c>
      <c r="B5" s="3023" t="s">
        <v>2862</v>
      </c>
      <c r="C5" s="3059"/>
      <c r="D5" s="3059"/>
      <c r="E5" s="3059"/>
      <c r="F5" s="3063"/>
      <c r="G5" s="843"/>
      <c r="H5" s="3023" t="s">
        <v>630</v>
      </c>
      <c r="I5" s="3023"/>
      <c r="J5" s="3023"/>
      <c r="K5" s="3023"/>
      <c r="L5" s="3023"/>
      <c r="M5" s="3023"/>
      <c r="N5" s="3023"/>
      <c r="O5" s="1141"/>
    </row>
    <row r="6" spans="1:15" ht="13.5" customHeight="1">
      <c r="A6" s="843"/>
      <c r="B6" s="3059"/>
      <c r="C6" s="3059"/>
      <c r="D6" s="3059"/>
      <c r="E6" s="3059"/>
      <c r="F6" s="3063"/>
      <c r="G6" s="843"/>
      <c r="H6" s="3023"/>
      <c r="I6" s="3023"/>
      <c r="J6" s="3023"/>
      <c r="K6" s="3023"/>
      <c r="L6" s="3023"/>
      <c r="M6" s="3023"/>
      <c r="N6" s="3023"/>
      <c r="O6" s="1141"/>
    </row>
    <row r="7" spans="1:15" ht="13.5" customHeight="1">
      <c r="A7" s="843"/>
      <c r="B7" s="9"/>
      <c r="C7" s="12"/>
      <c r="D7" s="12"/>
      <c r="E7" s="12"/>
      <c r="F7" s="1141"/>
      <c r="G7" s="843"/>
      <c r="H7" s="3023"/>
      <c r="I7" s="3023"/>
      <c r="J7" s="3023"/>
      <c r="K7" s="3023"/>
      <c r="L7" s="3023"/>
      <c r="M7" s="3023"/>
      <c r="N7" s="3023"/>
      <c r="O7" s="1141"/>
    </row>
    <row r="8" spans="1:15" ht="17.25" customHeight="1">
      <c r="A8" s="1142" t="s">
        <v>2306</v>
      </c>
      <c r="B8" s="3023" t="s">
        <v>2863</v>
      </c>
      <c r="C8" s="3059"/>
      <c r="D8" s="3059"/>
      <c r="E8" s="3059"/>
      <c r="F8" s="3063"/>
      <c r="G8" s="843"/>
      <c r="H8" s="3023"/>
      <c r="I8" s="3023"/>
      <c r="J8" s="3023"/>
      <c r="K8" s="3023"/>
      <c r="L8" s="3023"/>
      <c r="M8" s="3023"/>
      <c r="N8" s="3023"/>
      <c r="O8" s="1141"/>
    </row>
    <row r="9" spans="1:15" ht="13.5" customHeight="1">
      <c r="A9" s="843"/>
      <c r="B9" s="3059"/>
      <c r="C9" s="3059"/>
      <c r="D9" s="3059"/>
      <c r="E9" s="3059"/>
      <c r="F9" s="3063"/>
      <c r="G9" s="843"/>
      <c r="H9" s="9"/>
      <c r="I9" s="9"/>
      <c r="J9" s="9"/>
      <c r="K9" s="9"/>
      <c r="L9" s="9"/>
      <c r="M9" s="9"/>
      <c r="N9" s="9"/>
      <c r="O9" s="1141"/>
    </row>
    <row r="10" spans="1:15" ht="13.5" customHeight="1">
      <c r="A10" s="843"/>
      <c r="B10" s="3048"/>
      <c r="C10" s="3048"/>
      <c r="D10" s="3048"/>
      <c r="E10" s="3048"/>
      <c r="F10" s="3042"/>
      <c r="G10" s="843"/>
      <c r="H10" s="3023" t="s">
        <v>2864</v>
      </c>
      <c r="I10" s="3023"/>
      <c r="J10" s="3023"/>
      <c r="K10" s="3023"/>
      <c r="L10" s="3023"/>
      <c r="M10" s="3023"/>
      <c r="N10" s="3023"/>
      <c r="O10" s="1141"/>
    </row>
    <row r="11" spans="1:15" ht="13.5" customHeight="1">
      <c r="A11" s="834"/>
      <c r="C11" s="1130"/>
      <c r="D11" s="1130"/>
      <c r="E11" s="1130"/>
      <c r="F11" s="1134"/>
      <c r="G11" s="843"/>
      <c r="H11" s="3023"/>
      <c r="I11" s="3023"/>
      <c r="J11" s="3023"/>
      <c r="K11" s="3023"/>
      <c r="L11" s="3023"/>
      <c r="M11" s="3023"/>
      <c r="N11" s="3023"/>
      <c r="O11" s="1141"/>
    </row>
    <row r="12" spans="1:15" ht="13.5" customHeight="1">
      <c r="A12" s="1142" t="s">
        <v>2307</v>
      </c>
      <c r="B12" s="3023" t="s">
        <v>2865</v>
      </c>
      <c r="C12" s="3048"/>
      <c r="D12" s="3048"/>
      <c r="E12" s="3048"/>
      <c r="F12" s="3042"/>
      <c r="G12" s="843"/>
      <c r="H12" s="9"/>
      <c r="I12" s="9"/>
      <c r="J12" s="9"/>
      <c r="K12" s="9"/>
      <c r="L12" s="9"/>
      <c r="M12" s="9"/>
      <c r="N12" s="9"/>
      <c r="O12" s="1141"/>
    </row>
    <row r="13" spans="1:15" ht="13.5" customHeight="1">
      <c r="A13" s="847"/>
      <c r="B13" s="3061"/>
      <c r="C13" s="3061"/>
      <c r="D13" s="3061"/>
      <c r="E13" s="3061"/>
      <c r="F13" s="3062"/>
      <c r="G13" s="847"/>
      <c r="H13" s="467"/>
      <c r="I13" s="467"/>
      <c r="J13" s="467"/>
      <c r="K13" s="467"/>
      <c r="L13" s="467"/>
      <c r="M13" s="467"/>
      <c r="N13" s="467"/>
      <c r="O13" s="1143"/>
    </row>
    <row r="14" spans="1:15" ht="13.5" customHeight="1">
      <c r="A14" s="843"/>
      <c r="B14" s="1144"/>
      <c r="C14" s="12" t="s">
        <v>2308</v>
      </c>
      <c r="D14" s="1145" t="s">
        <v>2309</v>
      </c>
      <c r="E14" s="1145" t="s">
        <v>2310</v>
      </c>
      <c r="F14" s="855"/>
      <c r="G14" s="1146"/>
      <c r="H14" s="844"/>
      <c r="I14" s="1147"/>
      <c r="J14" s="844"/>
      <c r="K14" s="1147"/>
      <c r="L14" s="844"/>
      <c r="M14" s="1147"/>
      <c r="N14" s="9"/>
      <c r="O14" s="846"/>
    </row>
    <row r="15" spans="1:15" ht="13.5" customHeight="1">
      <c r="A15" s="1142" t="s">
        <v>1718</v>
      </c>
      <c r="B15" s="1144"/>
      <c r="C15" s="12" t="s">
        <v>2311</v>
      </c>
      <c r="D15" s="1145" t="s">
        <v>2312</v>
      </c>
      <c r="E15" s="1148" t="s">
        <v>2313</v>
      </c>
      <c r="F15" s="1149" t="s">
        <v>2314</v>
      </c>
      <c r="G15" s="1150" t="s">
        <v>2315</v>
      </c>
      <c r="H15" s="1151" t="s">
        <v>2316</v>
      </c>
      <c r="I15" s="1151" t="s">
        <v>2317</v>
      </c>
      <c r="J15" s="1151" t="s">
        <v>2318</v>
      </c>
      <c r="K15" s="1151" t="s">
        <v>2319</v>
      </c>
      <c r="L15" s="1151" t="s">
        <v>2320</v>
      </c>
      <c r="M15" s="1151" t="s">
        <v>2321</v>
      </c>
      <c r="N15" s="1152" t="s">
        <v>2322</v>
      </c>
      <c r="O15" s="1153" t="s">
        <v>1718</v>
      </c>
    </row>
    <row r="16" spans="1:15" ht="13.5" customHeight="1">
      <c r="A16" s="1142" t="s">
        <v>1721</v>
      </c>
      <c r="B16" s="1154" t="s">
        <v>2323</v>
      </c>
      <c r="C16" s="12" t="s">
        <v>2324</v>
      </c>
      <c r="D16" s="1145" t="s">
        <v>2325</v>
      </c>
      <c r="E16" s="1154" t="s">
        <v>2326</v>
      </c>
      <c r="F16" s="1155" t="s">
        <v>2327</v>
      </c>
      <c r="G16" s="1150" t="s">
        <v>2328</v>
      </c>
      <c r="H16" s="1151" t="s">
        <v>2329</v>
      </c>
      <c r="I16" s="1151" t="s">
        <v>2330</v>
      </c>
      <c r="J16" s="1151" t="s">
        <v>2331</v>
      </c>
      <c r="K16" s="1151" t="s">
        <v>2332</v>
      </c>
      <c r="L16" s="1151" t="s">
        <v>2333</v>
      </c>
      <c r="M16" s="1151" t="s">
        <v>2334</v>
      </c>
      <c r="N16" s="1152" t="s">
        <v>2335</v>
      </c>
      <c r="O16" s="1153" t="s">
        <v>1721</v>
      </c>
    </row>
    <row r="17" spans="1:15" ht="13.5" customHeight="1">
      <c r="A17" s="843"/>
      <c r="B17" s="1154" t="s">
        <v>3007</v>
      </c>
      <c r="C17" s="12" t="s">
        <v>3008</v>
      </c>
      <c r="D17" s="1145" t="s">
        <v>2336</v>
      </c>
      <c r="E17" s="1154" t="s">
        <v>3010</v>
      </c>
      <c r="F17" s="1155" t="s">
        <v>2337</v>
      </c>
      <c r="G17" s="1150" t="s">
        <v>1725</v>
      </c>
      <c r="H17" s="1151" t="s">
        <v>2338</v>
      </c>
      <c r="I17" s="1151" t="s">
        <v>2339</v>
      </c>
      <c r="J17" s="1151" t="s">
        <v>2340</v>
      </c>
      <c r="K17" s="1151" t="s">
        <v>2341</v>
      </c>
      <c r="L17" s="1151" t="s">
        <v>2342</v>
      </c>
      <c r="M17" s="1151" t="s">
        <v>2343</v>
      </c>
      <c r="N17" s="1152" t="s">
        <v>2344</v>
      </c>
      <c r="O17" s="846"/>
    </row>
    <row r="18" spans="1:15" ht="13.5" customHeight="1">
      <c r="A18" s="843"/>
      <c r="B18" s="1144"/>
      <c r="C18" s="9"/>
      <c r="D18" s="1145" t="s">
        <v>3009</v>
      </c>
      <c r="E18" s="468"/>
      <c r="F18" s="1141"/>
      <c r="G18" s="1146"/>
      <c r="H18" s="844"/>
      <c r="I18" s="844"/>
      <c r="J18" s="844"/>
      <c r="K18" s="844"/>
      <c r="L18" s="844"/>
      <c r="M18" s="844"/>
      <c r="N18" s="9"/>
      <c r="O18" s="846"/>
    </row>
    <row r="19" spans="1:15" ht="13.5" customHeight="1">
      <c r="A19" s="1156" t="s">
        <v>1726</v>
      </c>
      <c r="B19" s="88"/>
      <c r="C19" s="1157"/>
      <c r="D19" s="1158"/>
      <c r="E19" s="91"/>
      <c r="F19" s="92"/>
      <c r="G19" s="93"/>
      <c r="H19" s="94"/>
      <c r="I19" s="94"/>
      <c r="J19" s="94"/>
      <c r="K19" s="94"/>
      <c r="L19" s="94"/>
      <c r="M19" s="94"/>
      <c r="N19" s="95">
        <f>SUM(F19:M19)</f>
        <v>0</v>
      </c>
      <c r="O19" s="1159" t="s">
        <v>1726</v>
      </c>
    </row>
    <row r="20" spans="1:15" ht="13.5" customHeight="1">
      <c r="A20" s="1142" t="s">
        <v>1727</v>
      </c>
      <c r="B20" s="97" t="s">
        <v>5858</v>
      </c>
      <c r="C20" s="9"/>
      <c r="D20" s="435"/>
      <c r="E20" s="99" t="s">
        <v>1778</v>
      </c>
      <c r="F20" s="100" t="s">
        <v>1778</v>
      </c>
      <c r="G20" s="101"/>
      <c r="H20" s="102" t="s">
        <v>1778</v>
      </c>
      <c r="I20" s="102" t="s">
        <v>1778</v>
      </c>
      <c r="J20" s="102" t="s">
        <v>1778</v>
      </c>
      <c r="K20" s="102" t="s">
        <v>1778</v>
      </c>
      <c r="L20" s="102" t="s">
        <v>1778</v>
      </c>
      <c r="M20" s="102" t="s">
        <v>1778</v>
      </c>
      <c r="N20" s="103">
        <f t="shared" ref="N20:N43" si="0">SUM(F20:M20)</f>
        <v>0</v>
      </c>
      <c r="O20" s="1153" t="s">
        <v>1727</v>
      </c>
    </row>
    <row r="21" spans="1:15" ht="13.5" customHeight="1">
      <c r="A21" s="1142" t="s">
        <v>1728</v>
      </c>
      <c r="B21" s="97"/>
      <c r="C21" s="9"/>
      <c r="D21" s="435"/>
      <c r="E21" s="99"/>
      <c r="F21" s="100"/>
      <c r="G21" s="101"/>
      <c r="H21" s="102"/>
      <c r="I21" s="102"/>
      <c r="J21" s="102"/>
      <c r="K21" s="102"/>
      <c r="L21" s="102"/>
      <c r="M21" s="102"/>
      <c r="N21" s="103">
        <f t="shared" si="0"/>
        <v>0</v>
      </c>
      <c r="O21" s="1153" t="s">
        <v>1728</v>
      </c>
    </row>
    <row r="22" spans="1:15" ht="13.5" customHeight="1">
      <c r="A22" s="1142" t="s">
        <v>1729</v>
      </c>
      <c r="B22" s="97"/>
      <c r="C22" s="9"/>
      <c r="D22" s="435"/>
      <c r="E22" s="99"/>
      <c r="F22" s="100"/>
      <c r="G22" s="101"/>
      <c r="H22" s="102"/>
      <c r="I22" s="102"/>
      <c r="J22" s="102"/>
      <c r="K22" s="102"/>
      <c r="L22" s="102"/>
      <c r="M22" s="102"/>
      <c r="N22" s="103">
        <f t="shared" si="0"/>
        <v>0</v>
      </c>
      <c r="O22" s="1153" t="s">
        <v>1729</v>
      </c>
    </row>
    <row r="23" spans="1:15" ht="13.5" customHeight="1">
      <c r="A23" s="1142" t="s">
        <v>1730</v>
      </c>
      <c r="B23" s="97"/>
      <c r="C23" s="9"/>
      <c r="D23" s="435"/>
      <c r="E23" s="99"/>
      <c r="F23" s="100"/>
      <c r="G23" s="101"/>
      <c r="H23" s="102"/>
      <c r="I23" s="102"/>
      <c r="J23" s="102"/>
      <c r="K23" s="102"/>
      <c r="L23" s="102"/>
      <c r="M23" s="102"/>
      <c r="N23" s="103">
        <f t="shared" si="0"/>
        <v>0</v>
      </c>
      <c r="O23" s="1153" t="s">
        <v>1730</v>
      </c>
    </row>
    <row r="24" spans="1:15" ht="13.5" customHeight="1">
      <c r="A24" s="1142" t="s">
        <v>1731</v>
      </c>
      <c r="B24" s="97"/>
      <c r="C24" s="9"/>
      <c r="D24" s="435"/>
      <c r="E24" s="99"/>
      <c r="F24" s="100"/>
      <c r="G24" s="101"/>
      <c r="H24" s="102"/>
      <c r="I24" s="102"/>
      <c r="J24" s="102"/>
      <c r="K24" s="102"/>
      <c r="L24" s="102"/>
      <c r="M24" s="102"/>
      <c r="N24" s="103">
        <f t="shared" si="0"/>
        <v>0</v>
      </c>
      <c r="O24" s="1153" t="s">
        <v>1731</v>
      </c>
    </row>
    <row r="25" spans="1:15" ht="13.5" customHeight="1">
      <c r="A25" s="1142" t="s">
        <v>1732</v>
      </c>
      <c r="B25" s="97"/>
      <c r="C25" s="9"/>
      <c r="D25" s="435"/>
      <c r="E25" s="99"/>
      <c r="F25" s="100"/>
      <c r="G25" s="101"/>
      <c r="H25" s="102"/>
      <c r="I25" s="102"/>
      <c r="J25" s="102"/>
      <c r="K25" s="102"/>
      <c r="L25" s="102"/>
      <c r="M25" s="102"/>
      <c r="N25" s="103">
        <f t="shared" si="0"/>
        <v>0</v>
      </c>
      <c r="O25" s="1153" t="s">
        <v>1732</v>
      </c>
    </row>
    <row r="26" spans="1:15" ht="13.5" customHeight="1">
      <c r="A26" s="1142" t="s">
        <v>1733</v>
      </c>
      <c r="B26" s="97"/>
      <c r="C26" s="9"/>
      <c r="D26" s="435"/>
      <c r="E26" s="99"/>
      <c r="F26" s="100"/>
      <c r="G26" s="101"/>
      <c r="H26" s="102"/>
      <c r="I26" s="102"/>
      <c r="J26" s="102"/>
      <c r="K26" s="102"/>
      <c r="L26" s="102"/>
      <c r="M26" s="102"/>
      <c r="N26" s="103">
        <f t="shared" si="0"/>
        <v>0</v>
      </c>
      <c r="O26" s="1153" t="s">
        <v>1733</v>
      </c>
    </row>
    <row r="27" spans="1:15" ht="13.5" customHeight="1">
      <c r="A27" s="1142" t="s">
        <v>1734</v>
      </c>
      <c r="B27" s="97"/>
      <c r="C27" s="9"/>
      <c r="D27" s="435"/>
      <c r="E27" s="99"/>
      <c r="F27" s="100"/>
      <c r="G27" s="101"/>
      <c r="H27" s="102"/>
      <c r="I27" s="102"/>
      <c r="J27" s="102"/>
      <c r="K27" s="102"/>
      <c r="L27" s="102"/>
      <c r="M27" s="102"/>
      <c r="N27" s="103">
        <f t="shared" si="0"/>
        <v>0</v>
      </c>
      <c r="O27" s="1153" t="s">
        <v>1734</v>
      </c>
    </row>
    <row r="28" spans="1:15" ht="13.5" customHeight="1">
      <c r="A28" s="1142" t="s">
        <v>1735</v>
      </c>
      <c r="B28" s="97"/>
      <c r="C28" s="9"/>
      <c r="D28" s="435"/>
      <c r="E28" s="99"/>
      <c r="F28" s="100"/>
      <c r="G28" s="101"/>
      <c r="H28" s="102"/>
      <c r="I28" s="102"/>
      <c r="J28" s="102"/>
      <c r="K28" s="102"/>
      <c r="L28" s="102"/>
      <c r="M28" s="102"/>
      <c r="N28" s="103">
        <f t="shared" si="0"/>
        <v>0</v>
      </c>
      <c r="O28" s="1153" t="s">
        <v>1735</v>
      </c>
    </row>
    <row r="29" spans="1:15" ht="13.5" customHeight="1">
      <c r="A29" s="1142" t="s">
        <v>1736</v>
      </c>
      <c r="B29" s="97"/>
      <c r="C29" s="9"/>
      <c r="D29" s="435"/>
      <c r="E29" s="99"/>
      <c r="F29" s="100"/>
      <c r="G29" s="101"/>
      <c r="H29" s="102"/>
      <c r="I29" s="102"/>
      <c r="J29" s="102"/>
      <c r="K29" s="102"/>
      <c r="L29" s="102"/>
      <c r="M29" s="102"/>
      <c r="N29" s="103">
        <f t="shared" si="0"/>
        <v>0</v>
      </c>
      <c r="O29" s="1153" t="s">
        <v>1736</v>
      </c>
    </row>
    <row r="30" spans="1:15" ht="13.5" customHeight="1">
      <c r="A30" s="1142" t="s">
        <v>1737</v>
      </c>
      <c r="B30" s="97"/>
      <c r="C30" s="9"/>
      <c r="D30" s="435"/>
      <c r="E30" s="99"/>
      <c r="F30" s="100"/>
      <c r="G30" s="101"/>
      <c r="H30" s="102"/>
      <c r="I30" s="102"/>
      <c r="J30" s="102"/>
      <c r="K30" s="102"/>
      <c r="L30" s="102"/>
      <c r="M30" s="102"/>
      <c r="N30" s="103">
        <f t="shared" si="0"/>
        <v>0</v>
      </c>
      <c r="O30" s="1153" t="s">
        <v>1737</v>
      </c>
    </row>
    <row r="31" spans="1:15" ht="13.5" customHeight="1">
      <c r="A31" s="1142" t="s">
        <v>1738</v>
      </c>
      <c r="B31" s="97"/>
      <c r="C31" s="9"/>
      <c r="D31" s="435"/>
      <c r="E31" s="99"/>
      <c r="F31" s="100"/>
      <c r="G31" s="101"/>
      <c r="H31" s="102"/>
      <c r="I31" s="102"/>
      <c r="J31" s="102"/>
      <c r="K31" s="102"/>
      <c r="L31" s="102"/>
      <c r="M31" s="102"/>
      <c r="N31" s="103">
        <f t="shared" si="0"/>
        <v>0</v>
      </c>
      <c r="O31" s="1153" t="s">
        <v>1738</v>
      </c>
    </row>
    <row r="32" spans="1:15" ht="13.5" customHeight="1">
      <c r="A32" s="1142" t="s">
        <v>1739</v>
      </c>
      <c r="B32" s="97"/>
      <c r="C32" s="9"/>
      <c r="D32" s="435"/>
      <c r="E32" s="99"/>
      <c r="F32" s="100"/>
      <c r="G32" s="101"/>
      <c r="H32" s="102"/>
      <c r="I32" s="102"/>
      <c r="J32" s="102"/>
      <c r="K32" s="102"/>
      <c r="L32" s="102"/>
      <c r="M32" s="102"/>
      <c r="N32" s="103">
        <f t="shared" si="0"/>
        <v>0</v>
      </c>
      <c r="O32" s="1153" t="s">
        <v>1739</v>
      </c>
    </row>
    <row r="33" spans="1:15" ht="13.5" customHeight="1">
      <c r="A33" s="1142" t="s">
        <v>1740</v>
      </c>
      <c r="B33" s="97"/>
      <c r="C33" s="9"/>
      <c r="D33" s="435"/>
      <c r="E33" s="99"/>
      <c r="F33" s="100"/>
      <c r="G33" s="101"/>
      <c r="H33" s="102"/>
      <c r="I33" s="102"/>
      <c r="J33" s="102"/>
      <c r="K33" s="102"/>
      <c r="L33" s="102"/>
      <c r="M33" s="102"/>
      <c r="N33" s="103">
        <f t="shared" si="0"/>
        <v>0</v>
      </c>
      <c r="O33" s="1153" t="s">
        <v>1740</v>
      </c>
    </row>
    <row r="34" spans="1:15" ht="13.5" customHeight="1">
      <c r="A34" s="1142" t="s">
        <v>1741</v>
      </c>
      <c r="B34" s="97"/>
      <c r="C34" s="9"/>
      <c r="D34" s="435"/>
      <c r="E34" s="99"/>
      <c r="F34" s="100"/>
      <c r="G34" s="101"/>
      <c r="H34" s="102"/>
      <c r="I34" s="102"/>
      <c r="J34" s="102"/>
      <c r="K34" s="102"/>
      <c r="L34" s="102"/>
      <c r="M34" s="102"/>
      <c r="N34" s="103">
        <f t="shared" si="0"/>
        <v>0</v>
      </c>
      <c r="O34" s="1153" t="s">
        <v>1741</v>
      </c>
    </row>
    <row r="35" spans="1:15" ht="13.5" customHeight="1">
      <c r="A35" s="1142" t="s">
        <v>1742</v>
      </c>
      <c r="B35" s="97"/>
      <c r="C35" s="9"/>
      <c r="D35" s="435"/>
      <c r="E35" s="99"/>
      <c r="F35" s="100"/>
      <c r="G35" s="101"/>
      <c r="H35" s="102"/>
      <c r="I35" s="102"/>
      <c r="J35" s="102"/>
      <c r="K35" s="102"/>
      <c r="L35" s="102"/>
      <c r="M35" s="102"/>
      <c r="N35" s="103">
        <f t="shared" si="0"/>
        <v>0</v>
      </c>
      <c r="O35" s="1153" t="s">
        <v>1742</v>
      </c>
    </row>
    <row r="36" spans="1:15" ht="13.5" customHeight="1">
      <c r="A36" s="1142" t="s">
        <v>1743</v>
      </c>
      <c r="B36" s="97"/>
      <c r="C36" s="9"/>
      <c r="D36" s="435"/>
      <c r="E36" s="99"/>
      <c r="F36" s="100"/>
      <c r="G36" s="101"/>
      <c r="H36" s="102"/>
      <c r="I36" s="102"/>
      <c r="J36" s="102"/>
      <c r="K36" s="102"/>
      <c r="L36" s="102"/>
      <c r="M36" s="102"/>
      <c r="N36" s="103">
        <f t="shared" si="0"/>
        <v>0</v>
      </c>
      <c r="O36" s="1153" t="s">
        <v>1743</v>
      </c>
    </row>
    <row r="37" spans="1:15" ht="13.5" customHeight="1">
      <c r="A37" s="1142" t="s">
        <v>1744</v>
      </c>
      <c r="B37" s="97"/>
      <c r="C37" s="9"/>
      <c r="D37" s="435"/>
      <c r="E37" s="99"/>
      <c r="F37" s="100"/>
      <c r="G37" s="101"/>
      <c r="H37" s="102"/>
      <c r="I37" s="102"/>
      <c r="J37" s="102"/>
      <c r="K37" s="102"/>
      <c r="L37" s="102"/>
      <c r="M37" s="102"/>
      <c r="N37" s="103">
        <f t="shared" si="0"/>
        <v>0</v>
      </c>
      <c r="O37" s="1153" t="s">
        <v>1744</v>
      </c>
    </row>
    <row r="38" spans="1:15" ht="13.5" customHeight="1">
      <c r="A38" s="1142" t="s">
        <v>1745</v>
      </c>
      <c r="B38" s="97"/>
      <c r="C38" s="9"/>
      <c r="D38" s="435"/>
      <c r="E38" s="99"/>
      <c r="F38" s="100"/>
      <c r="G38" s="101"/>
      <c r="H38" s="102"/>
      <c r="I38" s="102"/>
      <c r="J38" s="102"/>
      <c r="K38" s="102"/>
      <c r="L38" s="102"/>
      <c r="M38" s="102"/>
      <c r="N38" s="103">
        <f t="shared" si="0"/>
        <v>0</v>
      </c>
      <c r="O38" s="1153" t="s">
        <v>1745</v>
      </c>
    </row>
    <row r="39" spans="1:15" ht="13.5" customHeight="1">
      <c r="A39" s="1142" t="s">
        <v>582</v>
      </c>
      <c r="B39" s="97"/>
      <c r="C39" s="9"/>
      <c r="D39" s="435"/>
      <c r="E39" s="99"/>
      <c r="F39" s="100"/>
      <c r="G39" s="101"/>
      <c r="H39" s="102"/>
      <c r="I39" s="102"/>
      <c r="J39" s="102"/>
      <c r="K39" s="102"/>
      <c r="L39" s="102"/>
      <c r="M39" s="102"/>
      <c r="N39" s="103">
        <f t="shared" si="0"/>
        <v>0</v>
      </c>
      <c r="O39" s="1153" t="s">
        <v>582</v>
      </c>
    </row>
    <row r="40" spans="1:15" ht="13.5" customHeight="1">
      <c r="A40" s="1142" t="s">
        <v>583</v>
      </c>
      <c r="B40" s="97"/>
      <c r="C40" s="9"/>
      <c r="D40" s="435"/>
      <c r="E40" s="99"/>
      <c r="F40" s="100"/>
      <c r="G40" s="101"/>
      <c r="H40" s="102"/>
      <c r="I40" s="102"/>
      <c r="J40" s="102"/>
      <c r="K40" s="102"/>
      <c r="L40" s="102"/>
      <c r="M40" s="102"/>
      <c r="N40" s="103">
        <f t="shared" si="0"/>
        <v>0</v>
      </c>
      <c r="O40" s="1153" t="s">
        <v>583</v>
      </c>
    </row>
    <row r="41" spans="1:15" ht="13.5" customHeight="1">
      <c r="A41" s="1142" t="s">
        <v>584</v>
      </c>
      <c r="B41" s="97"/>
      <c r="C41" s="9"/>
      <c r="D41" s="435"/>
      <c r="E41" s="99"/>
      <c r="F41" s="100"/>
      <c r="G41" s="101"/>
      <c r="H41" s="102"/>
      <c r="I41" s="102"/>
      <c r="J41" s="102"/>
      <c r="K41" s="102"/>
      <c r="L41" s="102"/>
      <c r="M41" s="102"/>
      <c r="N41" s="103">
        <f t="shared" si="0"/>
        <v>0</v>
      </c>
      <c r="O41" s="1153" t="s">
        <v>584</v>
      </c>
    </row>
    <row r="42" spans="1:15" ht="13.5" customHeight="1">
      <c r="A42" s="1142" t="s">
        <v>585</v>
      </c>
      <c r="B42" s="97"/>
      <c r="C42" s="9"/>
      <c r="D42" s="435"/>
      <c r="E42" s="99"/>
      <c r="F42" s="100"/>
      <c r="G42" s="101"/>
      <c r="H42" s="102"/>
      <c r="I42" s="102"/>
      <c r="J42" s="102"/>
      <c r="K42" s="102"/>
      <c r="L42" s="102"/>
      <c r="M42" s="102"/>
      <c r="N42" s="103">
        <f t="shared" si="0"/>
        <v>0</v>
      </c>
      <c r="O42" s="1153" t="s">
        <v>585</v>
      </c>
    </row>
    <row r="43" spans="1:15" ht="13.5" customHeight="1">
      <c r="A43" s="1160" t="s">
        <v>586</v>
      </c>
      <c r="B43" s="104"/>
      <c r="C43" s="467"/>
      <c r="D43" s="485"/>
      <c r="E43" s="106"/>
      <c r="F43" s="107"/>
      <c r="G43" s="108"/>
      <c r="H43" s="109"/>
      <c r="I43" s="109"/>
      <c r="J43" s="109"/>
      <c r="K43" s="109"/>
      <c r="L43" s="109"/>
      <c r="M43" s="109"/>
      <c r="N43" s="110">
        <f t="shared" si="0"/>
        <v>0</v>
      </c>
      <c r="O43" s="1161" t="s">
        <v>586</v>
      </c>
    </row>
    <row r="44" spans="1:15" ht="13.5" customHeight="1">
      <c r="A44" s="843" t="s">
        <v>2345</v>
      </c>
      <c r="B44" s="9"/>
      <c r="C44" s="9"/>
      <c r="D44" s="9"/>
      <c r="E44" s="9"/>
      <c r="F44" s="1141"/>
      <c r="G44" s="843"/>
      <c r="H44" s="9" t="s">
        <v>2346</v>
      </c>
      <c r="I44" s="9"/>
      <c r="J44" s="9"/>
      <c r="K44" s="9"/>
      <c r="L44" s="9"/>
      <c r="M44" s="9"/>
      <c r="N44" s="9"/>
      <c r="O44" s="1141"/>
    </row>
    <row r="45" spans="1:15" ht="13.5" customHeight="1">
      <c r="A45" s="843"/>
      <c r="B45" s="9"/>
      <c r="C45" s="9"/>
      <c r="D45" s="9"/>
      <c r="E45" s="9"/>
      <c r="F45" s="1141"/>
      <c r="G45" s="843"/>
      <c r="H45" s="9"/>
      <c r="I45" s="9"/>
      <c r="J45" s="9"/>
      <c r="K45" s="9"/>
      <c r="L45" s="9"/>
      <c r="M45" s="9"/>
      <c r="N45" s="9"/>
      <c r="O45" s="1141"/>
    </row>
    <row r="46" spans="1:15" ht="13.5" customHeight="1">
      <c r="A46" s="843"/>
      <c r="B46" s="715" t="s">
        <v>2866</v>
      </c>
      <c r="C46" s="9"/>
      <c r="D46" s="9"/>
      <c r="E46" s="9"/>
      <c r="F46" s="1141"/>
      <c r="G46" s="843"/>
      <c r="H46" s="9"/>
      <c r="I46" s="9"/>
      <c r="J46" s="9"/>
      <c r="K46" s="9"/>
      <c r="L46" s="9"/>
      <c r="M46" s="9"/>
      <c r="N46" s="9"/>
      <c r="O46" s="1141"/>
    </row>
    <row r="47" spans="1:15" ht="13.5" customHeight="1">
      <c r="A47" s="843"/>
      <c r="B47" s="715"/>
      <c r="C47" s="9"/>
      <c r="D47" s="9"/>
      <c r="E47" s="9"/>
      <c r="F47" s="1141"/>
      <c r="G47" s="843"/>
      <c r="H47" s="9"/>
      <c r="I47" s="9"/>
      <c r="J47" s="9"/>
      <c r="K47" s="9"/>
      <c r="L47" s="9"/>
      <c r="M47" s="9"/>
      <c r="N47" s="9"/>
      <c r="O47" s="1141"/>
    </row>
    <row r="48" spans="1:15" ht="13.5" customHeight="1">
      <c r="A48" s="843"/>
      <c r="B48" s="9"/>
      <c r="C48" s="9"/>
      <c r="D48" s="9"/>
      <c r="E48" s="9"/>
      <c r="F48" s="1141"/>
      <c r="G48" s="843"/>
      <c r="H48" s="9"/>
      <c r="I48" s="9"/>
      <c r="J48" s="9"/>
      <c r="K48" s="9"/>
      <c r="L48" s="9"/>
      <c r="M48" s="9"/>
      <c r="N48" s="9"/>
      <c r="O48" s="1141"/>
    </row>
    <row r="49" spans="1:15" ht="13.5" customHeight="1">
      <c r="A49" s="843"/>
      <c r="B49" s="9"/>
      <c r="C49" s="9"/>
      <c r="D49" s="9"/>
      <c r="E49" s="9"/>
      <c r="F49" s="1141"/>
      <c r="G49" s="843"/>
      <c r="H49" s="9"/>
      <c r="I49" s="9"/>
      <c r="J49" s="9"/>
      <c r="K49" s="9"/>
      <c r="L49" s="9"/>
      <c r="M49" s="9"/>
      <c r="N49" s="9"/>
      <c r="O49" s="1141"/>
    </row>
    <row r="50" spans="1:15" ht="13.5" customHeight="1">
      <c r="A50" s="843"/>
      <c r="B50" s="9"/>
      <c r="C50" s="9"/>
      <c r="D50" s="9"/>
      <c r="E50" s="9"/>
      <c r="F50" s="1141"/>
      <c r="G50" s="843"/>
      <c r="H50" s="9"/>
      <c r="I50" s="9"/>
      <c r="J50" s="9"/>
      <c r="K50" s="9"/>
      <c r="L50" s="9"/>
      <c r="M50" s="9"/>
      <c r="N50" s="9"/>
      <c r="O50" s="1141"/>
    </row>
    <row r="51" spans="1:15" ht="13.5" customHeight="1">
      <c r="A51" s="843"/>
      <c r="B51" s="9"/>
      <c r="C51" s="9"/>
      <c r="D51" s="9"/>
      <c r="E51" s="9"/>
      <c r="F51" s="1141"/>
      <c r="G51" s="843"/>
      <c r="H51" s="9"/>
      <c r="I51" s="9"/>
      <c r="J51" s="9"/>
      <c r="K51" s="9"/>
      <c r="L51" s="9"/>
      <c r="M51" s="9"/>
      <c r="N51" s="9"/>
      <c r="O51" s="1141"/>
    </row>
    <row r="52" spans="1:15" ht="13.5" customHeight="1">
      <c r="A52" s="843"/>
      <c r="B52" s="9"/>
      <c r="C52" s="9"/>
      <c r="D52" s="9"/>
      <c r="E52" s="9"/>
      <c r="F52" s="1141"/>
      <c r="G52" s="843"/>
      <c r="H52" s="9"/>
      <c r="I52" s="9"/>
      <c r="J52" s="9"/>
      <c r="K52" s="9"/>
      <c r="L52" s="9"/>
      <c r="M52" s="9"/>
      <c r="N52" s="9"/>
      <c r="O52" s="1141"/>
    </row>
    <row r="53" spans="1:15" ht="13.5" customHeight="1">
      <c r="A53" s="843"/>
      <c r="B53" s="9"/>
      <c r="C53" s="9"/>
      <c r="D53" s="9"/>
      <c r="E53" s="9"/>
      <c r="F53" s="1141"/>
      <c r="G53" s="843"/>
      <c r="H53" s="9"/>
      <c r="I53" s="9"/>
      <c r="J53" s="9"/>
      <c r="K53" s="9"/>
      <c r="L53" s="9"/>
      <c r="M53" s="9"/>
      <c r="N53" s="9"/>
      <c r="O53" s="1141"/>
    </row>
    <row r="54" spans="1:15" ht="13.5" customHeight="1">
      <c r="A54" s="843"/>
      <c r="B54" s="9"/>
      <c r="C54" s="9"/>
      <c r="D54" s="9"/>
      <c r="E54" s="9"/>
      <c r="F54" s="1141"/>
      <c r="G54" s="843"/>
      <c r="H54" s="9"/>
      <c r="I54" s="9"/>
      <c r="J54" s="9"/>
      <c r="K54" s="9"/>
      <c r="L54" s="9"/>
      <c r="M54" s="9"/>
      <c r="N54" s="9"/>
      <c r="O54" s="1141"/>
    </row>
    <row r="55" spans="1:15" ht="13.5" customHeight="1" thickBot="1">
      <c r="A55" s="859"/>
      <c r="B55" s="860"/>
      <c r="C55" s="860"/>
      <c r="D55" s="860"/>
      <c r="E55" s="860"/>
      <c r="F55" s="1162"/>
      <c r="G55" s="859"/>
      <c r="H55" s="860"/>
      <c r="I55" s="860"/>
      <c r="J55" s="860"/>
      <c r="K55" s="860"/>
      <c r="L55" s="860"/>
      <c r="M55" s="860"/>
      <c r="N55" s="860"/>
      <c r="O55" s="1162"/>
    </row>
    <row r="56" spans="1:15" ht="13.5" customHeight="1">
      <c r="A56" s="1163" t="s">
        <v>1788</v>
      </c>
      <c r="B56" s="9"/>
      <c r="C56" s="9"/>
      <c r="D56" s="9"/>
      <c r="E56" s="9"/>
      <c r="F56" s="9"/>
      <c r="G56" s="9"/>
      <c r="H56" s="9"/>
      <c r="I56" s="9"/>
      <c r="J56" s="9"/>
      <c r="K56" s="9"/>
      <c r="L56" s="9"/>
      <c r="M56" s="9"/>
      <c r="O56" s="1164" t="s">
        <v>1788</v>
      </c>
    </row>
    <row r="57" spans="1:15" ht="13.5" customHeight="1">
      <c r="A57" s="12" t="s">
        <v>2347</v>
      </c>
      <c r="B57" s="12"/>
      <c r="C57" s="12"/>
      <c r="D57" s="12"/>
      <c r="E57" s="12"/>
      <c r="F57" s="12"/>
      <c r="G57" s="12" t="s">
        <v>2348</v>
      </c>
      <c r="H57" s="12"/>
      <c r="I57" s="12"/>
      <c r="J57" s="12"/>
      <c r="K57" s="12"/>
      <c r="L57" s="12"/>
      <c r="M57" s="12"/>
      <c r="N57" s="12"/>
      <c r="O57" s="12"/>
    </row>
  </sheetData>
  <mergeCells count="5">
    <mergeCell ref="B12:F13"/>
    <mergeCell ref="B5:F6"/>
    <mergeCell ref="H5:N8"/>
    <mergeCell ref="B8:F10"/>
    <mergeCell ref="H10:N11"/>
  </mergeCells>
  <printOptions horizontalCentered="1" verticalCentered="1"/>
  <pageMargins left="0.25" right="0.25" top="0" bottom="0" header="0.5" footer="0.5"/>
  <pageSetup scale="74" fitToWidth="2" orientation="portrait" horizontalDpi="300" verticalDpi="300"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75"/>
  <sheetViews>
    <sheetView defaultGridColor="0" colorId="22" zoomScaleNormal="100" zoomScaleSheetLayoutView="80" workbookViewId="0">
      <selection activeCell="B52" sqref="B52"/>
    </sheetView>
  </sheetViews>
  <sheetFormatPr defaultColWidth="9.6640625" defaultRowHeight="15"/>
  <cols>
    <col min="1" max="1" width="4.6640625" style="9" customWidth="1"/>
    <col min="2" max="2" width="40.21875" style="9" bestFit="1" customWidth="1"/>
    <col min="3" max="3" width="16.6640625" style="9" customWidth="1"/>
    <col min="4" max="4" width="13.6640625" style="9" customWidth="1"/>
    <col min="5" max="5" width="16.6640625" style="9" customWidth="1"/>
    <col min="6" max="6" width="16.33203125" style="9" customWidth="1"/>
    <col min="7" max="16384" width="9.6640625" style="9"/>
  </cols>
  <sheetData>
    <row r="1" spans="1:7">
      <c r="A1" s="43"/>
      <c r="B1" s="44" t="s">
        <v>1789</v>
      </c>
      <c r="C1" s="59" t="s">
        <v>1335</v>
      </c>
      <c r="D1" s="44"/>
      <c r="E1" s="46" t="s">
        <v>1711</v>
      </c>
      <c r="F1" s="47" t="s">
        <v>1712</v>
      </c>
    </row>
    <row r="2" spans="1:7">
      <c r="A2" s="34"/>
      <c r="B2" s="81" t="str">
        <f>'Data Sheet'!$C$25</f>
        <v xml:space="preserve"> New York State Electric &amp; Gas Corporation</v>
      </c>
      <c r="C2" s="57" t="s">
        <v>1713</v>
      </c>
      <c r="D2" s="81"/>
      <c r="E2" s="30" t="s">
        <v>1714</v>
      </c>
      <c r="F2" s="49"/>
    </row>
    <row r="3" spans="1:7" ht="15" customHeight="1">
      <c r="A3" s="37"/>
      <c r="B3" s="116"/>
      <c r="C3" s="117" t="s">
        <v>1715</v>
      </c>
      <c r="D3" s="118"/>
      <c r="E3" s="693" t="str">
        <f>'Data Sheet'!$C$40</f>
        <v xml:space="preserve"> </v>
      </c>
      <c r="F3" s="111" t="str">
        <f>'Data Sheet'!$C$38</f>
        <v>12/31/2016</v>
      </c>
    </row>
    <row r="4" spans="1:7" ht="15" customHeight="1">
      <c r="A4" s="31" t="s">
        <v>2349</v>
      </c>
      <c r="B4" s="32"/>
      <c r="C4" s="32"/>
      <c r="D4" s="32"/>
      <c r="E4" s="32"/>
      <c r="F4" s="33"/>
    </row>
    <row r="5" spans="1:7">
      <c r="A5" s="119"/>
      <c r="B5" s="35"/>
      <c r="C5" s="35"/>
      <c r="D5" s="35"/>
      <c r="E5" s="35"/>
      <c r="F5" s="36"/>
    </row>
    <row r="6" spans="1:7">
      <c r="A6" s="34"/>
      <c r="B6" s="120" t="s">
        <v>2350</v>
      </c>
      <c r="C6" s="121"/>
      <c r="D6" s="829" t="s">
        <v>2351</v>
      </c>
      <c r="E6" s="121"/>
      <c r="F6" s="122"/>
    </row>
    <row r="7" spans="1:7">
      <c r="A7" s="34"/>
      <c r="B7" s="120" t="s">
        <v>2352</v>
      </c>
      <c r="C7" s="123"/>
      <c r="D7" s="829" t="s">
        <v>2353</v>
      </c>
      <c r="E7" s="121"/>
      <c r="F7" s="122"/>
    </row>
    <row r="8" spans="1:7">
      <c r="A8" s="34"/>
      <c r="B8" s="120" t="s">
        <v>2354</v>
      </c>
      <c r="C8" s="123"/>
      <c r="D8" s="829" t="s">
        <v>2355</v>
      </c>
      <c r="E8" s="121"/>
      <c r="F8" s="122"/>
    </row>
    <row r="9" spans="1:7">
      <c r="A9" s="34"/>
      <c r="B9" s="120" t="s">
        <v>2356</v>
      </c>
      <c r="C9" s="123"/>
      <c r="D9" s="829" t="s">
        <v>2357</v>
      </c>
      <c r="E9" s="121"/>
      <c r="F9" s="122"/>
    </row>
    <row r="10" spans="1:7">
      <c r="A10" s="34"/>
      <c r="B10" s="120" t="s">
        <v>3507</v>
      </c>
      <c r="C10" s="123"/>
      <c r="D10" s="829" t="s">
        <v>3508</v>
      </c>
      <c r="E10" s="121"/>
      <c r="F10" s="122"/>
    </row>
    <row r="11" spans="1:7">
      <c r="A11" s="34"/>
      <c r="B11" s="120" t="s">
        <v>3509</v>
      </c>
      <c r="C11" s="123"/>
      <c r="D11" s="829" t="s">
        <v>3510</v>
      </c>
      <c r="E11" s="121"/>
      <c r="F11" s="122"/>
    </row>
    <row r="12" spans="1:7">
      <c r="A12" s="34"/>
      <c r="B12" s="120" t="s">
        <v>3511</v>
      </c>
      <c r="C12" s="123"/>
      <c r="D12" s="829" t="s">
        <v>3512</v>
      </c>
      <c r="E12" s="121"/>
      <c r="F12" s="122"/>
    </row>
    <row r="13" spans="1:7">
      <c r="A13" s="34"/>
      <c r="B13" s="120" t="s">
        <v>3513</v>
      </c>
      <c r="C13" s="123"/>
      <c r="D13" s="829" t="s">
        <v>2437</v>
      </c>
      <c r="E13" s="121"/>
      <c r="F13" s="122"/>
    </row>
    <row r="14" spans="1:7">
      <c r="A14" s="34"/>
      <c r="B14" s="120" t="s">
        <v>2438</v>
      </c>
      <c r="C14" s="123"/>
      <c r="D14" s="829" t="s">
        <v>2439</v>
      </c>
      <c r="E14" s="121"/>
      <c r="F14" s="122"/>
    </row>
    <row r="15" spans="1:7">
      <c r="A15" s="34"/>
      <c r="B15" s="120" t="s">
        <v>2440</v>
      </c>
      <c r="C15" s="123"/>
      <c r="D15" s="829" t="s">
        <v>2441</v>
      </c>
      <c r="E15" s="121"/>
      <c r="F15" s="122"/>
    </row>
    <row r="16" spans="1:7">
      <c r="A16" s="34"/>
      <c r="B16" s="120" t="s">
        <v>2442</v>
      </c>
      <c r="C16" s="123"/>
      <c r="D16" s="829" t="s">
        <v>2443</v>
      </c>
      <c r="E16" s="121"/>
      <c r="F16" s="122"/>
      <c r="G16" s="123"/>
    </row>
    <row r="17" spans="1:7">
      <c r="A17" s="119"/>
      <c r="B17" s="120" t="s">
        <v>2444</v>
      </c>
      <c r="C17" s="123"/>
      <c r="D17" s="829" t="s">
        <v>2445</v>
      </c>
      <c r="E17" s="121"/>
      <c r="F17" s="122"/>
      <c r="G17" s="123"/>
    </row>
    <row r="18" spans="1:7">
      <c r="A18" s="119"/>
      <c r="B18" s="829" t="s">
        <v>2446</v>
      </c>
      <c r="C18" s="123"/>
      <c r="D18" s="829" t="s">
        <v>2447</v>
      </c>
      <c r="E18" s="121"/>
      <c r="F18" s="122"/>
      <c r="G18" s="123"/>
    </row>
    <row r="19" spans="1:7">
      <c r="A19" s="119"/>
      <c r="B19" s="829" t="s">
        <v>2448</v>
      </c>
      <c r="C19" s="123"/>
      <c r="D19" s="829" t="s">
        <v>2449</v>
      </c>
      <c r="E19" s="121"/>
      <c r="F19" s="122"/>
      <c r="G19" s="123"/>
    </row>
    <row r="20" spans="1:7">
      <c r="A20" s="34"/>
      <c r="B20" s="120" t="s">
        <v>2450</v>
      </c>
      <c r="C20" s="123"/>
      <c r="D20" s="829" t="s">
        <v>2451</v>
      </c>
      <c r="E20" s="121"/>
      <c r="F20" s="122"/>
      <c r="G20" s="123"/>
    </row>
    <row r="21" spans="1:7">
      <c r="A21" s="34"/>
      <c r="B21" s="120" t="s">
        <v>2452</v>
      </c>
      <c r="C21" s="123"/>
      <c r="D21" s="829" t="s">
        <v>2453</v>
      </c>
      <c r="E21" s="121"/>
      <c r="F21" s="122"/>
      <c r="G21" s="123"/>
    </row>
    <row r="22" spans="1:7">
      <c r="A22" s="34"/>
      <c r="B22" s="829" t="s">
        <v>2454</v>
      </c>
      <c r="C22" s="123"/>
      <c r="D22" s="829" t="s">
        <v>2455</v>
      </c>
      <c r="E22" s="121"/>
      <c r="F22" s="122"/>
      <c r="G22" s="123"/>
    </row>
    <row r="23" spans="1:7">
      <c r="A23" s="34"/>
      <c r="B23" s="829" t="s">
        <v>2456</v>
      </c>
      <c r="C23" s="123"/>
      <c r="D23" s="829" t="s">
        <v>2457</v>
      </c>
      <c r="E23" s="121"/>
      <c r="F23" s="122"/>
      <c r="G23" s="123"/>
    </row>
    <row r="24" spans="1:7">
      <c r="A24" s="34"/>
      <c r="B24" s="829" t="s">
        <v>2458</v>
      </c>
      <c r="C24" s="123"/>
      <c r="D24" s="829" t="s">
        <v>2459</v>
      </c>
      <c r="E24" s="121"/>
      <c r="F24" s="122"/>
      <c r="G24" s="123"/>
    </row>
    <row r="25" spans="1:7">
      <c r="A25" s="34"/>
      <c r="B25" s="829" t="s">
        <v>2460</v>
      </c>
      <c r="C25" s="123"/>
      <c r="D25" s="829" t="s">
        <v>2461</v>
      </c>
      <c r="E25" s="121"/>
      <c r="F25" s="122"/>
      <c r="G25" s="123"/>
    </row>
    <row r="26" spans="1:7">
      <c r="A26" s="34"/>
      <c r="B26" s="120" t="s">
        <v>2462</v>
      </c>
      <c r="C26" s="123"/>
      <c r="D26" s="829" t="s">
        <v>2463</v>
      </c>
      <c r="E26" s="121"/>
      <c r="F26" s="122"/>
      <c r="G26" s="123"/>
    </row>
    <row r="27" spans="1:7">
      <c r="A27" s="37"/>
      <c r="B27" s="124"/>
      <c r="C27" s="125"/>
      <c r="D27" s="126"/>
      <c r="E27" s="126"/>
      <c r="F27" s="127"/>
      <c r="G27" s="123"/>
    </row>
    <row r="28" spans="1:7">
      <c r="A28" s="34"/>
      <c r="B28" s="121" t="s">
        <v>2464</v>
      </c>
      <c r="C28" s="128"/>
      <c r="D28" s="829" t="s">
        <v>2465</v>
      </c>
      <c r="E28" s="129"/>
      <c r="F28" s="122" t="s">
        <v>2466</v>
      </c>
      <c r="G28" s="123"/>
    </row>
    <row r="29" spans="1:7">
      <c r="A29" s="34"/>
      <c r="B29" s="121" t="s">
        <v>2467</v>
      </c>
      <c r="C29" s="128"/>
      <c r="D29" s="829" t="s">
        <v>2468</v>
      </c>
      <c r="E29" s="129"/>
      <c r="F29" s="122" t="s">
        <v>2469</v>
      </c>
      <c r="G29" s="123"/>
    </row>
    <row r="30" spans="1:7">
      <c r="A30" s="34"/>
      <c r="B30" s="121"/>
      <c r="C30" s="128"/>
      <c r="D30" s="829" t="s">
        <v>2470</v>
      </c>
      <c r="E30" s="129"/>
      <c r="F30" s="122"/>
      <c r="G30" s="123"/>
    </row>
    <row r="31" spans="1:7">
      <c r="A31" s="34"/>
      <c r="B31" s="121"/>
      <c r="C31" s="128"/>
      <c r="D31" s="829" t="s">
        <v>2471</v>
      </c>
      <c r="E31" s="129"/>
      <c r="F31" s="122"/>
      <c r="G31" s="123"/>
    </row>
    <row r="32" spans="1:7">
      <c r="A32" s="34"/>
      <c r="B32" s="121"/>
      <c r="C32" s="128"/>
      <c r="D32" s="829" t="s">
        <v>3529</v>
      </c>
      <c r="E32" s="128"/>
      <c r="F32" s="130"/>
      <c r="G32" s="123"/>
    </row>
    <row r="33" spans="1:7">
      <c r="A33" s="34"/>
      <c r="B33" s="121"/>
      <c r="C33" s="128"/>
      <c r="D33" s="829" t="s">
        <v>3530</v>
      </c>
      <c r="E33" s="128"/>
      <c r="F33" s="130"/>
      <c r="G33" s="123"/>
    </row>
    <row r="34" spans="1:7">
      <c r="A34" s="37"/>
      <c r="B34" s="126"/>
      <c r="C34" s="131"/>
      <c r="D34" s="1280" t="s">
        <v>3531</v>
      </c>
      <c r="E34" s="131"/>
      <c r="F34" s="132"/>
      <c r="G34" s="123"/>
    </row>
    <row r="35" spans="1:7">
      <c r="A35" s="51"/>
      <c r="B35" s="35"/>
      <c r="C35" s="52" t="s">
        <v>3532</v>
      </c>
      <c r="D35" s="35"/>
      <c r="E35" s="35"/>
      <c r="F35" s="36"/>
      <c r="G35" s="123"/>
    </row>
    <row r="36" spans="1:7">
      <c r="A36" s="151" t="s">
        <v>1718</v>
      </c>
      <c r="B36" s="35"/>
      <c r="C36" s="117" t="s">
        <v>3533</v>
      </c>
      <c r="D36" s="38"/>
      <c r="E36" s="38"/>
      <c r="F36" s="133"/>
      <c r="G36" s="123"/>
    </row>
    <row r="37" spans="1:7">
      <c r="A37" s="151" t="s">
        <v>1721</v>
      </c>
      <c r="B37" s="163" t="s">
        <v>3534</v>
      </c>
      <c r="C37" s="651" t="s">
        <v>2322</v>
      </c>
      <c r="D37" s="652" t="s">
        <v>3535</v>
      </c>
      <c r="E37" s="163" t="s">
        <v>3536</v>
      </c>
      <c r="F37" s="49"/>
      <c r="G37" s="123"/>
    </row>
    <row r="38" spans="1:7">
      <c r="A38" s="51"/>
      <c r="B38" s="163" t="s">
        <v>3537</v>
      </c>
      <c r="C38" s="651" t="s">
        <v>3538</v>
      </c>
      <c r="D38" s="652" t="s">
        <v>2319</v>
      </c>
      <c r="E38" s="163" t="s">
        <v>2319</v>
      </c>
      <c r="F38" s="175" t="s">
        <v>2321</v>
      </c>
      <c r="G38" s="123"/>
    </row>
    <row r="39" spans="1:7">
      <c r="A39" s="54"/>
      <c r="B39" s="32" t="s">
        <v>3539</v>
      </c>
      <c r="C39" s="63" t="s">
        <v>3008</v>
      </c>
      <c r="D39" s="64" t="s">
        <v>3009</v>
      </c>
      <c r="E39" s="32" t="s">
        <v>3010</v>
      </c>
      <c r="F39" s="56" t="s">
        <v>2337</v>
      </c>
      <c r="G39" s="123"/>
    </row>
    <row r="40" spans="1:7">
      <c r="A40" s="152" t="s">
        <v>1729</v>
      </c>
      <c r="B40" s="38" t="s">
        <v>3540</v>
      </c>
      <c r="C40" s="2912">
        <v>64508477</v>
      </c>
      <c r="D40" s="2914">
        <v>64508477</v>
      </c>
      <c r="E40" s="38"/>
      <c r="F40" s="134"/>
      <c r="G40" s="123"/>
    </row>
    <row r="41" spans="1:7">
      <c r="A41" s="152" t="s">
        <v>1730</v>
      </c>
      <c r="B41" s="38" t="s">
        <v>3541</v>
      </c>
      <c r="C41" s="50">
        <v>1</v>
      </c>
      <c r="D41" s="116">
        <v>1</v>
      </c>
      <c r="E41" s="38"/>
      <c r="F41" s="134"/>
      <c r="G41" s="123"/>
    </row>
    <row r="42" spans="1:7">
      <c r="A42" s="151" t="s">
        <v>1731</v>
      </c>
      <c r="B42" s="30" t="s">
        <v>3542</v>
      </c>
      <c r="C42" s="2913">
        <v>64508477</v>
      </c>
      <c r="D42" s="2915">
        <v>64508477</v>
      </c>
      <c r="E42" s="30"/>
      <c r="F42" s="49"/>
      <c r="G42" s="123"/>
    </row>
    <row r="43" spans="1:7">
      <c r="A43" s="135"/>
      <c r="B43" s="38" t="s">
        <v>3543</v>
      </c>
      <c r="C43" s="50"/>
      <c r="D43" s="116"/>
      <c r="E43" s="38"/>
      <c r="F43" s="134"/>
      <c r="G43" s="123"/>
    </row>
    <row r="44" spans="1:7">
      <c r="A44" s="151" t="s">
        <v>1732</v>
      </c>
      <c r="B44" s="30"/>
      <c r="C44" s="48"/>
      <c r="D44" s="65"/>
      <c r="E44" s="30"/>
      <c r="F44" s="49"/>
      <c r="G44" s="123"/>
    </row>
    <row r="45" spans="1:7">
      <c r="A45" s="151" t="s">
        <v>1733</v>
      </c>
      <c r="B45" s="30" t="s">
        <v>5233</v>
      </c>
      <c r="C45" s="48"/>
      <c r="D45" s="65"/>
      <c r="E45" s="30"/>
      <c r="F45" s="49"/>
      <c r="G45" s="123"/>
    </row>
    <row r="46" spans="1:7">
      <c r="A46" s="151" t="s">
        <v>1734</v>
      </c>
      <c r="B46" s="30" t="s">
        <v>5234</v>
      </c>
      <c r="C46" s="48"/>
      <c r="D46" s="65"/>
      <c r="E46" s="30"/>
      <c r="F46" s="49"/>
      <c r="G46" s="123"/>
    </row>
    <row r="47" spans="1:7">
      <c r="A47" s="151" t="s">
        <v>1735</v>
      </c>
      <c r="B47" s="30"/>
      <c r="C47" s="48"/>
      <c r="D47" s="65"/>
      <c r="E47" s="30"/>
      <c r="F47" s="49"/>
    </row>
    <row r="48" spans="1:7">
      <c r="A48" s="151" t="s">
        <v>1736</v>
      </c>
      <c r="B48" s="30"/>
      <c r="C48" s="61"/>
      <c r="D48" s="62"/>
      <c r="E48" s="35"/>
      <c r="F48" s="53"/>
    </row>
    <row r="49" spans="1:6">
      <c r="A49" s="151" t="s">
        <v>1737</v>
      </c>
      <c r="B49" s="30" t="s">
        <v>4758</v>
      </c>
      <c r="C49" s="48"/>
      <c r="D49" s="65"/>
      <c r="E49" s="30"/>
      <c r="F49" s="49"/>
    </row>
    <row r="50" spans="1:6">
      <c r="A50" s="151" t="s">
        <v>1738</v>
      </c>
      <c r="B50" s="30" t="s">
        <v>4712</v>
      </c>
      <c r="C50" s="48"/>
      <c r="D50" s="65"/>
      <c r="E50" s="30"/>
      <c r="F50" s="49"/>
    </row>
    <row r="51" spans="1:6">
      <c r="A51" s="151" t="s">
        <v>1739</v>
      </c>
      <c r="B51" s="30" t="s">
        <v>5235</v>
      </c>
      <c r="C51" s="48"/>
      <c r="D51" s="65"/>
      <c r="E51" s="30"/>
      <c r="F51" s="49"/>
    </row>
    <row r="52" spans="1:6">
      <c r="A52" s="151" t="s">
        <v>1740</v>
      </c>
      <c r="B52" s="30"/>
      <c r="C52" s="48"/>
      <c r="D52" s="65"/>
      <c r="E52" s="30"/>
      <c r="F52" s="49"/>
    </row>
    <row r="53" spans="1:6">
      <c r="A53" s="151" t="s">
        <v>1741</v>
      </c>
      <c r="B53" s="136"/>
      <c r="C53" s="48"/>
      <c r="D53" s="65"/>
      <c r="E53" s="30"/>
      <c r="F53" s="49"/>
    </row>
    <row r="54" spans="1:6">
      <c r="A54" s="151" t="s">
        <v>1742</v>
      </c>
      <c r="B54" s="136"/>
      <c r="C54" s="48"/>
      <c r="D54" s="65"/>
      <c r="E54" s="30"/>
      <c r="F54" s="49"/>
    </row>
    <row r="55" spans="1:6" ht="15.75" thickBot="1">
      <c r="A55" s="648" t="s">
        <v>1743</v>
      </c>
      <c r="B55" s="137"/>
      <c r="C55" s="138"/>
      <c r="D55" s="139"/>
      <c r="E55" s="41"/>
      <c r="F55" s="140"/>
    </row>
    <row r="56" spans="1:6">
      <c r="A56" s="17"/>
      <c r="B56" s="136"/>
      <c r="C56" s="30"/>
      <c r="D56" s="30"/>
      <c r="E56" s="30"/>
      <c r="F56" s="30"/>
    </row>
    <row r="57" spans="1:6">
      <c r="A57" s="17" t="s">
        <v>1709</v>
      </c>
      <c r="B57" s="136"/>
      <c r="C57" s="30"/>
      <c r="D57" s="30"/>
      <c r="E57" s="30"/>
      <c r="F57" s="30"/>
    </row>
    <row r="58" spans="1:6" ht="15.75" thickBot="1">
      <c r="A58" s="35" t="s">
        <v>3544</v>
      </c>
      <c r="B58" s="35"/>
      <c r="C58" s="35"/>
      <c r="D58" s="35"/>
      <c r="E58" s="35"/>
      <c r="F58" s="35"/>
    </row>
    <row r="59" spans="1:6">
      <c r="A59" s="43"/>
      <c r="B59" s="44" t="s">
        <v>1789</v>
      </c>
      <c r="C59" s="59" t="s">
        <v>1335</v>
      </c>
      <c r="D59" s="44"/>
      <c r="E59" s="46" t="s">
        <v>1711</v>
      </c>
      <c r="F59" s="47" t="s">
        <v>1712</v>
      </c>
    </row>
    <row r="60" spans="1:6">
      <c r="A60" s="34"/>
      <c r="B60" s="81" t="str">
        <f>'Data Sheet'!$C$25</f>
        <v xml:space="preserve"> New York State Electric &amp; Gas Corporation</v>
      </c>
      <c r="C60" s="57" t="s">
        <v>1713</v>
      </c>
      <c r="D60" s="65"/>
      <c r="E60" s="30" t="s">
        <v>1714</v>
      </c>
      <c r="F60" s="49"/>
    </row>
    <row r="61" spans="1:6">
      <c r="A61" s="37"/>
      <c r="B61" s="116"/>
      <c r="C61" s="117" t="s">
        <v>1715</v>
      </c>
      <c r="D61" s="116"/>
      <c r="E61" s="693" t="str">
        <f>'Data Sheet'!$C$40</f>
        <v xml:space="preserve"> </v>
      </c>
      <c r="F61" s="111" t="str">
        <f>'Data Sheet'!$C$38</f>
        <v>12/31/2016</v>
      </c>
    </row>
    <row r="62" spans="1:6">
      <c r="A62" s="31" t="s">
        <v>3545</v>
      </c>
      <c r="B62" s="32"/>
      <c r="C62" s="32"/>
      <c r="D62" s="32"/>
      <c r="E62" s="32"/>
      <c r="F62" s="56"/>
    </row>
    <row r="63" spans="1:6">
      <c r="A63" s="151" t="s">
        <v>1718</v>
      </c>
      <c r="B63" s="30" t="s">
        <v>3534</v>
      </c>
      <c r="C63" s="651" t="s">
        <v>2322</v>
      </c>
      <c r="D63" s="652" t="s">
        <v>3535</v>
      </c>
      <c r="E63" s="163" t="s">
        <v>3536</v>
      </c>
      <c r="F63" s="49"/>
    </row>
    <row r="64" spans="1:6">
      <c r="A64" s="151" t="s">
        <v>1721</v>
      </c>
      <c r="B64" s="163" t="s">
        <v>3537</v>
      </c>
      <c r="C64" s="651" t="s">
        <v>3538</v>
      </c>
      <c r="D64" s="652" t="s">
        <v>2319</v>
      </c>
      <c r="E64" s="163" t="s">
        <v>2319</v>
      </c>
      <c r="F64" s="175" t="s">
        <v>2321</v>
      </c>
    </row>
    <row r="65" spans="1:6">
      <c r="A65" s="54"/>
      <c r="B65" s="32" t="s">
        <v>3539</v>
      </c>
      <c r="C65" s="63" t="s">
        <v>3008</v>
      </c>
      <c r="D65" s="64" t="s">
        <v>3009</v>
      </c>
      <c r="E65" s="32" t="s">
        <v>3010</v>
      </c>
      <c r="F65" s="56" t="s">
        <v>2337</v>
      </c>
    </row>
    <row r="66" spans="1:6">
      <c r="A66" s="151" t="s">
        <v>1744</v>
      </c>
      <c r="B66" s="30"/>
      <c r="C66" s="48"/>
      <c r="D66" s="65"/>
      <c r="E66" s="30"/>
      <c r="F66" s="49"/>
    </row>
    <row r="67" spans="1:6">
      <c r="A67" s="151" t="s">
        <v>1745</v>
      </c>
      <c r="B67" s="30"/>
      <c r="C67" s="48"/>
      <c r="D67" s="65"/>
      <c r="E67" s="30"/>
      <c r="F67" s="49"/>
    </row>
    <row r="68" spans="1:6">
      <c r="A68" s="151" t="s">
        <v>582</v>
      </c>
      <c r="B68" s="30"/>
      <c r="C68" s="48"/>
      <c r="D68" s="65"/>
      <c r="E68" s="30"/>
      <c r="F68" s="49"/>
    </row>
    <row r="69" spans="1:6">
      <c r="A69" s="151" t="s">
        <v>583</v>
      </c>
      <c r="B69" s="30"/>
      <c r="C69" s="48"/>
      <c r="D69" s="65"/>
      <c r="E69" s="30"/>
      <c r="F69" s="49"/>
    </row>
    <row r="70" spans="1:6">
      <c r="A70" s="151" t="s">
        <v>584</v>
      </c>
      <c r="B70" s="30"/>
      <c r="C70" s="48"/>
      <c r="D70" s="65"/>
      <c r="E70" s="30"/>
      <c r="F70" s="49"/>
    </row>
    <row r="71" spans="1:6">
      <c r="A71" s="151" t="s">
        <v>585</v>
      </c>
      <c r="B71" s="30"/>
      <c r="C71" s="48"/>
      <c r="D71" s="65"/>
      <c r="E71" s="30"/>
      <c r="F71" s="49"/>
    </row>
    <row r="72" spans="1:6">
      <c r="A72" s="151" t="s">
        <v>586</v>
      </c>
      <c r="B72" s="30"/>
      <c r="C72" s="48"/>
      <c r="D72" s="65"/>
      <c r="E72" s="30"/>
      <c r="F72" s="49"/>
    </row>
    <row r="73" spans="1:6">
      <c r="A73" s="151" t="s">
        <v>587</v>
      </c>
      <c r="B73" s="30"/>
      <c r="C73" s="48"/>
      <c r="D73" s="65"/>
      <c r="E73" s="30"/>
      <c r="F73" s="49"/>
    </row>
    <row r="74" spans="1:6">
      <c r="A74" s="151" t="s">
        <v>588</v>
      </c>
      <c r="B74" s="30"/>
      <c r="C74" s="61"/>
      <c r="D74" s="62"/>
      <c r="E74" s="35"/>
      <c r="F74" s="53"/>
    </row>
    <row r="75" spans="1:6">
      <c r="A75" s="151" t="s">
        <v>2362</v>
      </c>
      <c r="B75" s="30"/>
      <c r="C75" s="48"/>
      <c r="D75" s="65"/>
      <c r="E75" s="30"/>
      <c r="F75" s="49"/>
    </row>
    <row r="76" spans="1:6">
      <c r="A76" s="151" t="s">
        <v>2363</v>
      </c>
      <c r="B76" s="30"/>
      <c r="C76" s="48"/>
      <c r="D76" s="65"/>
      <c r="E76" s="30"/>
      <c r="F76" s="49"/>
    </row>
    <row r="77" spans="1:6">
      <c r="A77" s="151" t="s">
        <v>2364</v>
      </c>
      <c r="B77" s="30"/>
      <c r="C77" s="48"/>
      <c r="D77" s="65"/>
      <c r="E77" s="30"/>
      <c r="F77" s="49"/>
    </row>
    <row r="78" spans="1:6">
      <c r="A78" s="151" t="s">
        <v>2365</v>
      </c>
      <c r="B78" s="30"/>
      <c r="C78" s="48"/>
      <c r="D78" s="65"/>
      <c r="E78" s="30"/>
      <c r="F78" s="49"/>
    </row>
    <row r="79" spans="1:6">
      <c r="A79" s="151" t="s">
        <v>2366</v>
      </c>
      <c r="B79" s="30"/>
      <c r="C79" s="48"/>
      <c r="D79" s="65"/>
      <c r="E79" s="30"/>
      <c r="F79" s="49"/>
    </row>
    <row r="80" spans="1:6">
      <c r="A80" s="151" t="s">
        <v>2367</v>
      </c>
      <c r="B80" s="30"/>
      <c r="C80" s="48"/>
      <c r="D80" s="65"/>
      <c r="E80" s="30"/>
      <c r="F80" s="49"/>
    </row>
    <row r="81" spans="1:6">
      <c r="A81" s="151" t="s">
        <v>2368</v>
      </c>
      <c r="B81" s="30"/>
      <c r="C81" s="48"/>
      <c r="D81" s="65"/>
      <c r="E81" s="30"/>
      <c r="F81" s="49"/>
    </row>
    <row r="82" spans="1:6">
      <c r="A82" s="151" t="s">
        <v>2369</v>
      </c>
      <c r="B82" s="30"/>
      <c r="C82" s="48"/>
      <c r="D82" s="65"/>
      <c r="E82" s="30"/>
      <c r="F82" s="49"/>
    </row>
    <row r="83" spans="1:6">
      <c r="A83" s="151" t="s">
        <v>2370</v>
      </c>
      <c r="B83" s="30"/>
      <c r="C83" s="48"/>
      <c r="D83" s="65"/>
      <c r="E83" s="30"/>
      <c r="F83" s="49"/>
    </row>
    <row r="84" spans="1:6">
      <c r="A84" s="151" t="s">
        <v>2371</v>
      </c>
      <c r="B84" s="30"/>
      <c r="C84" s="48"/>
      <c r="D84" s="65"/>
      <c r="E84" s="30"/>
      <c r="F84" s="49"/>
    </row>
    <row r="85" spans="1:6">
      <c r="A85" s="151" t="s">
        <v>2372</v>
      </c>
      <c r="B85" s="30"/>
      <c r="C85" s="48"/>
      <c r="D85" s="65"/>
      <c r="E85" s="30"/>
      <c r="F85" s="49"/>
    </row>
    <row r="86" spans="1:6">
      <c r="A86" s="151" t="s">
        <v>2373</v>
      </c>
      <c r="B86" s="30"/>
      <c r="C86" s="48"/>
      <c r="D86" s="65"/>
      <c r="E86" s="30"/>
      <c r="F86" s="49"/>
    </row>
    <row r="87" spans="1:6">
      <c r="A87" s="151" t="s">
        <v>2374</v>
      </c>
      <c r="B87" s="30"/>
      <c r="C87" s="48"/>
      <c r="D87" s="65"/>
      <c r="E87" s="30"/>
      <c r="F87" s="49"/>
    </row>
    <row r="88" spans="1:6">
      <c r="A88" s="151" t="s">
        <v>2375</v>
      </c>
      <c r="B88" s="30"/>
      <c r="C88" s="48"/>
      <c r="D88" s="65"/>
      <c r="E88" s="30"/>
      <c r="F88" s="49"/>
    </row>
    <row r="89" spans="1:6">
      <c r="A89" s="151" t="s">
        <v>2376</v>
      </c>
      <c r="B89" s="30"/>
      <c r="C89" s="48"/>
      <c r="D89" s="65"/>
      <c r="E89" s="30"/>
      <c r="F89" s="49"/>
    </row>
    <row r="90" spans="1:6">
      <c r="A90" s="151" t="s">
        <v>2377</v>
      </c>
      <c r="B90" s="30"/>
      <c r="C90" s="48"/>
      <c r="D90" s="65"/>
      <c r="E90" s="30"/>
      <c r="F90" s="49"/>
    </row>
    <row r="91" spans="1:6">
      <c r="A91" s="151" t="s">
        <v>2378</v>
      </c>
      <c r="B91" s="30"/>
      <c r="C91" s="48"/>
      <c r="D91" s="65"/>
      <c r="E91" s="30"/>
      <c r="F91" s="49"/>
    </row>
    <row r="92" spans="1:6">
      <c r="A92" s="151" t="s">
        <v>2379</v>
      </c>
      <c r="B92" s="30"/>
      <c r="C92" s="48"/>
      <c r="D92" s="65"/>
      <c r="E92" s="30"/>
      <c r="F92" s="49"/>
    </row>
    <row r="93" spans="1:6">
      <c r="A93" s="151" t="s">
        <v>2380</v>
      </c>
      <c r="B93" s="30"/>
      <c r="C93" s="48"/>
      <c r="D93" s="65"/>
      <c r="E93" s="30"/>
      <c r="F93" s="49"/>
    </row>
    <row r="94" spans="1:6">
      <c r="A94" s="151" t="s">
        <v>2381</v>
      </c>
      <c r="B94" s="30"/>
      <c r="C94" s="48"/>
      <c r="D94" s="65"/>
      <c r="E94" s="30"/>
      <c r="F94" s="49"/>
    </row>
    <row r="95" spans="1:6">
      <c r="A95" s="151" t="s">
        <v>2382</v>
      </c>
      <c r="B95" s="30"/>
      <c r="C95" s="48"/>
      <c r="D95" s="65"/>
      <c r="E95" s="30"/>
      <c r="F95" s="49"/>
    </row>
    <row r="96" spans="1:6">
      <c r="A96" s="151" t="s">
        <v>2383</v>
      </c>
      <c r="B96" s="30"/>
      <c r="C96" s="48"/>
      <c r="D96" s="65"/>
      <c r="E96" s="30"/>
      <c r="F96" s="49"/>
    </row>
    <row r="97" spans="1:6">
      <c r="A97" s="151" t="s">
        <v>2384</v>
      </c>
      <c r="B97" s="30"/>
      <c r="C97" s="48"/>
      <c r="D97" s="65"/>
      <c r="E97" s="30"/>
      <c r="F97" s="49"/>
    </row>
    <row r="98" spans="1:6">
      <c r="A98" s="151" t="s">
        <v>3546</v>
      </c>
      <c r="B98" s="30"/>
      <c r="C98" s="48"/>
      <c r="D98" s="65"/>
      <c r="E98" s="30"/>
      <c r="F98" s="49"/>
    </row>
    <row r="99" spans="1:6">
      <c r="A99" s="151" t="s">
        <v>3547</v>
      </c>
      <c r="B99" s="30"/>
      <c r="C99" s="48"/>
      <c r="D99" s="65"/>
      <c r="E99" s="30"/>
      <c r="F99" s="49"/>
    </row>
    <row r="100" spans="1:6">
      <c r="A100" s="152" t="s">
        <v>3548</v>
      </c>
      <c r="B100" s="38"/>
      <c r="C100" s="50"/>
      <c r="D100" s="116"/>
      <c r="E100" s="38"/>
      <c r="F100" s="134"/>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75" thickBot="1">
      <c r="A112" s="112"/>
      <c r="B112" s="113"/>
      <c r="C112" s="113"/>
      <c r="D112" s="113"/>
      <c r="E112" s="113"/>
      <c r="F112" s="114"/>
    </row>
    <row r="113" spans="1:6">
      <c r="A113" s="17"/>
      <c r="B113" s="17"/>
      <c r="C113" s="17"/>
      <c r="D113" s="17"/>
      <c r="E113" s="17"/>
      <c r="F113" s="17"/>
    </row>
    <row r="114" spans="1:6">
      <c r="A114" s="17" t="s">
        <v>3549</v>
      </c>
      <c r="B114" s="17"/>
      <c r="C114" s="17"/>
      <c r="D114" s="17"/>
      <c r="E114" s="17"/>
      <c r="F114" s="17"/>
    </row>
    <row r="115" spans="1:6">
      <c r="A115" s="69" t="s">
        <v>3550</v>
      </c>
      <c r="B115" s="69"/>
      <c r="C115" s="69"/>
      <c r="D115" s="69"/>
      <c r="E115" s="69"/>
      <c r="F115" s="69"/>
    </row>
    <row r="116" spans="1:6">
      <c r="A116" s="17"/>
      <c r="B116" s="17"/>
      <c r="C116" s="30"/>
      <c r="D116" s="30"/>
      <c r="E116" s="30"/>
      <c r="F116" s="30"/>
    </row>
    <row r="117" spans="1:6" ht="15.75">
      <c r="A117" s="1279" t="s">
        <v>2596</v>
      </c>
      <c r="B117" s="17"/>
      <c r="C117" s="30"/>
      <c r="D117" s="30"/>
      <c r="E117" s="30"/>
      <c r="F117" s="30"/>
    </row>
    <row r="118" spans="1:6">
      <c r="A118" s="17"/>
      <c r="B118" s="17"/>
      <c r="C118" s="30"/>
      <c r="D118" s="30"/>
      <c r="E118" s="30"/>
      <c r="F118" s="30"/>
    </row>
    <row r="119" spans="1:6">
      <c r="A119" s="30"/>
      <c r="B119" s="136"/>
      <c r="C119" s="30"/>
      <c r="D119" s="30"/>
      <c r="E119" s="30"/>
      <c r="F119" s="30"/>
    </row>
    <row r="120" spans="1:6" ht="15.75" thickBot="1">
      <c r="A120" s="30"/>
      <c r="B120" s="17" t="str">
        <f>'Data Sheet'!$C$25</f>
        <v xml:space="preserve"> New York State Electric &amp; Gas Corporation</v>
      </c>
      <c r="C120" s="30"/>
      <c r="D120" s="30"/>
      <c r="E120" s="693" t="str">
        <f>'Data Sheet'!$C$40</f>
        <v xml:space="preserve"> </v>
      </c>
      <c r="F120" s="9" t="str">
        <f>'Data Sheet'!$C$38</f>
        <v>12/31/2016</v>
      </c>
    </row>
    <row r="121" spans="1:6">
      <c r="A121" s="43"/>
      <c r="B121" s="46"/>
      <c r="C121" s="46"/>
      <c r="D121" s="46"/>
      <c r="E121" s="46"/>
      <c r="F121" s="60"/>
    </row>
    <row r="122" spans="1:6" ht="15.75">
      <c r="A122" s="142" t="s">
        <v>3047</v>
      </c>
      <c r="B122" s="141"/>
      <c r="C122" s="141"/>
      <c r="D122" s="141"/>
      <c r="E122" s="141"/>
      <c r="F122" s="143"/>
    </row>
    <row r="123" spans="1:6" ht="15.75">
      <c r="A123" s="142" t="s">
        <v>1076</v>
      </c>
      <c r="B123" s="141"/>
      <c r="C123" s="141"/>
      <c r="D123" s="141"/>
      <c r="E123" s="141"/>
      <c r="F123" s="143"/>
    </row>
    <row r="124" spans="1:6">
      <c r="A124" s="31"/>
      <c r="B124" s="32"/>
      <c r="C124" s="32"/>
      <c r="D124" s="32"/>
      <c r="E124" s="32"/>
      <c r="F124" s="33"/>
    </row>
    <row r="125" spans="1:6">
      <c r="A125" s="34"/>
      <c r="B125" s="30"/>
      <c r="C125" s="30"/>
      <c r="D125" s="30"/>
      <c r="E125" s="30"/>
      <c r="F125" s="39"/>
    </row>
    <row r="126" spans="1:6">
      <c r="A126" s="34"/>
      <c r="B126" s="30"/>
      <c r="C126" s="30"/>
      <c r="D126" s="30"/>
      <c r="E126" s="30"/>
      <c r="F126" s="39"/>
    </row>
    <row r="127" spans="1:6">
      <c r="A127" s="34"/>
      <c r="B127" s="35"/>
      <c r="C127" s="35"/>
      <c r="D127" s="35"/>
      <c r="E127" s="35"/>
      <c r="F127" s="36"/>
    </row>
    <row r="128" spans="1:6">
      <c r="A128" s="34"/>
      <c r="B128" s="30"/>
      <c r="C128" s="30"/>
      <c r="D128" s="30"/>
      <c r="E128" s="30"/>
      <c r="F128" s="39"/>
    </row>
    <row r="129" spans="1:6">
      <c r="A129" s="34"/>
      <c r="B129" s="30"/>
      <c r="C129" s="30"/>
      <c r="D129" s="30"/>
      <c r="E129" s="30"/>
      <c r="F129" s="39"/>
    </row>
    <row r="130" spans="1:6">
      <c r="A130" s="34"/>
      <c r="B130" s="30"/>
      <c r="C130" s="30"/>
      <c r="D130" s="30"/>
      <c r="E130" s="30"/>
      <c r="F130" s="39"/>
    </row>
    <row r="131" spans="1:6">
      <c r="A131" s="34"/>
      <c r="B131" s="30"/>
      <c r="C131" s="30"/>
      <c r="D131" s="30"/>
      <c r="E131" s="30"/>
      <c r="F131" s="39"/>
    </row>
    <row r="132" spans="1:6">
      <c r="A132" s="34"/>
      <c r="B132" s="30"/>
      <c r="C132" s="30"/>
      <c r="D132" s="30"/>
      <c r="E132" s="30"/>
      <c r="F132" s="39"/>
    </row>
    <row r="133" spans="1:6">
      <c r="A133" s="34"/>
      <c r="B133" s="30"/>
      <c r="C133" s="30"/>
      <c r="D133" s="30"/>
      <c r="E133" s="30"/>
      <c r="F133" s="39"/>
    </row>
    <row r="134" spans="1:6">
      <c r="A134" s="34"/>
      <c r="B134" s="30"/>
      <c r="C134" s="30"/>
      <c r="D134" s="30"/>
      <c r="E134" s="30"/>
      <c r="F134" s="39"/>
    </row>
    <row r="135" spans="1:6">
      <c r="A135" s="34"/>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75" thickBot="1">
      <c r="A172" s="112"/>
      <c r="B172" s="113"/>
      <c r="C172" s="113"/>
      <c r="D172" s="113"/>
      <c r="E172" s="113"/>
      <c r="F172" s="114"/>
    </row>
    <row r="173" spans="1:6">
      <c r="A173" s="17"/>
      <c r="B173" s="17"/>
      <c r="C173" s="17"/>
      <c r="D173" s="17"/>
      <c r="E173" s="17"/>
      <c r="F173" s="17"/>
    </row>
    <row r="174" spans="1:6">
      <c r="A174" s="17" t="s">
        <v>1706</v>
      </c>
      <c r="B174" s="17"/>
      <c r="C174" s="17"/>
      <c r="D174" s="17"/>
      <c r="E174" s="17"/>
      <c r="F174" s="17"/>
    </row>
    <row r="175" spans="1:6">
      <c r="A175" s="69" t="s">
        <v>1077</v>
      </c>
      <c r="B175" s="69"/>
      <c r="C175" s="69"/>
      <c r="D175" s="69"/>
      <c r="E175" s="69"/>
      <c r="F175" s="69"/>
    </row>
  </sheetData>
  <printOptions horizontalCentered="1" verticalCentered="1"/>
  <pageMargins left="0.5" right="0.5" top="0" bottom="0" header="0.25" footer="0.25"/>
  <pageSetup scale="74" fitToHeight="3" orientation="portrait" horizontalDpi="300" verticalDpi="300"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316"/>
  <sheetViews>
    <sheetView defaultGridColor="0" view="pageBreakPreview" topLeftCell="A50" colorId="22" zoomScale="50" zoomScaleNormal="100" zoomScaleSheetLayoutView="50" workbookViewId="0">
      <selection activeCell="H329" sqref="H329"/>
    </sheetView>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2.6640625" customWidth="1"/>
    <col min="8" max="8" width="15.6640625" customWidth="1"/>
  </cols>
  <sheetData>
    <row r="1" spans="1:8">
      <c r="A1" s="43"/>
      <c r="B1" s="44" t="s">
        <v>1789</v>
      </c>
      <c r="C1" s="59" t="s">
        <v>1335</v>
      </c>
      <c r="D1" s="46"/>
      <c r="E1" s="46"/>
      <c r="F1" s="44"/>
      <c r="G1" s="898" t="s">
        <v>1711</v>
      </c>
      <c r="H1" s="60" t="s">
        <v>1792</v>
      </c>
    </row>
    <row r="2" spans="1:8">
      <c r="A2" s="34"/>
      <c r="B2" s="81" t="str">
        <f>'Data Sheet'!$C$25</f>
        <v xml:space="preserve"> New York State Electric &amp; Gas Corporation</v>
      </c>
      <c r="C2" s="174" t="s">
        <v>1336</v>
      </c>
      <c r="D2" s="30" t="s">
        <v>1337</v>
      </c>
      <c r="E2" s="17"/>
      <c r="F2" s="65" t="s">
        <v>1338</v>
      </c>
      <c r="G2" s="900" t="s">
        <v>1714</v>
      </c>
      <c r="H2" s="39"/>
    </row>
    <row r="3" spans="1:8" ht="15" customHeight="1">
      <c r="A3" s="37"/>
      <c r="B3" s="38"/>
      <c r="C3" s="156" t="s">
        <v>1339</v>
      </c>
      <c r="D3" s="38" t="s">
        <v>1337</v>
      </c>
      <c r="E3" s="77"/>
      <c r="F3" s="116" t="s">
        <v>1340</v>
      </c>
      <c r="G3" s="703" t="str">
        <f>'Data Sheet'!$C$40</f>
        <v xml:space="preserve"> </v>
      </c>
      <c r="H3" s="1289" t="str">
        <f>'Data Sheet'!$C$38</f>
        <v>12/31/2016</v>
      </c>
    </row>
    <row r="4" spans="1:8" ht="15" customHeight="1">
      <c r="A4" s="31" t="s">
        <v>1078</v>
      </c>
      <c r="B4" s="32"/>
      <c r="C4" s="32"/>
      <c r="D4" s="32"/>
      <c r="E4" s="32"/>
      <c r="F4" s="32"/>
      <c r="G4" s="32"/>
      <c r="H4" s="33"/>
    </row>
    <row r="5" spans="1:8">
      <c r="A5" s="34"/>
      <c r="B5" s="3074" t="s">
        <v>2939</v>
      </c>
      <c r="C5" s="3075"/>
      <c r="D5" s="121" t="s">
        <v>1079</v>
      </c>
      <c r="E5" s="3076" t="s">
        <v>2940</v>
      </c>
      <c r="F5" s="3076"/>
      <c r="G5" s="3076"/>
      <c r="H5" s="3077"/>
    </row>
    <row r="6" spans="1:8">
      <c r="A6" s="34"/>
      <c r="B6" s="3065"/>
      <c r="C6" s="3065"/>
      <c r="D6" s="121"/>
      <c r="E6" s="3078"/>
      <c r="F6" s="3078"/>
      <c r="G6" s="3078"/>
      <c r="H6" s="3067"/>
    </row>
    <row r="7" spans="1:8">
      <c r="A7" s="34"/>
      <c r="B7" s="3065"/>
      <c r="C7" s="3065"/>
      <c r="D7" s="121"/>
      <c r="E7" s="3078"/>
      <c r="F7" s="3078"/>
      <c r="G7" s="3078"/>
      <c r="H7" s="3067"/>
    </row>
    <row r="8" spans="1:8">
      <c r="A8" s="34"/>
      <c r="B8" s="3065"/>
      <c r="C8" s="3065"/>
      <c r="D8" s="121"/>
      <c r="E8" s="3079" t="s">
        <v>2941</v>
      </c>
      <c r="F8" s="3079"/>
      <c r="G8" s="3079"/>
      <c r="H8" s="3080"/>
    </row>
    <row r="9" spans="1:8">
      <c r="A9" s="34"/>
      <c r="B9" s="3065"/>
      <c r="C9" s="3065"/>
      <c r="D9" s="121"/>
      <c r="E9" s="3079"/>
      <c r="F9" s="3079"/>
      <c r="G9" s="3079"/>
      <c r="H9" s="3080"/>
    </row>
    <row r="10" spans="1:8">
      <c r="A10" s="34"/>
      <c r="B10" s="3065"/>
      <c r="C10" s="3065"/>
      <c r="D10" s="121"/>
      <c r="E10" s="3079"/>
      <c r="F10" s="3079"/>
      <c r="G10" s="3079"/>
      <c r="H10" s="3080"/>
    </row>
    <row r="11" spans="1:8">
      <c r="A11" s="34"/>
      <c r="B11" s="1135"/>
      <c r="C11" s="1135"/>
      <c r="D11" s="121"/>
      <c r="E11" s="3079"/>
      <c r="F11" s="3079"/>
      <c r="G11" s="3079"/>
      <c r="H11" s="3080"/>
    </row>
    <row r="12" spans="1:8">
      <c r="A12" s="34"/>
      <c r="B12" s="3066" t="s">
        <v>2942</v>
      </c>
      <c r="C12" s="3051"/>
      <c r="D12" s="121"/>
      <c r="E12" s="3079"/>
      <c r="F12" s="3079"/>
      <c r="G12" s="3079"/>
      <c r="H12" s="3080"/>
    </row>
    <row r="13" spans="1:8">
      <c r="A13" s="34"/>
      <c r="B13" s="3051"/>
      <c r="C13" s="3051"/>
      <c r="D13" s="121"/>
      <c r="E13" s="1165"/>
      <c r="F13" s="1166"/>
      <c r="G13" s="1166"/>
      <c r="H13" s="1167"/>
    </row>
    <row r="14" spans="1:8" ht="21" customHeight="1">
      <c r="A14" s="34"/>
      <c r="B14" s="3051"/>
      <c r="C14" s="3051"/>
      <c r="D14" s="121"/>
      <c r="E14" s="3081" t="s">
        <v>2943</v>
      </c>
      <c r="F14" s="3082"/>
      <c r="G14" s="3082"/>
      <c r="H14" s="3083"/>
    </row>
    <row r="15" spans="1:8">
      <c r="A15" s="34"/>
      <c r="B15" s="1169"/>
      <c r="C15" s="1169"/>
      <c r="D15" s="121"/>
      <c r="E15" s="3082"/>
      <c r="F15" s="3082"/>
      <c r="G15" s="3082"/>
      <c r="H15" s="3083"/>
    </row>
    <row r="16" spans="1:8">
      <c r="A16" s="34"/>
      <c r="B16" s="3064" t="s">
        <v>3210</v>
      </c>
      <c r="C16" s="3065"/>
      <c r="D16" s="121"/>
      <c r="E16" s="1168"/>
      <c r="F16" s="1168"/>
      <c r="G16" s="1168"/>
      <c r="H16" s="1167"/>
    </row>
    <row r="17" spans="1:8">
      <c r="A17" s="34"/>
      <c r="B17" s="3065"/>
      <c r="C17" s="3065"/>
      <c r="D17" s="121"/>
      <c r="E17" s="1166"/>
      <c r="F17" s="1166"/>
      <c r="G17" s="1166"/>
      <c r="H17" s="1167"/>
    </row>
    <row r="18" spans="1:8">
      <c r="A18" s="34"/>
      <c r="B18" s="3065"/>
      <c r="C18" s="3065"/>
      <c r="D18" s="121"/>
      <c r="E18" s="3066" t="s">
        <v>2944</v>
      </c>
      <c r="F18" s="3066"/>
      <c r="G18" s="3066"/>
      <c r="H18" s="3067"/>
    </row>
    <row r="19" spans="1:8">
      <c r="A19" s="34"/>
      <c r="B19" s="3065"/>
      <c r="C19" s="3065"/>
      <c r="D19" s="121"/>
      <c r="E19" s="3066"/>
      <c r="F19" s="3066"/>
      <c r="G19" s="3066"/>
      <c r="H19" s="3067"/>
    </row>
    <row r="20" spans="1:8">
      <c r="A20" s="34"/>
      <c r="B20" s="121"/>
      <c r="C20" s="121"/>
      <c r="D20" s="121"/>
      <c r="E20" s="1166"/>
      <c r="F20" s="1166"/>
      <c r="G20" s="1166"/>
      <c r="H20" s="1167"/>
    </row>
    <row r="21" spans="1:8">
      <c r="A21" s="34"/>
      <c r="B21" s="3064" t="s">
        <v>2945</v>
      </c>
      <c r="C21" s="3065"/>
      <c r="D21" s="121"/>
      <c r="E21" s="3066" t="s">
        <v>2946</v>
      </c>
      <c r="F21" s="3066"/>
      <c r="G21" s="3066"/>
      <c r="H21" s="3067"/>
    </row>
    <row r="22" spans="1:8">
      <c r="A22" s="34"/>
      <c r="B22" s="3065"/>
      <c r="C22" s="3065"/>
      <c r="D22" s="121"/>
      <c r="E22" s="3066"/>
      <c r="F22" s="3066"/>
      <c r="G22" s="3066"/>
      <c r="H22" s="3067"/>
    </row>
    <row r="23" spans="1:8">
      <c r="A23" s="34"/>
      <c r="B23" s="3065"/>
      <c r="C23" s="3065"/>
      <c r="D23" s="121"/>
      <c r="E23" s="3066"/>
      <c r="F23" s="3066"/>
      <c r="G23" s="3066"/>
      <c r="H23" s="3067"/>
    </row>
    <row r="24" spans="1:8">
      <c r="A24" s="34"/>
      <c r="B24" s="3065"/>
      <c r="C24" s="3065"/>
      <c r="D24" s="121"/>
      <c r="H24" s="1167"/>
    </row>
    <row r="25" spans="1:8">
      <c r="A25" s="34"/>
      <c r="B25" s="1132"/>
      <c r="C25" s="1132"/>
      <c r="D25" s="121"/>
      <c r="E25" s="3064" t="s">
        <v>1798</v>
      </c>
      <c r="F25" s="3064"/>
      <c r="G25" s="3064"/>
      <c r="H25" s="3068"/>
    </row>
    <row r="26" spans="1:8">
      <c r="A26" s="34"/>
      <c r="B26" s="3064" t="s">
        <v>1799</v>
      </c>
      <c r="C26" s="3064"/>
      <c r="D26" s="121"/>
      <c r="E26" s="3064"/>
      <c r="F26" s="3064"/>
      <c r="G26" s="3064"/>
      <c r="H26" s="3068"/>
    </row>
    <row r="27" spans="1:8">
      <c r="A27" s="34"/>
      <c r="B27" s="3064"/>
      <c r="C27" s="3064"/>
      <c r="D27" s="121"/>
      <c r="E27" s="3064"/>
      <c r="F27" s="3064"/>
      <c r="G27" s="3064"/>
      <c r="H27" s="3068"/>
    </row>
    <row r="28" spans="1:8">
      <c r="A28" s="34"/>
      <c r="B28" s="3064"/>
      <c r="C28" s="3064"/>
      <c r="D28" s="121"/>
      <c r="E28" s="3064"/>
      <c r="F28" s="3064"/>
      <c r="G28" s="3064"/>
      <c r="H28" s="3068"/>
    </row>
    <row r="29" spans="1:8" ht="21" customHeight="1">
      <c r="A29" s="34"/>
      <c r="B29" s="3064"/>
      <c r="C29" s="3064"/>
      <c r="D29" s="121"/>
      <c r="E29" s="3064"/>
      <c r="F29" s="3064"/>
      <c r="G29" s="3064"/>
      <c r="H29" s="3068"/>
    </row>
    <row r="30" spans="1:8">
      <c r="A30" s="34"/>
      <c r="B30" s="1135"/>
      <c r="C30" s="1135"/>
      <c r="D30" s="121"/>
      <c r="F30" s="854"/>
      <c r="G30" s="854"/>
      <c r="H30" s="884"/>
    </row>
    <row r="31" spans="1:8">
      <c r="A31" s="34"/>
      <c r="B31" s="3064" t="s">
        <v>1800</v>
      </c>
      <c r="C31" s="3045"/>
      <c r="D31" s="121"/>
      <c r="E31" s="120" t="s">
        <v>1801</v>
      </c>
      <c r="F31" s="854"/>
      <c r="G31" s="854"/>
      <c r="H31" s="884"/>
    </row>
    <row r="32" spans="1:8">
      <c r="A32" s="34"/>
      <c r="B32" s="3045"/>
      <c r="C32" s="3045"/>
      <c r="D32" s="121"/>
      <c r="E32" s="1170"/>
      <c r="F32" s="1166"/>
      <c r="G32" s="1166"/>
      <c r="H32" s="1167"/>
    </row>
    <row r="33" spans="1:8">
      <c r="A33" s="34"/>
      <c r="B33" s="3045"/>
      <c r="C33" s="3045"/>
      <c r="D33" s="121"/>
      <c r="E33" s="3069" t="s">
        <v>1802</v>
      </c>
      <c r="F33" s="3070"/>
      <c r="G33" s="3070"/>
      <c r="H33" s="3071"/>
    </row>
    <row r="34" spans="1:8">
      <c r="A34" s="34"/>
      <c r="B34" s="3045"/>
      <c r="C34" s="3045"/>
      <c r="D34" s="121"/>
      <c r="E34" s="3070"/>
      <c r="F34" s="3070"/>
      <c r="G34" s="3070"/>
      <c r="H34" s="3071"/>
    </row>
    <row r="35" spans="1:8">
      <c r="A35" s="34"/>
      <c r="B35" s="3045"/>
      <c r="C35" s="3045"/>
      <c r="D35" s="121"/>
      <c r="E35" s="3070"/>
      <c r="F35" s="3070"/>
      <c r="G35" s="3070"/>
      <c r="H35" s="3071"/>
    </row>
    <row r="36" spans="1:8">
      <c r="A36" s="34"/>
      <c r="B36" s="3045"/>
      <c r="C36" s="3045"/>
      <c r="D36" s="121"/>
      <c r="E36" s="3070"/>
      <c r="F36" s="3070"/>
      <c r="G36" s="3070"/>
      <c r="H36" s="3071"/>
    </row>
    <row r="37" spans="1:8">
      <c r="A37" s="37"/>
      <c r="B37" s="3057"/>
      <c r="C37" s="3057"/>
      <c r="D37" s="126"/>
      <c r="E37" s="3072"/>
      <c r="F37" s="3072"/>
      <c r="G37" s="3072"/>
      <c r="H37" s="3073"/>
    </row>
    <row r="38" spans="1:8">
      <c r="A38" s="34"/>
      <c r="B38" s="35"/>
      <c r="C38" s="35"/>
      <c r="D38" s="35"/>
      <c r="E38" s="35"/>
      <c r="F38" s="30"/>
      <c r="G38" s="144"/>
      <c r="H38" s="145"/>
    </row>
    <row r="39" spans="1:8">
      <c r="A39" s="34"/>
      <c r="B39" s="35"/>
      <c r="C39" s="35"/>
      <c r="D39" s="35"/>
      <c r="E39" s="35"/>
      <c r="F39" s="30"/>
      <c r="G39" s="144"/>
      <c r="H39" s="145"/>
    </row>
    <row r="40" spans="1:8">
      <c r="A40" s="34"/>
      <c r="B40" s="35"/>
      <c r="C40" s="35"/>
      <c r="D40" s="35"/>
      <c r="E40" s="35"/>
      <c r="F40" s="30"/>
      <c r="G40" s="144"/>
      <c r="H40" s="145"/>
    </row>
    <row r="41" spans="1:8">
      <c r="A41" s="34"/>
      <c r="B41" s="35"/>
      <c r="C41" s="35"/>
      <c r="D41" s="35"/>
      <c r="E41" s="35"/>
      <c r="F41" s="30"/>
      <c r="G41" s="144"/>
      <c r="H41" s="145"/>
    </row>
    <row r="42" spans="1:8">
      <c r="A42" s="34"/>
      <c r="B42" s="35"/>
      <c r="C42" s="35"/>
      <c r="D42" s="35"/>
      <c r="E42" s="35"/>
      <c r="F42" s="30"/>
      <c r="G42" s="144"/>
      <c r="H42" s="145"/>
    </row>
    <row r="43" spans="1:8">
      <c r="A43" s="34"/>
      <c r="B43" s="35"/>
      <c r="C43" s="35"/>
      <c r="D43" s="35"/>
      <c r="E43" s="35"/>
      <c r="F43" s="30"/>
      <c r="G43" s="144"/>
      <c r="H43" s="145"/>
    </row>
    <row r="44" spans="1:8">
      <c r="A44" s="34"/>
      <c r="B44" s="30"/>
      <c r="C44" s="35"/>
      <c r="D44" s="35"/>
      <c r="E44" s="35"/>
      <c r="F44" s="30"/>
      <c r="G44" s="144"/>
      <c r="H44" s="145"/>
    </row>
    <row r="45" spans="1:8">
      <c r="A45" s="34"/>
      <c r="B45" s="30"/>
      <c r="C45" s="35"/>
      <c r="D45" s="35"/>
      <c r="E45" s="35"/>
      <c r="F45" s="30"/>
      <c r="G45" s="144"/>
      <c r="H45" s="145"/>
    </row>
    <row r="46" spans="1:8">
      <c r="A46" s="34"/>
      <c r="B46" s="30"/>
      <c r="C46" s="35"/>
      <c r="D46" s="35"/>
      <c r="E46" s="35"/>
      <c r="F46" s="30"/>
      <c r="G46" s="144"/>
      <c r="H46" s="145"/>
    </row>
    <row r="47" spans="1:8">
      <c r="A47" s="34"/>
      <c r="B47" s="30"/>
      <c r="C47" s="35"/>
      <c r="D47" s="35"/>
      <c r="E47" s="35"/>
      <c r="F47" s="30"/>
      <c r="G47" s="144"/>
      <c r="H47" s="145"/>
    </row>
    <row r="48" spans="1:8">
      <c r="A48" s="34"/>
      <c r="B48" s="30"/>
      <c r="C48" s="35"/>
      <c r="D48" s="35"/>
      <c r="E48" s="35"/>
      <c r="F48" s="30"/>
      <c r="G48" s="144"/>
      <c r="H48" s="145"/>
    </row>
    <row r="49" spans="1:8">
      <c r="A49" s="34"/>
      <c r="B49" s="30"/>
      <c r="C49" s="35"/>
      <c r="D49" s="35"/>
      <c r="E49" s="35"/>
      <c r="F49" s="30"/>
      <c r="G49" s="144"/>
      <c r="H49" s="145"/>
    </row>
    <row r="50" spans="1:8" ht="15.75" thickBot="1">
      <c r="A50" s="40"/>
      <c r="B50" s="41"/>
      <c r="C50" s="42"/>
      <c r="D50" s="42"/>
      <c r="E50" s="42"/>
      <c r="F50" s="41"/>
      <c r="G50" s="146"/>
      <c r="H50" s="147"/>
    </row>
    <row r="51" spans="1:8">
      <c r="A51" s="30" t="s">
        <v>1080</v>
      </c>
      <c r="B51" s="30"/>
      <c r="C51" s="35"/>
      <c r="D51" s="35"/>
      <c r="E51" s="35"/>
      <c r="F51" s="30"/>
      <c r="G51" s="144"/>
      <c r="H51" s="144"/>
    </row>
    <row r="52" spans="1:8" ht="15.75" thickBot="1">
      <c r="A52" s="35" t="s">
        <v>1081</v>
      </c>
      <c r="B52" s="35"/>
      <c r="C52" s="35"/>
      <c r="D52" s="69"/>
      <c r="E52" s="35"/>
      <c r="F52" s="148"/>
      <c r="G52" s="69"/>
      <c r="H52" s="148"/>
    </row>
    <row r="53" spans="1:8">
      <c r="A53" s="29"/>
      <c r="B53" s="44" t="s">
        <v>1789</v>
      </c>
      <c r="C53" s="59" t="s">
        <v>1335</v>
      </c>
      <c r="D53" s="46"/>
      <c r="E53" s="46"/>
      <c r="F53" s="44"/>
      <c r="G53" s="44" t="s">
        <v>1711</v>
      </c>
      <c r="H53" s="60" t="s">
        <v>1712</v>
      </c>
    </row>
    <row r="54" spans="1:8">
      <c r="A54" s="72"/>
      <c r="B54" s="81" t="str">
        <f>'Data Sheet'!$C$25</f>
        <v xml:space="preserve"> New York State Electric &amp; Gas Corporation</v>
      </c>
      <c r="C54" s="174" t="s">
        <v>1336</v>
      </c>
      <c r="D54" s="30" t="s">
        <v>1337</v>
      </c>
      <c r="E54" s="17"/>
      <c r="F54" s="65" t="s">
        <v>1338</v>
      </c>
      <c r="G54" s="65" t="s">
        <v>1714</v>
      </c>
      <c r="H54" s="39"/>
    </row>
    <row r="55" spans="1:8">
      <c r="A55" s="74"/>
      <c r="B55" s="38"/>
      <c r="C55" s="156" t="s">
        <v>1339</v>
      </c>
      <c r="D55" s="38" t="s">
        <v>1337</v>
      </c>
      <c r="E55" s="32"/>
      <c r="F55" s="116" t="s">
        <v>1340</v>
      </c>
      <c r="G55" s="703" t="str">
        <f>'Data Sheet'!$C$40</f>
        <v xml:space="preserve"> </v>
      </c>
      <c r="H55" s="1289" t="str">
        <f>'Data Sheet'!$C$38</f>
        <v>12/31/2016</v>
      </c>
    </row>
    <row r="56" spans="1:8">
      <c r="A56" s="149" t="s">
        <v>1820</v>
      </c>
      <c r="B56" s="32"/>
      <c r="C56" s="32"/>
      <c r="D56" s="32"/>
      <c r="E56" s="32"/>
      <c r="F56" s="32"/>
      <c r="G56" s="32"/>
      <c r="H56" s="33"/>
    </row>
    <row r="57" spans="1:8">
      <c r="A57" s="72"/>
      <c r="B57" s="69"/>
      <c r="C57" s="69"/>
      <c r="D57" s="69"/>
      <c r="E57" s="69"/>
      <c r="F57" s="69"/>
      <c r="G57" s="69"/>
      <c r="H57" s="70"/>
    </row>
    <row r="58" spans="1:8">
      <c r="A58" s="72"/>
      <c r="B58" s="69"/>
      <c r="C58" s="69"/>
      <c r="D58" s="69"/>
      <c r="E58" s="69"/>
      <c r="F58" s="69"/>
      <c r="G58" s="69"/>
      <c r="H58" s="70"/>
    </row>
    <row r="59" spans="1:8">
      <c r="A59" s="72"/>
      <c r="B59" s="69"/>
      <c r="C59" s="69"/>
      <c r="D59" s="69"/>
      <c r="E59" s="69"/>
      <c r="F59" s="69"/>
      <c r="G59" s="69"/>
      <c r="H59" s="70"/>
    </row>
    <row r="60" spans="1:8">
      <c r="A60" s="72"/>
      <c r="B60" s="69"/>
      <c r="C60" s="69"/>
      <c r="D60" s="69"/>
      <c r="E60" s="69"/>
      <c r="F60" s="69"/>
      <c r="G60" s="69"/>
      <c r="H60" s="70"/>
    </row>
    <row r="61" spans="1:8">
      <c r="A61" s="72"/>
      <c r="B61" s="69"/>
      <c r="C61" s="69"/>
      <c r="D61" s="69"/>
      <c r="E61" s="69"/>
      <c r="F61" s="69"/>
      <c r="G61" s="69"/>
      <c r="H61" s="70"/>
    </row>
    <row r="62" spans="1:8">
      <c r="A62" s="72"/>
      <c r="B62" s="69"/>
      <c r="C62" s="69"/>
      <c r="D62" s="69"/>
      <c r="E62" s="69"/>
      <c r="F62" s="69"/>
      <c r="G62" s="69"/>
      <c r="H62" s="70"/>
    </row>
    <row r="63" spans="1:8">
      <c r="A63" s="72"/>
      <c r="B63" s="69"/>
      <c r="C63" s="69"/>
      <c r="D63" s="69"/>
      <c r="E63" s="69"/>
      <c r="F63" s="69"/>
      <c r="G63" s="69"/>
      <c r="H63" s="70"/>
    </row>
    <row r="64" spans="1:8">
      <c r="A64" s="72"/>
      <c r="B64" s="69"/>
      <c r="C64" s="69"/>
      <c r="D64" s="69"/>
      <c r="E64" s="69"/>
      <c r="F64" s="69"/>
      <c r="G64" s="69"/>
      <c r="H64" s="70"/>
    </row>
    <row r="65" spans="1:8">
      <c r="A65" s="72"/>
      <c r="B65" s="69"/>
      <c r="C65" s="69"/>
      <c r="D65" s="69"/>
      <c r="E65" s="69"/>
      <c r="F65" s="69"/>
      <c r="G65" s="69"/>
      <c r="H65" s="70"/>
    </row>
    <row r="66" spans="1:8">
      <c r="A66" s="72"/>
      <c r="B66" s="69"/>
      <c r="C66" s="69"/>
      <c r="D66" s="69"/>
      <c r="E66" s="69"/>
      <c r="F66" s="69"/>
      <c r="G66" s="69"/>
      <c r="H66" s="70"/>
    </row>
    <row r="67" spans="1:8">
      <c r="A67" s="72"/>
      <c r="B67" s="69"/>
      <c r="C67" s="69"/>
      <c r="D67" s="69"/>
      <c r="E67" s="69"/>
      <c r="F67" s="69"/>
      <c r="G67" s="69"/>
      <c r="H67" s="70"/>
    </row>
    <row r="68" spans="1:8">
      <c r="A68" s="72"/>
      <c r="B68" s="69"/>
      <c r="C68" s="69"/>
      <c r="D68" s="69"/>
      <c r="E68" s="69"/>
      <c r="F68" s="69"/>
      <c r="G68" s="69"/>
      <c r="H68" s="70"/>
    </row>
    <row r="69" spans="1:8">
      <c r="A69" s="72"/>
      <c r="B69" s="69"/>
      <c r="C69" s="69"/>
      <c r="D69" s="69"/>
      <c r="E69" s="69"/>
      <c r="F69" s="69"/>
      <c r="G69" s="69"/>
      <c r="H69" s="70"/>
    </row>
    <row r="70" spans="1:8">
      <c r="A70" s="72"/>
      <c r="B70" s="69"/>
      <c r="C70" s="69"/>
      <c r="D70" s="69"/>
      <c r="E70" s="69"/>
      <c r="F70" s="69"/>
      <c r="G70" s="69"/>
      <c r="H70" s="70"/>
    </row>
    <row r="71" spans="1:8">
      <c r="A71" s="72"/>
      <c r="B71" s="69"/>
      <c r="C71" s="69"/>
      <c r="D71" s="69"/>
      <c r="E71" s="69"/>
      <c r="F71" s="69"/>
      <c r="G71" s="69"/>
      <c r="H71" s="70"/>
    </row>
    <row r="72" spans="1:8">
      <c r="A72" s="72"/>
      <c r="B72" s="69"/>
      <c r="C72" s="69"/>
      <c r="D72" s="69"/>
      <c r="E72" s="69"/>
      <c r="F72" s="69"/>
      <c r="G72" s="69"/>
      <c r="H72" s="70"/>
    </row>
    <row r="73" spans="1:8">
      <c r="A73" s="72"/>
      <c r="B73" s="69"/>
      <c r="C73" s="69"/>
      <c r="D73" s="69"/>
      <c r="E73" s="69"/>
      <c r="F73" s="69"/>
      <c r="G73" s="69"/>
      <c r="H73" s="70"/>
    </row>
    <row r="74" spans="1:8">
      <c r="A74" s="72"/>
      <c r="B74" s="69"/>
      <c r="C74" s="69"/>
      <c r="D74" s="69"/>
      <c r="E74" s="69"/>
      <c r="F74" s="69"/>
      <c r="G74" s="69"/>
      <c r="H74" s="70"/>
    </row>
    <row r="75" spans="1:8">
      <c r="A75" s="72"/>
      <c r="B75" s="69"/>
      <c r="C75" s="69"/>
      <c r="D75" s="69"/>
      <c r="E75" s="69"/>
      <c r="F75" s="69"/>
      <c r="G75" s="69"/>
      <c r="H75" s="70"/>
    </row>
    <row r="76" spans="1:8">
      <c r="A76" s="72"/>
      <c r="B76" s="69"/>
      <c r="C76" s="69"/>
      <c r="D76" s="69"/>
      <c r="E76" s="69"/>
      <c r="F76" s="69"/>
      <c r="G76" s="69"/>
      <c r="H76" s="70"/>
    </row>
    <row r="77" spans="1:8">
      <c r="A77" s="72"/>
      <c r="B77" s="69"/>
      <c r="C77" s="69"/>
      <c r="D77" s="69"/>
      <c r="E77" s="69"/>
      <c r="F77" s="69"/>
      <c r="G77" s="69"/>
      <c r="H77" s="70"/>
    </row>
    <row r="78" spans="1:8">
      <c r="A78" s="72"/>
      <c r="B78" s="69"/>
      <c r="C78" s="69"/>
      <c r="D78" s="69"/>
      <c r="E78" s="69"/>
      <c r="F78" s="69"/>
      <c r="G78" s="69"/>
      <c r="H78" s="70"/>
    </row>
    <row r="79" spans="1:8">
      <c r="A79" s="72"/>
      <c r="B79" s="69"/>
      <c r="C79" s="69"/>
      <c r="D79" s="69"/>
      <c r="E79" s="69"/>
      <c r="F79" s="69"/>
      <c r="G79" s="69"/>
      <c r="H79" s="70"/>
    </row>
    <row r="80" spans="1:8">
      <c r="A80" s="72"/>
      <c r="B80" s="69"/>
      <c r="C80" s="69"/>
      <c r="D80" s="69"/>
      <c r="E80" s="69"/>
      <c r="F80" s="69"/>
      <c r="G80" s="69"/>
      <c r="H80" s="70"/>
    </row>
    <row r="81" spans="1:8">
      <c r="A81" s="72"/>
      <c r="B81" s="69"/>
      <c r="C81" s="69"/>
      <c r="D81" s="69"/>
      <c r="E81" s="69"/>
      <c r="F81" s="69"/>
      <c r="G81" s="69"/>
      <c r="H81" s="70"/>
    </row>
    <row r="82" spans="1:8">
      <c r="A82" s="72"/>
      <c r="B82" s="69"/>
      <c r="C82" s="69"/>
      <c r="D82" s="69"/>
      <c r="E82" s="69"/>
      <c r="F82" s="69"/>
      <c r="G82" s="69"/>
      <c r="H82" s="70"/>
    </row>
    <row r="83" spans="1:8">
      <c r="A83" s="72"/>
      <c r="B83" s="69"/>
      <c r="C83" s="69"/>
      <c r="D83" s="69"/>
      <c r="E83" s="69"/>
      <c r="F83" s="69"/>
      <c r="G83" s="69"/>
      <c r="H83" s="70"/>
    </row>
    <row r="84" spans="1:8">
      <c r="A84" s="72"/>
      <c r="B84" s="69"/>
      <c r="C84" s="69"/>
      <c r="D84" s="69"/>
      <c r="E84" s="69"/>
      <c r="F84" s="69"/>
      <c r="G84" s="69"/>
      <c r="H84" s="70"/>
    </row>
    <row r="85" spans="1:8">
      <c r="A85" s="72"/>
      <c r="B85" s="69"/>
      <c r="C85" s="69"/>
      <c r="D85" s="69"/>
      <c r="E85" s="69"/>
      <c r="F85" s="69"/>
      <c r="G85" s="69"/>
      <c r="H85" s="70"/>
    </row>
    <row r="86" spans="1:8">
      <c r="A86" s="72"/>
      <c r="B86" s="69"/>
      <c r="C86" s="69"/>
      <c r="D86" s="69"/>
      <c r="E86" s="69"/>
      <c r="F86" s="69"/>
      <c r="G86" s="69"/>
      <c r="H86" s="70"/>
    </row>
    <row r="87" spans="1:8">
      <c r="A87" s="72"/>
      <c r="B87" s="69"/>
      <c r="C87" s="69"/>
      <c r="D87" s="69"/>
      <c r="E87" s="69"/>
      <c r="F87" s="69"/>
      <c r="G87" s="69"/>
      <c r="H87" s="70"/>
    </row>
    <row r="88" spans="1:8">
      <c r="A88" s="72"/>
      <c r="B88" s="69"/>
      <c r="C88" s="69"/>
      <c r="D88" s="69"/>
      <c r="E88" s="69"/>
      <c r="F88" s="69"/>
      <c r="G88" s="69"/>
      <c r="H88" s="70"/>
    </row>
    <row r="89" spans="1:8">
      <c r="A89" s="72"/>
      <c r="B89" s="69"/>
      <c r="C89" s="69"/>
      <c r="D89" s="69"/>
      <c r="E89" s="69"/>
      <c r="F89" s="69"/>
      <c r="G89" s="69"/>
      <c r="H89" s="70"/>
    </row>
    <row r="90" spans="1:8">
      <c r="A90" s="72"/>
      <c r="B90" s="69"/>
      <c r="C90" s="69"/>
      <c r="D90" s="69"/>
      <c r="E90" s="69"/>
      <c r="F90" s="69"/>
      <c r="G90" s="69"/>
      <c r="H90" s="70"/>
    </row>
    <row r="91" spans="1:8">
      <c r="A91" s="72"/>
      <c r="B91" s="69"/>
      <c r="C91" s="69"/>
      <c r="D91" s="69"/>
      <c r="E91" s="69"/>
      <c r="F91" s="69"/>
      <c r="G91" s="69"/>
      <c r="H91" s="70"/>
    </row>
    <row r="92" spans="1:8">
      <c r="A92" s="72"/>
      <c r="B92" s="69"/>
      <c r="C92" s="69"/>
      <c r="D92" s="69"/>
      <c r="E92" s="69"/>
      <c r="F92" s="69"/>
      <c r="G92" s="69"/>
      <c r="H92" s="70"/>
    </row>
    <row r="93" spans="1:8">
      <c r="A93" s="72"/>
      <c r="B93" s="69"/>
      <c r="C93" s="69"/>
      <c r="D93" s="69"/>
      <c r="E93" s="69"/>
      <c r="F93" s="69"/>
      <c r="G93" s="69"/>
      <c r="H93" s="70"/>
    </row>
    <row r="94" spans="1:8">
      <c r="A94" s="72"/>
      <c r="B94" s="69"/>
      <c r="C94" s="69"/>
      <c r="D94" s="69"/>
      <c r="E94" s="69"/>
      <c r="F94" s="69"/>
      <c r="G94" s="69"/>
      <c r="H94" s="70"/>
    </row>
    <row r="95" spans="1:8">
      <c r="A95" s="72"/>
      <c r="B95" s="69"/>
      <c r="C95" s="69"/>
      <c r="D95" s="69"/>
      <c r="E95" s="69"/>
      <c r="F95" s="69"/>
      <c r="G95" s="69"/>
      <c r="H95" s="70"/>
    </row>
    <row r="96" spans="1:8">
      <c r="A96" s="72"/>
      <c r="B96" s="69"/>
      <c r="C96" s="69"/>
      <c r="D96" s="69"/>
      <c r="E96" s="69"/>
      <c r="F96" s="69"/>
      <c r="G96" s="69"/>
      <c r="H96" s="70"/>
    </row>
    <row r="97" spans="1:8">
      <c r="A97" s="72"/>
      <c r="B97" s="69"/>
      <c r="C97" s="69"/>
      <c r="D97" s="69"/>
      <c r="E97" s="69"/>
      <c r="F97" s="69"/>
      <c r="G97" s="69"/>
      <c r="H97" s="70"/>
    </row>
    <row r="98" spans="1:8">
      <c r="A98" s="72"/>
      <c r="B98" s="69"/>
      <c r="C98" s="69"/>
      <c r="D98" s="69"/>
      <c r="E98" s="69"/>
      <c r="F98" s="69"/>
      <c r="G98" s="69"/>
      <c r="H98" s="70"/>
    </row>
    <row r="99" spans="1:8">
      <c r="A99" s="72"/>
      <c r="B99" s="69"/>
      <c r="C99" s="69"/>
      <c r="D99" s="69"/>
      <c r="E99" s="69"/>
      <c r="F99" s="69"/>
      <c r="G99" s="69"/>
      <c r="H99" s="70"/>
    </row>
    <row r="100" spans="1:8">
      <c r="A100" s="72"/>
      <c r="B100" s="17"/>
      <c r="C100" s="69"/>
      <c r="D100" s="69"/>
      <c r="E100" s="69"/>
      <c r="F100" s="69"/>
      <c r="G100" s="69"/>
      <c r="H100" s="70"/>
    </row>
    <row r="101" spans="1:8" ht="15.75" thickBot="1">
      <c r="A101" s="112"/>
      <c r="B101" s="113"/>
      <c r="C101" s="538"/>
      <c r="D101" s="538"/>
      <c r="E101" s="538"/>
      <c r="F101" s="538"/>
      <c r="G101" s="538"/>
      <c r="H101" s="539"/>
    </row>
    <row r="102" spans="1:8" ht="15.75">
      <c r="A102" s="150" t="str">
        <f>A51</f>
        <v>FERC FORM NO.1 (ED. 12-96) NYPSC Modified-96</v>
      </c>
      <c r="B102" s="17"/>
      <c r="C102" s="69"/>
      <c r="D102" s="69"/>
      <c r="E102" s="69"/>
      <c r="F102" s="69"/>
      <c r="G102" s="69"/>
      <c r="H102" s="69"/>
    </row>
    <row r="103" spans="1:8">
      <c r="A103" s="69" t="s">
        <v>1821</v>
      </c>
      <c r="B103" s="69"/>
      <c r="C103" s="69"/>
      <c r="D103" s="69"/>
      <c r="E103" s="69"/>
      <c r="F103" s="69"/>
      <c r="G103" s="69"/>
      <c r="H103" s="69"/>
    </row>
    <row r="104" spans="1:8" ht="15.75">
      <c r="A104" s="141" t="s">
        <v>2361</v>
      </c>
      <c r="B104" s="35"/>
      <c r="C104" s="35"/>
      <c r="D104" s="35"/>
      <c r="E104" s="35"/>
      <c r="F104" s="35"/>
      <c r="G104" s="35"/>
      <c r="H104" s="35"/>
    </row>
    <row r="105" spans="1:8" ht="15.75" thickBot="1">
      <c r="A105" s="30"/>
      <c r="B105" s="30"/>
      <c r="C105" s="30"/>
      <c r="D105" s="30"/>
      <c r="E105" s="30"/>
      <c r="F105" s="30"/>
      <c r="G105" s="30"/>
      <c r="H105" s="30"/>
    </row>
    <row r="106" spans="1:8">
      <c r="A106" s="29"/>
      <c r="B106" s="44" t="s">
        <v>1789</v>
      </c>
      <c r="C106" s="59" t="s">
        <v>1335</v>
      </c>
      <c r="D106" s="46"/>
      <c r="E106" s="46"/>
      <c r="F106" s="44"/>
      <c r="G106" s="44" t="s">
        <v>1711</v>
      </c>
      <c r="H106" s="60" t="s">
        <v>1712</v>
      </c>
    </row>
    <row r="107" spans="1:8">
      <c r="A107" s="72"/>
      <c r="B107" s="81" t="str">
        <f>'Data Sheet'!$C$25</f>
        <v xml:space="preserve"> New York State Electric &amp; Gas Corporation</v>
      </c>
      <c r="C107" s="57">
        <v>-1</v>
      </c>
      <c r="D107" s="30" t="s">
        <v>1337</v>
      </c>
      <c r="E107" s="17"/>
      <c r="F107" s="65" t="s">
        <v>1338</v>
      </c>
      <c r="G107" s="65" t="s">
        <v>1714</v>
      </c>
      <c r="H107" s="39"/>
    </row>
    <row r="108" spans="1:8">
      <c r="A108" s="74"/>
      <c r="B108" s="38"/>
      <c r="C108" s="117">
        <v>-2</v>
      </c>
      <c r="D108" s="38" t="s">
        <v>1337</v>
      </c>
      <c r="E108" s="32"/>
      <c r="F108" s="116" t="s">
        <v>1340</v>
      </c>
      <c r="G108" s="703" t="str">
        <f>'Data Sheet'!$C$40</f>
        <v xml:space="preserve"> </v>
      </c>
      <c r="H108" s="1358" t="str">
        <f>'Data Sheet'!$C$38</f>
        <v>12/31/2016</v>
      </c>
    </row>
    <row r="109" spans="1:8">
      <c r="A109" s="149" t="s">
        <v>1820</v>
      </c>
      <c r="B109" s="32"/>
      <c r="C109" s="32"/>
      <c r="D109" s="32"/>
      <c r="E109" s="32"/>
      <c r="F109" s="32"/>
      <c r="G109" s="32"/>
      <c r="H109" s="33"/>
    </row>
    <row r="110" spans="1:8">
      <c r="A110" s="72"/>
      <c r="B110" s="69"/>
      <c r="C110" s="69"/>
      <c r="D110" s="69"/>
      <c r="E110" s="69"/>
      <c r="F110" s="69"/>
      <c r="G110" s="69"/>
      <c r="H110" s="70"/>
    </row>
    <row r="111" spans="1:8">
      <c r="A111" s="72"/>
      <c r="B111" s="69"/>
      <c r="C111" s="69"/>
      <c r="D111" s="69"/>
      <c r="E111" s="69"/>
      <c r="F111" s="69"/>
      <c r="G111" s="69"/>
      <c r="H111" s="70"/>
    </row>
    <row r="112" spans="1:8">
      <c r="A112" s="72"/>
      <c r="B112" s="69"/>
      <c r="C112" s="69"/>
      <c r="D112" s="69"/>
      <c r="E112" s="69"/>
      <c r="F112" s="69"/>
      <c r="G112" s="69"/>
      <c r="H112" s="70"/>
    </row>
    <row r="113" spans="1:8">
      <c r="A113" s="72"/>
      <c r="B113" s="69"/>
      <c r="C113" s="69"/>
      <c r="D113" s="69"/>
      <c r="E113" s="69"/>
      <c r="F113" s="69"/>
      <c r="G113" s="69"/>
      <c r="H113" s="70"/>
    </row>
    <row r="114" spans="1:8">
      <c r="A114" s="72"/>
      <c r="B114" s="69"/>
      <c r="C114" s="69"/>
      <c r="D114" s="69"/>
      <c r="E114" s="69"/>
      <c r="F114" s="69"/>
      <c r="G114" s="69"/>
      <c r="H114" s="70"/>
    </row>
    <row r="115" spans="1:8">
      <c r="A115" s="72"/>
      <c r="B115" s="69"/>
      <c r="C115" s="69"/>
      <c r="D115" s="69"/>
      <c r="E115" s="69"/>
      <c r="F115" s="69"/>
      <c r="G115" s="69"/>
      <c r="H115" s="70"/>
    </row>
    <row r="116" spans="1:8">
      <c r="A116" s="72"/>
      <c r="B116" s="69"/>
      <c r="C116" s="69"/>
      <c r="D116" s="69"/>
      <c r="E116" s="69"/>
      <c r="F116" s="69"/>
      <c r="G116" s="69"/>
      <c r="H116" s="70"/>
    </row>
    <row r="117" spans="1:8">
      <c r="A117" s="72"/>
      <c r="B117" s="69"/>
      <c r="C117" s="69"/>
      <c r="D117" s="69"/>
      <c r="E117" s="69"/>
      <c r="F117" s="69"/>
      <c r="G117" s="69"/>
      <c r="H117" s="70"/>
    </row>
    <row r="118" spans="1:8">
      <c r="A118" s="72"/>
      <c r="B118" s="69"/>
      <c r="C118" s="69"/>
      <c r="D118" s="69"/>
      <c r="E118" s="69"/>
      <c r="F118" s="69"/>
      <c r="G118" s="69"/>
      <c r="H118" s="70"/>
    </row>
    <row r="119" spans="1:8">
      <c r="A119" s="72"/>
      <c r="B119" s="69"/>
      <c r="C119" s="69"/>
      <c r="D119" s="69"/>
      <c r="E119" s="69"/>
      <c r="F119" s="69"/>
      <c r="G119" s="69"/>
      <c r="H119" s="70"/>
    </row>
    <row r="120" spans="1:8">
      <c r="A120" s="72"/>
      <c r="B120" s="69"/>
      <c r="C120" s="69"/>
      <c r="D120" s="69"/>
      <c r="E120" s="69"/>
      <c r="F120" s="69"/>
      <c r="G120" s="69"/>
      <c r="H120" s="70"/>
    </row>
    <row r="121" spans="1:8">
      <c r="A121" s="72"/>
      <c r="B121" s="69"/>
      <c r="C121" s="69"/>
      <c r="D121" s="69"/>
      <c r="E121" s="69"/>
      <c r="F121" s="69"/>
      <c r="G121" s="69"/>
      <c r="H121" s="70"/>
    </row>
    <row r="122" spans="1:8">
      <c r="A122" s="72"/>
      <c r="B122" s="69"/>
      <c r="C122" s="69"/>
      <c r="D122" s="69"/>
      <c r="E122" s="69"/>
      <c r="F122" s="69"/>
      <c r="G122" s="69"/>
      <c r="H122" s="70"/>
    </row>
    <row r="123" spans="1:8">
      <c r="A123" s="72"/>
      <c r="B123" s="69"/>
      <c r="C123" s="69"/>
      <c r="D123" s="69"/>
      <c r="E123" s="69"/>
      <c r="F123" s="69"/>
      <c r="G123" s="69"/>
      <c r="H123" s="70"/>
    </row>
    <row r="124" spans="1:8">
      <c r="A124" s="72"/>
      <c r="B124" s="69"/>
      <c r="C124" s="69"/>
      <c r="D124" s="69"/>
      <c r="E124" s="69"/>
      <c r="F124" s="69"/>
      <c r="G124" s="69"/>
      <c r="H124" s="70"/>
    </row>
    <row r="125" spans="1:8">
      <c r="A125" s="72"/>
      <c r="B125" s="69"/>
      <c r="C125" s="69"/>
      <c r="D125" s="69"/>
      <c r="E125" s="69"/>
      <c r="F125" s="69"/>
      <c r="G125" s="69"/>
      <c r="H125" s="70"/>
    </row>
    <row r="126" spans="1:8">
      <c r="A126" s="72"/>
      <c r="B126" s="69"/>
      <c r="C126" s="69"/>
      <c r="D126" s="69"/>
      <c r="E126" s="69"/>
      <c r="F126" s="69"/>
      <c r="G126" s="69"/>
      <c r="H126" s="70"/>
    </row>
    <row r="127" spans="1:8">
      <c r="A127" s="72"/>
      <c r="B127" s="69"/>
      <c r="C127" s="69"/>
      <c r="D127" s="69"/>
      <c r="E127" s="69"/>
      <c r="F127" s="69"/>
      <c r="G127" s="69"/>
      <c r="H127" s="70"/>
    </row>
    <row r="128" spans="1:8">
      <c r="A128" s="72"/>
      <c r="B128" s="69"/>
      <c r="C128" s="69"/>
      <c r="D128" s="69"/>
      <c r="E128" s="69"/>
      <c r="F128" s="69"/>
      <c r="G128" s="69"/>
      <c r="H128" s="70"/>
    </row>
    <row r="129" spans="1:8">
      <c r="A129" s="72"/>
      <c r="B129" s="69"/>
      <c r="C129" s="69"/>
      <c r="D129" s="69"/>
      <c r="E129" s="69"/>
      <c r="F129" s="69"/>
      <c r="G129" s="69"/>
      <c r="H129" s="70"/>
    </row>
    <row r="130" spans="1:8">
      <c r="A130" s="72"/>
      <c r="B130" s="69"/>
      <c r="C130" s="69"/>
      <c r="D130" s="69"/>
      <c r="E130" s="69"/>
      <c r="F130" s="69"/>
      <c r="G130" s="69"/>
      <c r="H130" s="70"/>
    </row>
    <row r="131" spans="1:8">
      <c r="A131" s="72"/>
      <c r="B131" s="69"/>
      <c r="C131" s="69"/>
      <c r="D131" s="69"/>
      <c r="E131" s="69"/>
      <c r="F131" s="69"/>
      <c r="G131" s="69"/>
      <c r="H131" s="70"/>
    </row>
    <row r="132" spans="1:8">
      <c r="A132" s="72"/>
      <c r="B132" s="69"/>
      <c r="C132" s="69"/>
      <c r="D132" s="69"/>
      <c r="E132" s="69"/>
      <c r="F132" s="69"/>
      <c r="G132" s="69"/>
      <c r="H132" s="70"/>
    </row>
    <row r="133" spans="1:8">
      <c r="A133" s="72"/>
      <c r="B133" s="69"/>
      <c r="C133" s="69"/>
      <c r="D133" s="69"/>
      <c r="E133" s="69"/>
      <c r="F133" s="69"/>
      <c r="G133" s="69"/>
      <c r="H133" s="70"/>
    </row>
    <row r="134" spans="1:8">
      <c r="A134" s="72"/>
      <c r="B134" s="69"/>
      <c r="C134" s="69"/>
      <c r="D134" s="69"/>
      <c r="E134" s="69"/>
      <c r="F134" s="69"/>
      <c r="G134" s="69"/>
      <c r="H134" s="70"/>
    </row>
    <row r="135" spans="1:8">
      <c r="A135" s="72"/>
      <c r="B135" s="69"/>
      <c r="C135" s="69"/>
      <c r="D135" s="69"/>
      <c r="E135" s="69"/>
      <c r="F135" s="69"/>
      <c r="G135" s="69"/>
      <c r="H135" s="70"/>
    </row>
    <row r="136" spans="1:8">
      <c r="A136" s="72"/>
      <c r="B136" s="69"/>
      <c r="C136" s="69"/>
      <c r="D136" s="69"/>
      <c r="E136" s="69"/>
      <c r="F136" s="69"/>
      <c r="G136" s="69"/>
      <c r="H136" s="70"/>
    </row>
    <row r="137" spans="1:8">
      <c r="A137" s="72"/>
      <c r="B137" s="69"/>
      <c r="C137" s="69"/>
      <c r="D137" s="69"/>
      <c r="E137" s="69"/>
      <c r="F137" s="69"/>
      <c r="G137" s="69"/>
      <c r="H137" s="70"/>
    </row>
    <row r="138" spans="1:8">
      <c r="A138" s="72"/>
      <c r="B138" s="69"/>
      <c r="C138" s="69"/>
      <c r="D138" s="69"/>
      <c r="E138" s="69"/>
      <c r="F138" s="69"/>
      <c r="G138" s="69"/>
      <c r="H138" s="70"/>
    </row>
    <row r="139" spans="1:8">
      <c r="A139" s="72"/>
      <c r="B139" s="69"/>
      <c r="C139" s="69"/>
      <c r="D139" s="69"/>
      <c r="E139" s="69"/>
      <c r="F139" s="69"/>
      <c r="G139" s="69"/>
      <c r="H139" s="70"/>
    </row>
    <row r="140" spans="1:8">
      <c r="A140" s="72"/>
      <c r="B140" s="69"/>
      <c r="C140" s="69"/>
      <c r="D140" s="69"/>
      <c r="E140" s="69"/>
      <c r="F140" s="69"/>
      <c r="G140" s="69"/>
      <c r="H140" s="70"/>
    </row>
    <row r="141" spans="1:8">
      <c r="A141" s="72"/>
      <c r="B141" s="69"/>
      <c r="C141" s="69"/>
      <c r="D141" s="69"/>
      <c r="E141" s="69"/>
      <c r="F141" s="69"/>
      <c r="G141" s="69"/>
      <c r="H141" s="70"/>
    </row>
    <row r="142" spans="1:8">
      <c r="A142" s="72"/>
      <c r="B142" s="69"/>
      <c r="C142" s="69"/>
      <c r="D142" s="69"/>
      <c r="E142" s="69"/>
      <c r="F142" s="69"/>
      <c r="G142" s="69"/>
      <c r="H142" s="70"/>
    </row>
    <row r="143" spans="1:8">
      <c r="A143" s="72"/>
      <c r="B143" s="69"/>
      <c r="C143" s="69"/>
      <c r="D143" s="69"/>
      <c r="E143" s="69"/>
      <c r="F143" s="69"/>
      <c r="G143" s="69"/>
      <c r="H143" s="70"/>
    </row>
    <row r="144" spans="1:8">
      <c r="A144" s="72"/>
      <c r="B144" s="69"/>
      <c r="C144" s="69"/>
      <c r="D144" s="69"/>
      <c r="E144" s="69"/>
      <c r="F144" s="69"/>
      <c r="G144" s="69"/>
      <c r="H144" s="70"/>
    </row>
    <row r="145" spans="1:8">
      <c r="A145" s="72"/>
      <c r="B145" s="69"/>
      <c r="C145" s="69"/>
      <c r="D145" s="69"/>
      <c r="E145" s="69"/>
      <c r="F145" s="69"/>
      <c r="G145" s="69"/>
      <c r="H145" s="70"/>
    </row>
    <row r="146" spans="1:8">
      <c r="A146" s="72"/>
      <c r="B146" s="69"/>
      <c r="C146" s="69"/>
      <c r="D146" s="69"/>
      <c r="E146" s="69"/>
      <c r="F146" s="69"/>
      <c r="G146" s="69"/>
      <c r="H146" s="70"/>
    </row>
    <row r="147" spans="1:8">
      <c r="A147" s="72"/>
      <c r="B147" s="69"/>
      <c r="C147" s="69"/>
      <c r="D147" s="69"/>
      <c r="E147" s="69"/>
      <c r="F147" s="69"/>
      <c r="G147" s="69"/>
      <c r="H147" s="70"/>
    </row>
    <row r="148" spans="1:8">
      <c r="A148" s="72"/>
      <c r="B148" s="69"/>
      <c r="C148" s="69"/>
      <c r="D148" s="69"/>
      <c r="E148" s="69"/>
      <c r="F148" s="69"/>
      <c r="G148" s="69"/>
      <c r="H148" s="70"/>
    </row>
    <row r="149" spans="1:8">
      <c r="A149" s="72"/>
      <c r="B149" s="69"/>
      <c r="C149" s="69"/>
      <c r="D149" s="69"/>
      <c r="E149" s="69"/>
      <c r="F149" s="69"/>
      <c r="G149" s="69"/>
      <c r="H149" s="70"/>
    </row>
    <row r="150" spans="1:8">
      <c r="A150" s="72"/>
      <c r="B150" s="69"/>
      <c r="C150" s="69"/>
      <c r="D150" s="69"/>
      <c r="E150" s="69"/>
      <c r="F150" s="69"/>
      <c r="G150" s="69"/>
      <c r="H150" s="70"/>
    </row>
    <row r="151" spans="1:8">
      <c r="A151" s="72"/>
      <c r="B151" s="69"/>
      <c r="C151" s="69"/>
      <c r="D151" s="69"/>
      <c r="E151" s="69"/>
      <c r="F151" s="69"/>
      <c r="G151" s="69"/>
      <c r="H151" s="70"/>
    </row>
    <row r="152" spans="1:8">
      <c r="A152" s="72"/>
      <c r="B152" s="69"/>
      <c r="C152" s="69"/>
      <c r="D152" s="69"/>
      <c r="E152" s="69"/>
      <c r="F152" s="69"/>
      <c r="G152" s="69"/>
      <c r="H152" s="70"/>
    </row>
    <row r="153" spans="1:8">
      <c r="A153" s="72"/>
      <c r="B153" s="17"/>
      <c r="C153" s="69"/>
      <c r="D153" s="69"/>
      <c r="E153" s="69"/>
      <c r="F153" s="69"/>
      <c r="G153" s="69"/>
      <c r="H153" s="70"/>
    </row>
    <row r="154" spans="1:8" ht="15.75" thickBot="1">
      <c r="A154" s="112"/>
      <c r="B154" s="113"/>
      <c r="C154" s="538"/>
      <c r="D154" s="538"/>
      <c r="E154" s="538"/>
      <c r="F154" s="538"/>
      <c r="G154" s="538"/>
      <c r="H154" s="539"/>
    </row>
    <row r="155" spans="1:8" ht="15.75">
      <c r="A155" s="150" t="str">
        <f>A51</f>
        <v>FERC FORM NO.1 (ED. 12-96) NYPSC Modified-96</v>
      </c>
      <c r="B155" s="17"/>
      <c r="C155" s="69"/>
      <c r="D155" s="69"/>
      <c r="E155" s="69"/>
      <c r="F155" s="69"/>
      <c r="G155" s="69"/>
      <c r="H155" s="69"/>
    </row>
    <row r="156" spans="1:8" ht="15.75" thickBot="1">
      <c r="A156" s="69" t="s">
        <v>1822</v>
      </c>
      <c r="B156" s="69"/>
      <c r="C156" s="69"/>
      <c r="D156" s="69"/>
      <c r="E156" s="69"/>
      <c r="F156" s="69"/>
      <c r="G156" s="69"/>
      <c r="H156" s="69"/>
    </row>
    <row r="157" spans="1:8">
      <c r="A157" s="29"/>
      <c r="B157" s="44" t="s">
        <v>1789</v>
      </c>
      <c r="C157" s="59" t="s">
        <v>1335</v>
      </c>
      <c r="D157" s="46"/>
      <c r="E157" s="46"/>
      <c r="F157" s="44"/>
      <c r="G157" s="44" t="s">
        <v>1711</v>
      </c>
      <c r="H157" s="60" t="s">
        <v>1712</v>
      </c>
    </row>
    <row r="158" spans="1:8">
      <c r="A158" s="72"/>
      <c r="B158" s="81" t="str">
        <f>'Data Sheet'!$C$25</f>
        <v xml:space="preserve"> New York State Electric &amp; Gas Corporation</v>
      </c>
      <c r="C158" s="57">
        <v>-1</v>
      </c>
      <c r="D158" s="30" t="s">
        <v>1337</v>
      </c>
      <c r="E158" s="17"/>
      <c r="F158" s="65" t="s">
        <v>1338</v>
      </c>
      <c r="G158" s="65" t="s">
        <v>1714</v>
      </c>
      <c r="H158" s="39"/>
    </row>
    <row r="159" spans="1:8">
      <c r="A159" s="74"/>
      <c r="B159" s="38"/>
      <c r="C159" s="117">
        <v>-2</v>
      </c>
      <c r="D159" s="38" t="s">
        <v>1337</v>
      </c>
      <c r="E159" s="32"/>
      <c r="F159" s="116" t="s">
        <v>1340</v>
      </c>
      <c r="G159" s="703" t="str">
        <f>'Data Sheet'!$C$40</f>
        <v xml:space="preserve"> </v>
      </c>
      <c r="H159" s="1357" t="str">
        <f>'Data Sheet'!$C$38</f>
        <v>12/31/2016</v>
      </c>
    </row>
    <row r="160" spans="1:8">
      <c r="A160" s="149" t="s">
        <v>1820</v>
      </c>
      <c r="B160" s="32"/>
      <c r="C160" s="32"/>
      <c r="D160" s="32"/>
      <c r="E160" s="32"/>
      <c r="F160" s="32"/>
      <c r="G160" s="32"/>
      <c r="H160" s="33"/>
    </row>
    <row r="161" spans="1:8">
      <c r="A161" s="72"/>
      <c r="B161" s="69"/>
      <c r="C161" s="69"/>
      <c r="D161" s="69"/>
      <c r="E161" s="69"/>
      <c r="F161" s="69"/>
      <c r="G161" s="69"/>
      <c r="H161" s="70"/>
    </row>
    <row r="162" spans="1:8">
      <c r="A162" s="72"/>
      <c r="B162" s="69"/>
      <c r="C162" s="69"/>
      <c r="D162" s="69"/>
      <c r="E162" s="69"/>
      <c r="F162" s="69"/>
      <c r="G162" s="69"/>
      <c r="H162" s="70"/>
    </row>
    <row r="163" spans="1:8">
      <c r="A163" s="72"/>
      <c r="B163" s="69"/>
      <c r="C163" s="69"/>
      <c r="D163" s="69"/>
      <c r="E163" s="69"/>
      <c r="F163" s="69"/>
      <c r="G163" s="69"/>
      <c r="H163" s="70"/>
    </row>
    <row r="164" spans="1:8">
      <c r="A164" s="72"/>
      <c r="B164" s="69"/>
      <c r="C164" s="69"/>
      <c r="D164" s="69"/>
      <c r="E164" s="69"/>
      <c r="F164" s="69"/>
      <c r="G164" s="69"/>
      <c r="H164" s="70"/>
    </row>
    <row r="165" spans="1:8">
      <c r="A165" s="72"/>
      <c r="B165" s="69"/>
      <c r="C165" s="69"/>
      <c r="D165" s="69"/>
      <c r="E165" s="69"/>
      <c r="F165" s="69"/>
      <c r="G165" s="69"/>
      <c r="H165" s="70"/>
    </row>
    <row r="166" spans="1:8">
      <c r="A166" s="72"/>
      <c r="B166" s="69"/>
      <c r="C166" s="69"/>
      <c r="D166" s="69"/>
      <c r="E166" s="69"/>
      <c r="F166" s="69"/>
      <c r="G166" s="69"/>
      <c r="H166" s="70"/>
    </row>
    <row r="167" spans="1:8">
      <c r="A167" s="72"/>
      <c r="B167" s="69"/>
      <c r="C167" s="69"/>
      <c r="D167" s="69"/>
      <c r="E167" s="69"/>
      <c r="F167" s="69"/>
      <c r="G167" s="69"/>
      <c r="H167" s="70"/>
    </row>
    <row r="168" spans="1:8">
      <c r="A168" s="72"/>
      <c r="B168" s="69"/>
      <c r="C168" s="69"/>
      <c r="D168" s="69"/>
      <c r="E168" s="69"/>
      <c r="F168" s="69"/>
      <c r="G168" s="69"/>
      <c r="H168" s="70"/>
    </row>
    <row r="169" spans="1:8">
      <c r="A169" s="72"/>
      <c r="B169" s="69"/>
      <c r="C169" s="69"/>
      <c r="D169" s="69"/>
      <c r="E169" s="69"/>
      <c r="F169" s="69"/>
      <c r="G169" s="69"/>
      <c r="H169" s="70"/>
    </row>
    <row r="170" spans="1:8">
      <c r="A170" s="72"/>
      <c r="B170" s="69"/>
      <c r="C170" s="69"/>
      <c r="D170" s="69"/>
      <c r="E170" s="69"/>
      <c r="F170" s="69"/>
      <c r="G170" s="69"/>
      <c r="H170" s="70"/>
    </row>
    <row r="171" spans="1:8">
      <c r="A171" s="72"/>
      <c r="B171" s="69"/>
      <c r="C171" s="69"/>
      <c r="D171" s="69"/>
      <c r="E171" s="69"/>
      <c r="F171" s="69"/>
      <c r="G171" s="69"/>
      <c r="H171" s="70"/>
    </row>
    <row r="172" spans="1:8">
      <c r="A172" s="72"/>
      <c r="B172" s="69"/>
      <c r="C172" s="69"/>
      <c r="D172" s="69"/>
      <c r="E172" s="69"/>
      <c r="F172" s="69"/>
      <c r="G172" s="69"/>
      <c r="H172" s="70"/>
    </row>
    <row r="173" spans="1:8">
      <c r="A173" s="72"/>
      <c r="B173" s="69"/>
      <c r="C173" s="69"/>
      <c r="D173" s="69"/>
      <c r="E173" s="69"/>
      <c r="F173" s="69"/>
      <c r="G173" s="69"/>
      <c r="H173" s="70"/>
    </row>
    <row r="174" spans="1:8">
      <c r="A174" s="72"/>
      <c r="B174" s="69"/>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69"/>
      <c r="C192" s="69"/>
      <c r="D192" s="69"/>
      <c r="E192" s="69"/>
      <c r="F192" s="69"/>
      <c r="G192" s="69"/>
      <c r="H192" s="70"/>
    </row>
    <row r="193" spans="1:8">
      <c r="A193" s="72"/>
      <c r="B193" s="69"/>
      <c r="C193" s="69"/>
      <c r="D193" s="69"/>
      <c r="E193" s="69"/>
      <c r="F193" s="69"/>
      <c r="G193" s="69"/>
      <c r="H193" s="70"/>
    </row>
    <row r="194" spans="1:8">
      <c r="A194" s="72"/>
      <c r="B194" s="69"/>
      <c r="C194" s="69"/>
      <c r="D194" s="69"/>
      <c r="E194" s="69"/>
      <c r="F194" s="69"/>
      <c r="G194" s="69"/>
      <c r="H194" s="70"/>
    </row>
    <row r="195" spans="1:8">
      <c r="A195" s="72"/>
      <c r="B195" s="69"/>
      <c r="C195" s="69"/>
      <c r="D195" s="69"/>
      <c r="E195" s="69"/>
      <c r="F195" s="69"/>
      <c r="G195" s="69"/>
      <c r="H195" s="70"/>
    </row>
    <row r="196" spans="1:8">
      <c r="A196" s="72"/>
      <c r="B196" s="69"/>
      <c r="C196" s="69"/>
      <c r="D196" s="69"/>
      <c r="E196" s="69"/>
      <c r="F196" s="69"/>
      <c r="G196" s="69"/>
      <c r="H196" s="70"/>
    </row>
    <row r="197" spans="1:8">
      <c r="A197" s="72"/>
      <c r="B197" s="69"/>
      <c r="C197" s="69"/>
      <c r="D197" s="69"/>
      <c r="E197" s="69"/>
      <c r="F197" s="69"/>
      <c r="G197" s="69"/>
      <c r="H197" s="70"/>
    </row>
    <row r="198" spans="1:8">
      <c r="A198" s="72"/>
      <c r="B198" s="69"/>
      <c r="C198" s="69"/>
      <c r="D198" s="69"/>
      <c r="E198" s="69"/>
      <c r="F198" s="69"/>
      <c r="G198" s="69"/>
      <c r="H198" s="70"/>
    </row>
    <row r="199" spans="1:8">
      <c r="A199" s="72"/>
      <c r="B199" s="69"/>
      <c r="C199" s="69"/>
      <c r="D199" s="69"/>
      <c r="E199" s="69"/>
      <c r="F199" s="69"/>
      <c r="G199" s="69"/>
      <c r="H199" s="70"/>
    </row>
    <row r="200" spans="1:8">
      <c r="A200" s="72"/>
      <c r="B200" s="69"/>
      <c r="C200" s="69"/>
      <c r="D200" s="69"/>
      <c r="E200" s="69"/>
      <c r="F200" s="69"/>
      <c r="G200" s="69"/>
      <c r="H200" s="70"/>
    </row>
    <row r="201" spans="1:8">
      <c r="A201" s="72"/>
      <c r="B201" s="69"/>
      <c r="C201" s="69"/>
      <c r="D201" s="69"/>
      <c r="E201" s="69"/>
      <c r="F201" s="69"/>
      <c r="G201" s="69"/>
      <c r="H201" s="70"/>
    </row>
    <row r="202" spans="1:8">
      <c r="A202" s="72"/>
      <c r="B202" s="69"/>
      <c r="C202" s="69"/>
      <c r="D202" s="69"/>
      <c r="E202" s="69"/>
      <c r="F202" s="69"/>
      <c r="G202" s="69"/>
      <c r="H202" s="70"/>
    </row>
    <row r="203" spans="1:8">
      <c r="A203" s="72"/>
      <c r="B203" s="69"/>
      <c r="C203" s="69"/>
      <c r="D203" s="69"/>
      <c r="E203" s="69"/>
      <c r="F203" s="69"/>
      <c r="G203" s="69"/>
      <c r="H203" s="70"/>
    </row>
    <row r="204" spans="1:8">
      <c r="A204" s="72"/>
      <c r="B204" s="69"/>
      <c r="C204" s="69"/>
      <c r="D204" s="69"/>
      <c r="E204" s="69"/>
      <c r="F204" s="69"/>
      <c r="G204" s="69"/>
      <c r="H204" s="70"/>
    </row>
    <row r="205" spans="1:8">
      <c r="A205" s="72"/>
      <c r="B205" s="17"/>
      <c r="C205" s="69"/>
      <c r="D205" s="69"/>
      <c r="E205" s="69"/>
      <c r="F205" s="69"/>
      <c r="G205" s="69"/>
      <c r="H205" s="70"/>
    </row>
    <row r="206" spans="1:8" ht="15.75" thickBot="1">
      <c r="A206" s="112"/>
      <c r="B206" s="113"/>
      <c r="C206" s="538"/>
      <c r="D206" s="538"/>
      <c r="E206" s="538"/>
      <c r="F206" s="538"/>
      <c r="G206" s="538"/>
      <c r="H206" s="539"/>
    </row>
    <row r="207" spans="1:8" ht="15.75">
      <c r="A207" s="150" t="str">
        <f>A51</f>
        <v>FERC FORM NO.1 (ED. 12-96) NYPSC Modified-96</v>
      </c>
      <c r="B207" s="17"/>
      <c r="C207" s="69"/>
      <c r="D207" s="69"/>
      <c r="E207" s="69"/>
      <c r="F207" s="69"/>
      <c r="G207" s="69"/>
      <c r="H207" s="69"/>
    </row>
    <row r="208" spans="1:8">
      <c r="A208" s="69" t="s">
        <v>1823</v>
      </c>
      <c r="B208" s="69"/>
      <c r="C208" s="69"/>
      <c r="D208" s="69"/>
      <c r="E208" s="69"/>
      <c r="F208" s="69"/>
      <c r="G208" s="69"/>
      <c r="H208" s="69"/>
    </row>
    <row r="210" spans="1:8" ht="15.75" thickBot="1"/>
    <row r="211" spans="1:8">
      <c r="A211" s="29"/>
      <c r="B211" s="44" t="s">
        <v>1789</v>
      </c>
      <c r="C211" s="59" t="s">
        <v>1335</v>
      </c>
      <c r="D211" s="46"/>
      <c r="E211" s="46"/>
      <c r="F211" s="44"/>
      <c r="G211" s="44" t="s">
        <v>1711</v>
      </c>
      <c r="H211" s="60" t="s">
        <v>1712</v>
      </c>
    </row>
    <row r="212" spans="1:8">
      <c r="A212" s="72"/>
      <c r="B212" s="81" t="str">
        <f>'Data Sheet'!$C$25</f>
        <v xml:space="preserve"> New York State Electric &amp; Gas Corporation</v>
      </c>
      <c r="C212" s="57">
        <v>-1</v>
      </c>
      <c r="D212" s="30" t="s">
        <v>1337</v>
      </c>
      <c r="E212" s="17"/>
      <c r="F212" s="65" t="s">
        <v>1338</v>
      </c>
      <c r="G212" s="65" t="s">
        <v>1714</v>
      </c>
      <c r="H212" s="39"/>
    </row>
    <row r="213" spans="1:8">
      <c r="A213" s="74"/>
      <c r="B213" s="38"/>
      <c r="C213" s="117">
        <v>-2</v>
      </c>
      <c r="D213" s="38" t="s">
        <v>1337</v>
      </c>
      <c r="E213" s="32"/>
      <c r="F213" s="116" t="s">
        <v>1340</v>
      </c>
      <c r="G213" s="703" t="str">
        <f>'Data Sheet'!$C$40</f>
        <v xml:space="preserve"> </v>
      </c>
      <c r="H213" s="1357" t="str">
        <f>'Data Sheet'!$C$38</f>
        <v>12/31/2016</v>
      </c>
    </row>
    <row r="214" spans="1:8">
      <c r="A214" s="149" t="s">
        <v>1820</v>
      </c>
      <c r="B214" s="32"/>
      <c r="C214" s="32"/>
      <c r="D214" s="32"/>
      <c r="E214" s="32"/>
      <c r="F214" s="32"/>
      <c r="G214" s="32"/>
      <c r="H214" s="33"/>
    </row>
    <row r="215" spans="1:8">
      <c r="A215" s="72"/>
      <c r="B215" s="69"/>
      <c r="C215" s="69"/>
      <c r="D215" s="69"/>
      <c r="E215" s="69"/>
      <c r="F215" s="69"/>
      <c r="G215" s="69"/>
      <c r="H215" s="70"/>
    </row>
    <row r="216" spans="1:8">
      <c r="A216" s="72"/>
      <c r="B216" s="69"/>
      <c r="C216" s="69"/>
      <c r="D216" s="69"/>
      <c r="E216" s="69"/>
      <c r="F216" s="69"/>
      <c r="G216" s="69"/>
      <c r="H216" s="70"/>
    </row>
    <row r="217" spans="1:8">
      <c r="A217" s="72"/>
      <c r="B217" s="69"/>
      <c r="C217" s="69"/>
      <c r="D217" s="69"/>
      <c r="E217" s="69"/>
      <c r="F217" s="69"/>
      <c r="G217" s="69"/>
      <c r="H217" s="70"/>
    </row>
    <row r="218" spans="1:8">
      <c r="A218" s="72"/>
      <c r="B218" s="69"/>
      <c r="C218" s="69"/>
      <c r="D218" s="69"/>
      <c r="E218" s="69"/>
      <c r="F218" s="69"/>
      <c r="G218" s="69"/>
      <c r="H218" s="70"/>
    </row>
    <row r="219" spans="1:8">
      <c r="A219" s="72"/>
      <c r="B219" s="69"/>
      <c r="C219" s="69"/>
      <c r="D219" s="69"/>
      <c r="E219" s="69"/>
      <c r="F219" s="69"/>
      <c r="G219" s="69"/>
      <c r="H219" s="70"/>
    </row>
    <row r="220" spans="1:8">
      <c r="A220" s="72"/>
      <c r="B220" s="69"/>
      <c r="C220" s="69"/>
      <c r="D220" s="69"/>
      <c r="E220" s="69"/>
      <c r="F220" s="69"/>
      <c r="G220" s="69"/>
      <c r="H220" s="70"/>
    </row>
    <row r="221" spans="1:8">
      <c r="A221" s="72"/>
      <c r="B221" s="69"/>
      <c r="C221" s="69"/>
      <c r="D221" s="69"/>
      <c r="E221" s="69"/>
      <c r="F221" s="69"/>
      <c r="G221" s="69"/>
      <c r="H221" s="70"/>
    </row>
    <row r="222" spans="1:8">
      <c r="A222" s="72"/>
      <c r="B222" s="69"/>
      <c r="C222" s="69"/>
      <c r="D222" s="69"/>
      <c r="E222" s="69"/>
      <c r="F222" s="69"/>
      <c r="G222" s="69"/>
      <c r="H222" s="70"/>
    </row>
    <row r="223" spans="1:8">
      <c r="A223" s="72"/>
      <c r="B223" s="69"/>
      <c r="C223" s="69"/>
      <c r="D223" s="69"/>
      <c r="E223" s="69"/>
      <c r="F223" s="69"/>
      <c r="G223" s="69"/>
      <c r="H223" s="70"/>
    </row>
    <row r="224" spans="1:8">
      <c r="A224" s="72"/>
      <c r="B224" s="69"/>
      <c r="C224" s="69"/>
      <c r="D224" s="69"/>
      <c r="E224" s="69"/>
      <c r="F224" s="69"/>
      <c r="G224" s="69"/>
      <c r="H224" s="70"/>
    </row>
    <row r="225" spans="1:8">
      <c r="A225" s="72"/>
      <c r="B225" s="69"/>
      <c r="C225" s="69"/>
      <c r="D225" s="69"/>
      <c r="E225" s="69"/>
      <c r="F225" s="69"/>
      <c r="G225" s="69"/>
      <c r="H225" s="70"/>
    </row>
    <row r="226" spans="1:8">
      <c r="A226" s="72"/>
      <c r="B226" s="69"/>
      <c r="C226" s="69"/>
      <c r="D226" s="69"/>
      <c r="E226" s="69"/>
      <c r="F226" s="69"/>
      <c r="G226" s="69"/>
      <c r="H226" s="70"/>
    </row>
    <row r="227" spans="1:8">
      <c r="A227" s="72"/>
      <c r="B227" s="69"/>
      <c r="C227" s="69"/>
      <c r="D227" s="69"/>
      <c r="E227" s="69"/>
      <c r="F227" s="69"/>
      <c r="G227" s="69"/>
      <c r="H227" s="70"/>
    </row>
    <row r="228" spans="1:8">
      <c r="A228" s="72"/>
      <c r="B228" s="69"/>
      <c r="C228" s="69"/>
      <c r="D228" s="69"/>
      <c r="E228" s="69"/>
      <c r="F228" s="69"/>
      <c r="G228" s="69"/>
      <c r="H228" s="70"/>
    </row>
    <row r="229" spans="1:8">
      <c r="A229" s="72"/>
      <c r="B229" s="69"/>
      <c r="C229" s="69"/>
      <c r="D229" s="69"/>
      <c r="E229" s="69"/>
      <c r="F229" s="69"/>
      <c r="G229" s="69"/>
      <c r="H229" s="70"/>
    </row>
    <row r="230" spans="1:8">
      <c r="A230" s="72"/>
      <c r="B230" s="69"/>
      <c r="C230" s="69"/>
      <c r="D230" s="69"/>
      <c r="E230" s="69"/>
      <c r="F230" s="69"/>
      <c r="G230" s="69"/>
      <c r="H230" s="70"/>
    </row>
    <row r="231" spans="1:8">
      <c r="A231" s="72"/>
      <c r="B231" s="69"/>
      <c r="C231" s="69"/>
      <c r="D231" s="69"/>
      <c r="E231" s="69"/>
      <c r="F231" s="69"/>
      <c r="G231" s="69"/>
      <c r="H231" s="70"/>
    </row>
    <row r="232" spans="1:8">
      <c r="A232" s="72"/>
      <c r="B232" s="69"/>
      <c r="C232" s="69"/>
      <c r="D232" s="69"/>
      <c r="E232" s="69"/>
      <c r="F232" s="69"/>
      <c r="G232" s="69"/>
      <c r="H232" s="70"/>
    </row>
    <row r="233" spans="1:8">
      <c r="A233" s="72"/>
      <c r="B233" s="69"/>
      <c r="C233" s="69"/>
      <c r="D233" s="69"/>
      <c r="E233" s="69"/>
      <c r="F233" s="69"/>
      <c r="G233" s="69"/>
      <c r="H233" s="70"/>
    </row>
    <row r="234" spans="1:8">
      <c r="A234" s="72"/>
      <c r="B234" s="69"/>
      <c r="C234" s="69"/>
      <c r="D234" s="69"/>
      <c r="E234" s="69"/>
      <c r="F234" s="69"/>
      <c r="G234" s="69"/>
      <c r="H234" s="70"/>
    </row>
    <row r="235" spans="1:8">
      <c r="A235" s="72"/>
      <c r="B235" s="69"/>
      <c r="C235" s="69"/>
      <c r="D235" s="69"/>
      <c r="E235" s="69"/>
      <c r="F235" s="69"/>
      <c r="G235" s="69"/>
      <c r="H235" s="70"/>
    </row>
    <row r="236" spans="1:8">
      <c r="A236" s="72"/>
      <c r="B236" s="69"/>
      <c r="C236" s="69"/>
      <c r="D236" s="69"/>
      <c r="E236" s="69"/>
      <c r="F236" s="69"/>
      <c r="G236" s="69"/>
      <c r="H236" s="70"/>
    </row>
    <row r="237" spans="1:8">
      <c r="A237" s="72"/>
      <c r="B237" s="69"/>
      <c r="C237" s="69"/>
      <c r="D237" s="69"/>
      <c r="E237" s="69"/>
      <c r="F237" s="69"/>
      <c r="G237" s="69"/>
      <c r="H237" s="70"/>
    </row>
    <row r="238" spans="1:8">
      <c r="A238" s="72"/>
      <c r="B238" s="69"/>
      <c r="C238" s="69"/>
      <c r="D238" s="69"/>
      <c r="E238" s="69"/>
      <c r="F238" s="69"/>
      <c r="G238" s="69"/>
      <c r="H238" s="70"/>
    </row>
    <row r="239" spans="1:8">
      <c r="A239" s="72"/>
      <c r="B239" s="69"/>
      <c r="C239" s="69"/>
      <c r="D239" s="69"/>
      <c r="E239" s="69"/>
      <c r="F239" s="69"/>
      <c r="G239" s="69"/>
      <c r="H239" s="70"/>
    </row>
    <row r="240" spans="1:8">
      <c r="A240" s="72"/>
      <c r="B240" s="69"/>
      <c r="C240" s="69"/>
      <c r="D240" s="69"/>
      <c r="E240" s="69"/>
      <c r="F240" s="69"/>
      <c r="G240" s="69"/>
      <c r="H240" s="70"/>
    </row>
    <row r="241" spans="1:8">
      <c r="A241" s="72"/>
      <c r="B241" s="69"/>
      <c r="C241" s="69"/>
      <c r="D241" s="69"/>
      <c r="E241" s="69"/>
      <c r="F241" s="69"/>
      <c r="G241" s="69"/>
      <c r="H241" s="70"/>
    </row>
    <row r="242" spans="1:8">
      <c r="A242" s="72"/>
      <c r="B242" s="69"/>
      <c r="C242" s="69"/>
      <c r="D242" s="69"/>
      <c r="E242" s="69"/>
      <c r="F242" s="69"/>
      <c r="G242" s="69"/>
      <c r="H242" s="70"/>
    </row>
    <row r="243" spans="1:8">
      <c r="A243" s="72"/>
      <c r="B243" s="69"/>
      <c r="C243" s="69"/>
      <c r="D243" s="69"/>
      <c r="E243" s="69"/>
      <c r="F243" s="69"/>
      <c r="G243" s="69"/>
      <c r="H243" s="70"/>
    </row>
    <row r="244" spans="1:8">
      <c r="A244" s="72"/>
      <c r="B244" s="69"/>
      <c r="C244" s="69"/>
      <c r="D244" s="69"/>
      <c r="E244" s="69"/>
      <c r="F244" s="69"/>
      <c r="G244" s="69"/>
      <c r="H244" s="70"/>
    </row>
    <row r="245" spans="1:8">
      <c r="A245" s="72"/>
      <c r="B245" s="69"/>
      <c r="C245" s="69"/>
      <c r="D245" s="69"/>
      <c r="E245" s="69"/>
      <c r="F245" s="69"/>
      <c r="G245" s="69"/>
      <c r="H245" s="70"/>
    </row>
    <row r="246" spans="1:8">
      <c r="A246" s="72"/>
      <c r="B246" s="69"/>
      <c r="C246" s="69"/>
      <c r="D246" s="69"/>
      <c r="E246" s="69"/>
      <c r="F246" s="69"/>
      <c r="G246" s="69"/>
      <c r="H246" s="70"/>
    </row>
    <row r="247" spans="1:8">
      <c r="A247" s="72"/>
      <c r="B247" s="69"/>
      <c r="C247" s="69"/>
      <c r="D247" s="69"/>
      <c r="E247" s="69"/>
      <c r="F247" s="69"/>
      <c r="G247" s="69"/>
      <c r="H247" s="70"/>
    </row>
    <row r="248" spans="1:8">
      <c r="A248" s="72"/>
      <c r="B248" s="69"/>
      <c r="C248" s="69"/>
      <c r="D248" s="69"/>
      <c r="E248" s="69"/>
      <c r="F248" s="69"/>
      <c r="G248" s="69"/>
      <c r="H248" s="70"/>
    </row>
    <row r="249" spans="1:8">
      <c r="A249" s="72"/>
      <c r="B249" s="69"/>
      <c r="C249" s="69"/>
      <c r="D249" s="69"/>
      <c r="E249" s="69"/>
      <c r="F249" s="69"/>
      <c r="G249" s="69"/>
      <c r="H249" s="70"/>
    </row>
    <row r="250" spans="1:8">
      <c r="A250" s="72"/>
      <c r="B250" s="69"/>
      <c r="C250" s="69"/>
      <c r="D250" s="69"/>
      <c r="E250" s="69"/>
      <c r="F250" s="69"/>
      <c r="G250" s="69"/>
      <c r="H250" s="70"/>
    </row>
    <row r="251" spans="1:8">
      <c r="A251" s="72"/>
      <c r="B251" s="69"/>
      <c r="C251" s="69"/>
      <c r="D251" s="69"/>
      <c r="E251" s="69"/>
      <c r="F251" s="69"/>
      <c r="G251" s="69"/>
      <c r="H251" s="70"/>
    </row>
    <row r="252" spans="1:8">
      <c r="A252" s="72"/>
      <c r="B252" s="69"/>
      <c r="C252" s="69"/>
      <c r="D252" s="69"/>
      <c r="E252" s="69"/>
      <c r="F252" s="69"/>
      <c r="G252" s="69"/>
      <c r="H252" s="70"/>
    </row>
    <row r="253" spans="1:8">
      <c r="A253" s="72"/>
      <c r="B253" s="69"/>
      <c r="C253" s="69"/>
      <c r="D253" s="69"/>
      <c r="E253" s="69"/>
      <c r="F253" s="69"/>
      <c r="G253" s="69"/>
      <c r="H253" s="70"/>
    </row>
    <row r="254" spans="1:8">
      <c r="A254" s="72"/>
      <c r="B254" s="69"/>
      <c r="C254" s="69"/>
      <c r="D254" s="69"/>
      <c r="E254" s="69"/>
      <c r="F254" s="69"/>
      <c r="G254" s="69"/>
      <c r="H254" s="70"/>
    </row>
    <row r="255" spans="1:8">
      <c r="A255" s="72"/>
      <c r="B255" s="69"/>
      <c r="C255" s="69"/>
      <c r="D255" s="69"/>
      <c r="E255" s="69"/>
      <c r="F255" s="69"/>
      <c r="G255" s="69"/>
      <c r="H255" s="70"/>
    </row>
    <row r="256" spans="1:8">
      <c r="A256" s="72"/>
      <c r="B256" s="69"/>
      <c r="C256" s="69"/>
      <c r="D256" s="69"/>
      <c r="E256" s="69"/>
      <c r="F256" s="69"/>
      <c r="G256" s="69"/>
      <c r="H256" s="70"/>
    </row>
    <row r="257" spans="1:8">
      <c r="A257" s="72"/>
      <c r="B257" s="69"/>
      <c r="C257" s="69"/>
      <c r="D257" s="69"/>
      <c r="E257" s="69"/>
      <c r="F257" s="69"/>
      <c r="G257" s="69"/>
      <c r="H257" s="70"/>
    </row>
    <row r="258" spans="1:8">
      <c r="A258" s="72"/>
      <c r="B258" s="69"/>
      <c r="C258" s="69"/>
      <c r="D258" s="69"/>
      <c r="E258" s="69"/>
      <c r="F258" s="69"/>
      <c r="G258" s="69"/>
      <c r="H258" s="70"/>
    </row>
    <row r="259" spans="1:8">
      <c r="A259" s="72"/>
      <c r="B259" s="17"/>
      <c r="C259" s="69"/>
      <c r="D259" s="69"/>
      <c r="E259" s="69"/>
      <c r="F259" s="69"/>
      <c r="G259" s="69"/>
      <c r="H259" s="70"/>
    </row>
    <row r="260" spans="1:8" ht="15.75" thickBot="1">
      <c r="A260" s="112"/>
      <c r="B260" s="113"/>
      <c r="C260" s="538"/>
      <c r="D260" s="538"/>
      <c r="E260" s="538"/>
      <c r="F260" s="538"/>
      <c r="G260" s="538"/>
      <c r="H260" s="539"/>
    </row>
    <row r="261" spans="1:8" ht="15.75">
      <c r="A261" s="150"/>
      <c r="B261" s="17"/>
      <c r="C261" s="69"/>
      <c r="D261" s="69"/>
      <c r="E261" s="69"/>
      <c r="F261" s="69"/>
      <c r="G261" s="69"/>
      <c r="H261" s="69"/>
    </row>
    <row r="262" spans="1:8">
      <c r="A262" s="69" t="s">
        <v>5432</v>
      </c>
      <c r="B262" s="69"/>
      <c r="C262" s="69"/>
      <c r="D262" s="69"/>
      <c r="E262" s="69"/>
      <c r="F262" s="69"/>
      <c r="G262" s="69"/>
      <c r="H262" s="69"/>
    </row>
    <row r="264" spans="1:8" ht="15.75" thickBot="1"/>
    <row r="265" spans="1:8">
      <c r="A265" s="29"/>
      <c r="B265" s="44" t="s">
        <v>1789</v>
      </c>
      <c r="C265" s="59" t="s">
        <v>1335</v>
      </c>
      <c r="D265" s="46"/>
      <c r="E265" s="46"/>
      <c r="F265" s="44"/>
      <c r="G265" s="44" t="s">
        <v>1711</v>
      </c>
      <c r="H265" s="60" t="s">
        <v>1712</v>
      </c>
    </row>
    <row r="266" spans="1:8">
      <c r="A266" s="72"/>
      <c r="B266" s="81" t="str">
        <f>'Data Sheet'!$C$25</f>
        <v xml:space="preserve"> New York State Electric &amp; Gas Corporation</v>
      </c>
      <c r="C266" s="57">
        <v>-1</v>
      </c>
      <c r="D266" s="30" t="s">
        <v>1337</v>
      </c>
      <c r="E266" s="17"/>
      <c r="F266" s="65" t="s">
        <v>1338</v>
      </c>
      <c r="G266" s="65" t="s">
        <v>1714</v>
      </c>
      <c r="H266" s="39"/>
    </row>
    <row r="267" spans="1:8">
      <c r="A267" s="74"/>
      <c r="B267" s="38"/>
      <c r="C267" s="117">
        <v>-2</v>
      </c>
      <c r="D267" s="38" t="s">
        <v>1337</v>
      </c>
      <c r="E267" s="32"/>
      <c r="F267" s="116" t="s">
        <v>1340</v>
      </c>
      <c r="G267" s="703" t="str">
        <f>'Data Sheet'!$C$40</f>
        <v xml:space="preserve"> </v>
      </c>
      <c r="H267" s="1357" t="str">
        <f>'Data Sheet'!$C$38</f>
        <v>12/31/2016</v>
      </c>
    </row>
    <row r="268" spans="1:8">
      <c r="A268" s="149" t="s">
        <v>1820</v>
      </c>
      <c r="B268" s="32"/>
      <c r="C268" s="32"/>
      <c r="D268" s="32"/>
      <c r="E268" s="32"/>
      <c r="F268" s="32"/>
      <c r="G268" s="32"/>
      <c r="H268" s="33"/>
    </row>
    <row r="269" spans="1:8">
      <c r="A269" s="72"/>
      <c r="B269" s="69"/>
      <c r="C269" s="69"/>
      <c r="D269" s="69"/>
      <c r="E269" s="69"/>
      <c r="F269" s="69"/>
      <c r="G269" s="69"/>
      <c r="H269" s="70"/>
    </row>
    <row r="270" spans="1:8">
      <c r="A270" s="72"/>
      <c r="B270" s="2936"/>
      <c r="C270" s="69"/>
      <c r="D270" s="69"/>
      <c r="E270" s="69"/>
      <c r="F270" s="69"/>
      <c r="G270" s="69"/>
      <c r="H270" s="70"/>
    </row>
    <row r="271" spans="1:8">
      <c r="A271" s="72"/>
      <c r="B271" s="2936"/>
      <c r="C271" s="69"/>
      <c r="D271" s="69"/>
      <c r="E271" s="69"/>
      <c r="F271" s="69"/>
      <c r="G271" s="69"/>
      <c r="H271" s="70"/>
    </row>
    <row r="272" spans="1:8">
      <c r="A272" s="72"/>
      <c r="B272" s="2936"/>
      <c r="C272" s="69"/>
      <c r="D272" s="69"/>
      <c r="E272" s="69"/>
      <c r="F272" s="69"/>
      <c r="G272" s="69"/>
      <c r="H272" s="70"/>
    </row>
    <row r="273" spans="1:8">
      <c r="A273" s="72"/>
      <c r="B273" s="2936"/>
      <c r="C273" s="69"/>
      <c r="D273" s="69"/>
      <c r="E273" s="69"/>
      <c r="F273" s="69"/>
      <c r="G273" s="69"/>
      <c r="H273" s="70"/>
    </row>
    <row r="274" spans="1:8">
      <c r="A274" s="72"/>
      <c r="B274" s="2936"/>
      <c r="C274" s="69"/>
      <c r="D274" s="69"/>
      <c r="E274" s="69"/>
      <c r="F274" s="69"/>
      <c r="G274" s="69"/>
      <c r="H274" s="70"/>
    </row>
    <row r="275" spans="1:8">
      <c r="A275" s="72"/>
      <c r="B275" s="2936"/>
      <c r="C275" s="69"/>
      <c r="D275" s="69"/>
      <c r="E275" s="69"/>
      <c r="F275" s="69"/>
      <c r="G275" s="69"/>
      <c r="H275" s="70"/>
    </row>
    <row r="276" spans="1:8">
      <c r="A276" s="72"/>
      <c r="B276" s="2936"/>
      <c r="C276" s="69"/>
      <c r="D276" s="69"/>
      <c r="E276" s="69"/>
      <c r="F276" s="69"/>
      <c r="G276" s="69"/>
      <c r="H276" s="70"/>
    </row>
    <row r="277" spans="1:8">
      <c r="A277" s="72"/>
      <c r="B277" s="69"/>
      <c r="C277" s="69"/>
      <c r="D277" s="69"/>
      <c r="E277" s="69"/>
      <c r="F277" s="69"/>
      <c r="G277" s="69"/>
      <c r="H277" s="70"/>
    </row>
    <row r="278" spans="1:8">
      <c r="A278" s="72"/>
      <c r="B278" s="69"/>
      <c r="C278" s="69"/>
      <c r="D278" s="69"/>
      <c r="E278" s="69"/>
      <c r="F278" s="69"/>
      <c r="G278" s="69"/>
      <c r="H278" s="70"/>
    </row>
    <row r="279" spans="1:8">
      <c r="A279" s="72"/>
      <c r="B279" s="69"/>
      <c r="C279" s="69"/>
      <c r="D279" s="69"/>
      <c r="E279" s="69"/>
      <c r="F279" s="69"/>
      <c r="G279" s="69"/>
      <c r="H279" s="70"/>
    </row>
    <row r="280" spans="1:8">
      <c r="A280" s="72"/>
      <c r="B280" s="69"/>
      <c r="C280" s="69"/>
      <c r="D280" s="69"/>
      <c r="E280" s="69"/>
      <c r="F280" s="69"/>
      <c r="G280" s="69"/>
      <c r="H280" s="70"/>
    </row>
    <row r="281" spans="1:8">
      <c r="A281" s="72"/>
      <c r="B281" s="69"/>
      <c r="C281" s="69"/>
      <c r="D281" s="69"/>
      <c r="E281" s="69"/>
      <c r="F281" s="69"/>
      <c r="G281" s="69"/>
      <c r="H281" s="70"/>
    </row>
    <row r="282" spans="1:8">
      <c r="A282" s="72"/>
      <c r="B282" s="69"/>
      <c r="C282" s="69"/>
      <c r="D282" s="69"/>
      <c r="E282" s="69"/>
      <c r="F282" s="69"/>
      <c r="G282" s="69"/>
      <c r="H282" s="70"/>
    </row>
    <row r="283" spans="1:8">
      <c r="A283" s="72"/>
      <c r="B283" s="69"/>
      <c r="C283" s="69"/>
      <c r="D283" s="69"/>
      <c r="E283" s="69"/>
      <c r="F283" s="69"/>
      <c r="G283" s="69"/>
      <c r="H283" s="70"/>
    </row>
    <row r="284" spans="1:8">
      <c r="A284" s="72"/>
      <c r="B284" s="69"/>
      <c r="C284" s="69"/>
      <c r="D284" s="69"/>
      <c r="E284" s="69"/>
      <c r="F284" s="69"/>
      <c r="G284" s="69"/>
      <c r="H284" s="70"/>
    </row>
    <row r="285" spans="1:8">
      <c r="A285" s="72"/>
      <c r="B285" s="69"/>
      <c r="C285" s="69"/>
      <c r="D285" s="69"/>
      <c r="E285" s="69"/>
      <c r="F285" s="69"/>
      <c r="G285" s="69"/>
      <c r="H285" s="70"/>
    </row>
    <row r="286" spans="1:8">
      <c r="A286" s="72"/>
      <c r="B286" s="69"/>
      <c r="C286" s="69"/>
      <c r="D286" s="69"/>
      <c r="E286" s="69"/>
      <c r="F286" s="69"/>
      <c r="G286" s="69"/>
      <c r="H286" s="70"/>
    </row>
    <row r="287" spans="1:8">
      <c r="A287" s="72"/>
      <c r="B287" s="69"/>
      <c r="C287" s="69"/>
      <c r="D287" s="69"/>
      <c r="E287" s="69"/>
      <c r="F287" s="69"/>
      <c r="G287" s="69"/>
      <c r="H287" s="70"/>
    </row>
    <row r="288" spans="1:8">
      <c r="A288" s="72"/>
      <c r="B288" s="69"/>
      <c r="C288" s="69"/>
      <c r="D288" s="69"/>
      <c r="E288" s="69"/>
      <c r="F288" s="69"/>
      <c r="G288" s="69"/>
      <c r="H288" s="70"/>
    </row>
    <row r="289" spans="1:8">
      <c r="A289" s="72"/>
      <c r="B289" s="69"/>
      <c r="C289" s="69"/>
      <c r="D289" s="69"/>
      <c r="E289" s="69"/>
      <c r="F289" s="69"/>
      <c r="G289" s="69"/>
      <c r="H289" s="70"/>
    </row>
    <row r="290" spans="1:8">
      <c r="A290" s="72"/>
      <c r="B290" s="69"/>
      <c r="C290" s="69"/>
      <c r="D290" s="69"/>
      <c r="E290" s="69"/>
      <c r="F290" s="69"/>
      <c r="G290" s="69"/>
      <c r="H290" s="70"/>
    </row>
    <row r="291" spans="1:8">
      <c r="A291" s="72"/>
      <c r="B291" s="69"/>
      <c r="C291" s="69"/>
      <c r="D291" s="69"/>
      <c r="E291" s="69"/>
      <c r="F291" s="69"/>
      <c r="G291" s="69"/>
      <c r="H291" s="70"/>
    </row>
    <row r="292" spans="1:8">
      <c r="A292" s="72"/>
      <c r="B292" s="69"/>
      <c r="C292" s="69"/>
      <c r="D292" s="69"/>
      <c r="E292" s="69"/>
      <c r="F292" s="69"/>
      <c r="G292" s="69"/>
      <c r="H292" s="70"/>
    </row>
    <row r="293" spans="1:8">
      <c r="A293" s="72"/>
      <c r="B293" s="69"/>
      <c r="C293" s="69"/>
      <c r="D293" s="69"/>
      <c r="E293" s="69"/>
      <c r="F293" s="69"/>
      <c r="G293" s="69"/>
      <c r="H293" s="70"/>
    </row>
    <row r="294" spans="1:8">
      <c r="A294" s="72"/>
      <c r="B294" s="69"/>
      <c r="C294" s="69"/>
      <c r="D294" s="69"/>
      <c r="E294" s="69"/>
      <c r="F294" s="69"/>
      <c r="G294" s="69"/>
      <c r="H294" s="70"/>
    </row>
    <row r="295" spans="1:8">
      <c r="A295" s="72"/>
      <c r="B295" s="69"/>
      <c r="C295" s="69"/>
      <c r="D295" s="69"/>
      <c r="E295" s="69"/>
      <c r="F295" s="69"/>
      <c r="G295" s="69"/>
      <c r="H295" s="70"/>
    </row>
    <row r="296" spans="1:8">
      <c r="A296" s="72"/>
      <c r="B296" s="69"/>
      <c r="C296" s="69"/>
      <c r="D296" s="69"/>
      <c r="E296" s="69"/>
      <c r="F296" s="69"/>
      <c r="G296" s="69"/>
      <c r="H296" s="70"/>
    </row>
    <row r="297" spans="1:8">
      <c r="A297" s="72"/>
      <c r="B297" s="69"/>
      <c r="C297" s="69"/>
      <c r="D297" s="69"/>
      <c r="E297" s="69"/>
      <c r="F297" s="69"/>
      <c r="G297" s="69"/>
      <c r="H297" s="70"/>
    </row>
    <row r="298" spans="1:8">
      <c r="A298" s="72"/>
      <c r="B298" s="69"/>
      <c r="C298" s="69"/>
      <c r="D298" s="69"/>
      <c r="E298" s="69"/>
      <c r="F298" s="69"/>
      <c r="G298" s="69"/>
      <c r="H298" s="70"/>
    </row>
    <row r="299" spans="1:8">
      <c r="A299" s="72"/>
      <c r="B299" s="69"/>
      <c r="C299" s="69"/>
      <c r="D299" s="69"/>
      <c r="E299" s="69"/>
      <c r="F299" s="69"/>
      <c r="G299" s="69"/>
      <c r="H299" s="70"/>
    </row>
    <row r="300" spans="1:8">
      <c r="A300" s="72"/>
      <c r="B300" s="69"/>
      <c r="C300" s="69"/>
      <c r="D300" s="69"/>
      <c r="E300" s="69"/>
      <c r="F300" s="69"/>
      <c r="G300" s="69"/>
      <c r="H300" s="70"/>
    </row>
    <row r="301" spans="1:8">
      <c r="A301" s="72"/>
      <c r="B301" s="69"/>
      <c r="C301" s="69"/>
      <c r="D301" s="69"/>
      <c r="E301" s="69"/>
      <c r="F301" s="69"/>
      <c r="G301" s="69"/>
      <c r="H301" s="70"/>
    </row>
    <row r="302" spans="1:8">
      <c r="A302" s="72"/>
      <c r="B302" s="69"/>
      <c r="C302" s="69"/>
      <c r="D302" s="69"/>
      <c r="E302" s="69"/>
      <c r="F302" s="69"/>
      <c r="G302" s="69"/>
      <c r="H302" s="70"/>
    </row>
    <row r="303" spans="1:8">
      <c r="A303" s="72"/>
      <c r="B303" s="69"/>
      <c r="C303" s="69"/>
      <c r="D303" s="69"/>
      <c r="E303" s="69"/>
      <c r="F303" s="69"/>
      <c r="G303" s="69"/>
      <c r="H303" s="70"/>
    </row>
    <row r="304" spans="1:8">
      <c r="A304" s="72"/>
      <c r="B304" s="69"/>
      <c r="C304" s="69"/>
      <c r="D304" s="69"/>
      <c r="E304" s="69"/>
      <c r="F304" s="69"/>
      <c r="G304" s="69"/>
      <c r="H304" s="70"/>
    </row>
    <row r="305" spans="1:8">
      <c r="A305" s="72"/>
      <c r="B305" s="69"/>
      <c r="C305" s="69"/>
      <c r="D305" s="69"/>
      <c r="E305" s="69"/>
      <c r="F305" s="69"/>
      <c r="G305" s="69"/>
      <c r="H305" s="70"/>
    </row>
    <row r="306" spans="1:8">
      <c r="A306" s="72"/>
      <c r="B306" s="69"/>
      <c r="C306" s="69"/>
      <c r="D306" s="69"/>
      <c r="E306" s="69"/>
      <c r="F306" s="69"/>
      <c r="G306" s="69"/>
      <c r="H306" s="70"/>
    </row>
    <row r="307" spans="1:8">
      <c r="A307" s="72"/>
      <c r="B307" s="69"/>
      <c r="C307" s="69"/>
      <c r="D307" s="69"/>
      <c r="E307" s="69"/>
      <c r="F307" s="69"/>
      <c r="G307" s="69"/>
      <c r="H307" s="70"/>
    </row>
    <row r="308" spans="1:8">
      <c r="A308" s="72"/>
      <c r="B308" s="69"/>
      <c r="C308" s="69"/>
      <c r="D308" s="69"/>
      <c r="E308" s="69"/>
      <c r="F308" s="69"/>
      <c r="G308" s="69"/>
      <c r="H308" s="70"/>
    </row>
    <row r="309" spans="1:8">
      <c r="A309" s="72"/>
      <c r="B309" s="69"/>
      <c r="C309" s="69"/>
      <c r="D309" s="69"/>
      <c r="E309" s="69"/>
      <c r="F309" s="69"/>
      <c r="G309" s="69"/>
      <c r="H309" s="70"/>
    </row>
    <row r="310" spans="1:8">
      <c r="A310" s="72"/>
      <c r="B310" s="69"/>
      <c r="C310" s="69"/>
      <c r="D310" s="69"/>
      <c r="E310" s="69"/>
      <c r="F310" s="69"/>
      <c r="G310" s="69"/>
      <c r="H310" s="70"/>
    </row>
    <row r="311" spans="1:8">
      <c r="A311" s="72"/>
      <c r="B311" s="69"/>
      <c r="C311" s="69"/>
      <c r="D311" s="69"/>
      <c r="E311" s="69"/>
      <c r="F311" s="69"/>
      <c r="G311" s="69"/>
      <c r="H311" s="70"/>
    </row>
    <row r="312" spans="1:8">
      <c r="A312" s="72"/>
      <c r="B312" s="69"/>
      <c r="C312" s="69"/>
      <c r="D312" s="69"/>
      <c r="E312" s="69"/>
      <c r="F312" s="69"/>
      <c r="G312" s="69"/>
      <c r="H312" s="70"/>
    </row>
    <row r="313" spans="1:8">
      <c r="A313" s="72"/>
      <c r="B313" s="17"/>
      <c r="C313" s="69"/>
      <c r="D313" s="69"/>
      <c r="E313" s="69"/>
      <c r="F313" s="69"/>
      <c r="G313" s="69"/>
      <c r="H313" s="70"/>
    </row>
    <row r="314" spans="1:8" ht="15.75" thickBot="1">
      <c r="A314" s="112"/>
      <c r="B314" s="113"/>
      <c r="C314" s="538"/>
      <c r="D314" s="538"/>
      <c r="E314" s="538"/>
      <c r="F314" s="538"/>
      <c r="G314" s="538"/>
      <c r="H314" s="539"/>
    </row>
    <row r="315" spans="1:8" ht="15.75">
      <c r="A315" s="150"/>
      <c r="B315" s="17"/>
      <c r="C315" s="69"/>
      <c r="D315" s="69"/>
      <c r="E315" s="69"/>
      <c r="F315" s="69"/>
      <c r="G315" s="69"/>
      <c r="H315" s="69"/>
    </row>
    <row r="316" spans="1:8">
      <c r="A316" s="69" t="s">
        <v>5433</v>
      </c>
      <c r="B316" s="69"/>
      <c r="C316" s="69"/>
      <c r="D316" s="69"/>
      <c r="E316" s="69"/>
      <c r="F316" s="69"/>
      <c r="G316" s="69"/>
      <c r="H316" s="69"/>
    </row>
  </sheetData>
  <mergeCells count="13">
    <mergeCell ref="B16:C19"/>
    <mergeCell ref="E18:H19"/>
    <mergeCell ref="B5:C10"/>
    <mergeCell ref="E5:H7"/>
    <mergeCell ref="E8:H12"/>
    <mergeCell ref="B12:C14"/>
    <mergeCell ref="E14:H15"/>
    <mergeCell ref="B21:C24"/>
    <mergeCell ref="E21:H23"/>
    <mergeCell ref="E25:H29"/>
    <mergeCell ref="B26:C29"/>
    <mergeCell ref="B31:C37"/>
    <mergeCell ref="E33:H37"/>
  </mergeCells>
  <printOptions horizontalCentered="1" verticalCentered="1"/>
  <pageMargins left="0.5" right="0.5" top="0" bottom="0" header="0.5" footer="0.5"/>
  <pageSetup scale="87" fitToHeight="4" orientation="portrait" horizontalDpi="300" verticalDpi="300" r:id="rId1"/>
  <headerFooter alignWithMargins="0"/>
  <rowBreaks count="5" manualBreakCount="5">
    <brk id="52" max="16383" man="1"/>
    <brk id="104" max="16383" man="1"/>
    <brk id="156" max="16383" man="1"/>
    <brk id="209" max="7" man="1"/>
    <brk id="263" max="7" man="1"/>
  </rowBreaks>
  <drawing r:id="rId2"/>
  <legacyDrawing r:id="rId3"/>
  <oleObjects>
    <mc:AlternateContent xmlns:mc="http://schemas.openxmlformats.org/markup-compatibility/2006">
      <mc:Choice Requires="x14">
        <oleObject progId="Word.Document.12" shapeId="87041" r:id="rId4">
          <objectPr defaultSize="0" autoPict="0" r:id="rId5">
            <anchor moveWithCells="1">
              <from>
                <xdr:col>0</xdr:col>
                <xdr:colOff>200025</xdr:colOff>
                <xdr:row>49</xdr:row>
                <xdr:rowOff>104775</xdr:rowOff>
              </from>
              <to>
                <xdr:col>7</xdr:col>
                <xdr:colOff>76200</xdr:colOff>
                <xdr:row>86</xdr:row>
                <xdr:rowOff>123825</xdr:rowOff>
              </to>
            </anchor>
          </objectPr>
        </oleObject>
      </mc:Choice>
      <mc:Fallback>
        <oleObject progId="Word.Document.12" shapeId="87041" r:id="rId4"/>
      </mc:Fallback>
    </mc:AlternateContent>
    <mc:AlternateContent xmlns:mc="http://schemas.openxmlformats.org/markup-compatibility/2006">
      <mc:Choice Requires="x14">
        <oleObject progId="Word.Document.12" shapeId="87042" r:id="rId6">
          <objectPr defaultSize="0" autoPict="0" r:id="rId7">
            <anchor moveWithCells="1">
              <from>
                <xdr:col>0</xdr:col>
                <xdr:colOff>200025</xdr:colOff>
                <xdr:row>95</xdr:row>
                <xdr:rowOff>142875</xdr:rowOff>
              </from>
              <to>
                <xdr:col>7</xdr:col>
                <xdr:colOff>161925</xdr:colOff>
                <xdr:row>132</xdr:row>
                <xdr:rowOff>38100</xdr:rowOff>
              </to>
            </anchor>
          </objectPr>
        </oleObject>
      </mc:Choice>
      <mc:Fallback>
        <oleObject progId="Word.Document.12" shapeId="87042" r:id="rId6"/>
      </mc:Fallback>
    </mc:AlternateContent>
    <mc:AlternateContent xmlns:mc="http://schemas.openxmlformats.org/markup-compatibility/2006">
      <mc:Choice Requires="x14">
        <oleObject progId="Word.Document.12" shapeId="87043" r:id="rId8">
          <objectPr defaultSize="0" autoPict="0" r:id="rId9">
            <anchor moveWithCells="1">
              <from>
                <xdr:col>0</xdr:col>
                <xdr:colOff>200025</xdr:colOff>
                <xdr:row>140</xdr:row>
                <xdr:rowOff>9525</xdr:rowOff>
              </from>
              <to>
                <xdr:col>7</xdr:col>
                <xdr:colOff>95250</xdr:colOff>
                <xdr:row>176</xdr:row>
                <xdr:rowOff>114300</xdr:rowOff>
              </to>
            </anchor>
          </objectPr>
        </oleObject>
      </mc:Choice>
      <mc:Fallback>
        <oleObject progId="Word.Document.12" shapeId="87043" r:id="rId8"/>
      </mc:Fallback>
    </mc:AlternateContent>
    <mc:AlternateContent xmlns:mc="http://schemas.openxmlformats.org/markup-compatibility/2006">
      <mc:Choice Requires="x14">
        <oleObject progId="Word.Document.12" shapeId="87044" r:id="rId10">
          <objectPr defaultSize="0" autoPict="0" r:id="rId11">
            <anchor moveWithCells="1">
              <from>
                <xdr:col>0</xdr:col>
                <xdr:colOff>200025</xdr:colOff>
                <xdr:row>186</xdr:row>
                <xdr:rowOff>190500</xdr:rowOff>
              </from>
              <to>
                <xdr:col>7</xdr:col>
                <xdr:colOff>142875</xdr:colOff>
                <xdr:row>223</xdr:row>
                <xdr:rowOff>76200</xdr:rowOff>
              </to>
            </anchor>
          </objectPr>
        </oleObject>
      </mc:Choice>
      <mc:Fallback>
        <oleObject progId="Word.Document.12" shapeId="87044" r:id="rId10"/>
      </mc:Fallback>
    </mc:AlternateContent>
    <mc:AlternateContent xmlns:mc="http://schemas.openxmlformats.org/markup-compatibility/2006">
      <mc:Choice Requires="x14">
        <oleObject progId="Word.Document.12" shapeId="87045" r:id="rId12">
          <objectPr defaultSize="0" autoPict="0" r:id="rId13">
            <anchor moveWithCells="1">
              <from>
                <xdr:col>0</xdr:col>
                <xdr:colOff>200025</xdr:colOff>
                <xdr:row>233</xdr:row>
                <xdr:rowOff>180975</xdr:rowOff>
              </from>
              <to>
                <xdr:col>7</xdr:col>
                <xdr:colOff>133350</xdr:colOff>
                <xdr:row>252</xdr:row>
                <xdr:rowOff>57150</xdr:rowOff>
              </to>
            </anchor>
          </objectPr>
        </oleObject>
      </mc:Choice>
      <mc:Fallback>
        <oleObject progId="Word.Document.12" shapeId="87045" r:id="rId1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253"/>
  <sheetViews>
    <sheetView defaultGridColor="0" topLeftCell="A196" colorId="22" zoomScaleNormal="100" zoomScaleSheetLayoutView="40" workbookViewId="0">
      <selection activeCell="H206" sqref="H206"/>
    </sheetView>
  </sheetViews>
  <sheetFormatPr defaultColWidth="9.6640625" defaultRowHeight="15"/>
  <cols>
    <col min="1" max="1" width="4.6640625" style="1626" customWidth="1"/>
    <col min="2" max="2" width="54.88671875" style="1626" customWidth="1"/>
    <col min="3" max="3" width="4.5546875" style="1626" customWidth="1"/>
    <col min="4" max="4" width="2.6640625" style="1626" customWidth="1"/>
    <col min="5" max="5" width="1.6640625" style="1626" customWidth="1"/>
    <col min="6" max="6" width="14.5546875" style="1626" customWidth="1"/>
    <col min="7" max="8" width="14.6640625" style="1626" customWidth="1"/>
    <col min="9" max="16384" width="9.6640625" style="1626"/>
  </cols>
  <sheetData>
    <row r="1" spans="1:8">
      <c r="A1" s="1627"/>
      <c r="B1" s="1628" t="s">
        <v>1789</v>
      </c>
      <c r="C1" s="1629" t="s">
        <v>1335</v>
      </c>
      <c r="D1" s="1630"/>
      <c r="E1" s="1630"/>
      <c r="F1" s="1628"/>
      <c r="G1" s="1631" t="s">
        <v>1711</v>
      </c>
      <c r="H1" s="1632" t="s">
        <v>1712</v>
      </c>
    </row>
    <row r="2" spans="1:8">
      <c r="A2" s="1633"/>
      <c r="B2" s="1634" t="str">
        <f>'Data Sheet'!$C$25</f>
        <v xml:space="preserve"> New York State Electric &amp; Gas Corporation</v>
      </c>
      <c r="C2" s="1635" t="s">
        <v>1336</v>
      </c>
      <c r="D2" s="1636" t="s">
        <v>1337</v>
      </c>
      <c r="E2" s="1636"/>
      <c r="F2" s="1581" t="s">
        <v>1338</v>
      </c>
      <c r="G2" s="1637" t="s">
        <v>1714</v>
      </c>
      <c r="H2" s="1638"/>
    </row>
    <row r="3" spans="1:8" ht="15" customHeight="1">
      <c r="A3" s="1639"/>
      <c r="B3" s="1640"/>
      <c r="C3" s="1641" t="s">
        <v>1339</v>
      </c>
      <c r="D3" s="1640" t="s">
        <v>1337</v>
      </c>
      <c r="E3" s="1640"/>
      <c r="F3" s="1642" t="s">
        <v>1340</v>
      </c>
      <c r="G3" s="1643" t="str">
        <f>'Data Sheet'!$C$40</f>
        <v xml:space="preserve"> </v>
      </c>
      <c r="H3" s="1644" t="str">
        <f>'Data Sheet'!$C$38</f>
        <v>12/31/2016</v>
      </c>
    </row>
    <row r="4" spans="1:8" ht="15" customHeight="1">
      <c r="A4" s="1645" t="s">
        <v>1824</v>
      </c>
      <c r="B4" s="1646"/>
      <c r="C4" s="1646"/>
      <c r="D4" s="1646"/>
      <c r="E4" s="1646"/>
      <c r="F4" s="1646"/>
      <c r="G4" s="1646"/>
      <c r="H4" s="1647"/>
    </row>
    <row r="5" spans="1:8">
      <c r="A5" s="1648"/>
      <c r="B5" s="1649"/>
      <c r="C5" s="1649"/>
      <c r="D5" s="1649"/>
      <c r="E5" s="1649"/>
      <c r="F5" s="1650" t="s">
        <v>1725</v>
      </c>
      <c r="G5" s="1650" t="s">
        <v>1825</v>
      </c>
      <c r="H5" s="1651" t="s">
        <v>1825</v>
      </c>
    </row>
    <row r="6" spans="1:8">
      <c r="A6" s="1648" t="s">
        <v>1718</v>
      </c>
      <c r="B6" s="1649" t="s">
        <v>268</v>
      </c>
      <c r="C6" s="1649"/>
      <c r="D6" s="1649"/>
      <c r="E6" s="1649"/>
      <c r="F6" s="1650" t="s">
        <v>3005</v>
      </c>
      <c r="G6" s="1650" t="s">
        <v>1826</v>
      </c>
      <c r="H6" s="1651" t="s">
        <v>2501</v>
      </c>
    </row>
    <row r="7" spans="1:8">
      <c r="A7" s="1652" t="s">
        <v>1721</v>
      </c>
      <c r="B7" s="1646" t="s">
        <v>3007</v>
      </c>
      <c r="C7" s="1646"/>
      <c r="D7" s="1646"/>
      <c r="E7" s="1646"/>
      <c r="F7" s="1653" t="s">
        <v>3008</v>
      </c>
      <c r="G7" s="1653" t="s">
        <v>3009</v>
      </c>
      <c r="H7" s="1654" t="s">
        <v>3010</v>
      </c>
    </row>
    <row r="8" spans="1:8" ht="15.75">
      <c r="A8" s="1655" t="s">
        <v>2502</v>
      </c>
      <c r="B8" s="1656" t="s">
        <v>2503</v>
      </c>
      <c r="C8" s="1646"/>
      <c r="D8" s="1646"/>
      <c r="E8" s="1646"/>
      <c r="F8" s="1653"/>
      <c r="G8" s="1657"/>
      <c r="H8" s="1658"/>
    </row>
    <row r="9" spans="1:8">
      <c r="A9" s="1655" t="s">
        <v>2504</v>
      </c>
      <c r="B9" s="1659" t="s">
        <v>2505</v>
      </c>
      <c r="C9" s="1646"/>
      <c r="D9" s="1646"/>
      <c r="E9" s="1646"/>
      <c r="F9" s="1660" t="s">
        <v>1279</v>
      </c>
      <c r="G9" s="1661">
        <v>4951587378</v>
      </c>
      <c r="H9" s="1662">
        <v>5248374342</v>
      </c>
    </row>
    <row r="10" spans="1:8">
      <c r="A10" s="1655" t="s">
        <v>2506</v>
      </c>
      <c r="B10" s="1659" t="s">
        <v>2507</v>
      </c>
      <c r="C10" s="1646"/>
      <c r="D10" s="1646"/>
      <c r="E10" s="1646"/>
      <c r="F10" s="1660" t="s">
        <v>1279</v>
      </c>
      <c r="G10" s="1663">
        <v>315832475</v>
      </c>
      <c r="H10" s="1664">
        <v>240809229</v>
      </c>
    </row>
    <row r="11" spans="1:8">
      <c r="A11" s="1655" t="s">
        <v>2508</v>
      </c>
      <c r="B11" s="1659" t="s">
        <v>1836</v>
      </c>
      <c r="C11" s="1646"/>
      <c r="D11" s="1646"/>
      <c r="E11" s="1646"/>
      <c r="F11" s="1660"/>
      <c r="G11" s="1663">
        <f>SUM(G9:G10)</f>
        <v>5267419853</v>
      </c>
      <c r="H11" s="1664">
        <f>SUM(H9:H10)</f>
        <v>5489183571</v>
      </c>
    </row>
    <row r="12" spans="1:8">
      <c r="A12" s="1655" t="s">
        <v>1837</v>
      </c>
      <c r="B12" s="1659" t="s">
        <v>1838</v>
      </c>
      <c r="C12" s="1646"/>
      <c r="D12" s="1646"/>
      <c r="E12" s="1646"/>
      <c r="F12" s="1660" t="s">
        <v>1279</v>
      </c>
      <c r="G12" s="1663">
        <v>2466723748</v>
      </c>
      <c r="H12" s="1664">
        <v>2532886361</v>
      </c>
    </row>
    <row r="13" spans="1:8">
      <c r="A13" s="1655" t="s">
        <v>1839</v>
      </c>
      <c r="B13" s="1659" t="s">
        <v>1840</v>
      </c>
      <c r="C13" s="1646"/>
      <c r="D13" s="1646"/>
      <c r="E13" s="1646"/>
      <c r="F13" s="1660" t="s">
        <v>1841</v>
      </c>
      <c r="G13" s="1663">
        <f>G11-G12</f>
        <v>2800696105</v>
      </c>
      <c r="H13" s="1664">
        <f>H11-H12</f>
        <v>2956297210</v>
      </c>
    </row>
    <row r="14" spans="1:8">
      <c r="A14" s="1655" t="s">
        <v>1842</v>
      </c>
      <c r="B14" s="1659" t="s">
        <v>1843</v>
      </c>
      <c r="C14" s="1646"/>
      <c r="D14" s="1646"/>
      <c r="E14" s="1646"/>
      <c r="F14" s="1660" t="s">
        <v>1282</v>
      </c>
      <c r="G14" s="1663" t="s">
        <v>1778</v>
      </c>
      <c r="H14" s="1664"/>
    </row>
    <row r="15" spans="1:8">
      <c r="A15" s="1655" t="s">
        <v>1844</v>
      </c>
      <c r="B15" s="1659" t="s">
        <v>1845</v>
      </c>
      <c r="C15" s="1646"/>
      <c r="D15" s="1646"/>
      <c r="E15" s="1646"/>
      <c r="F15" s="1660" t="s">
        <v>1282</v>
      </c>
      <c r="G15" s="1663"/>
      <c r="H15" s="1664"/>
    </row>
    <row r="16" spans="1:8">
      <c r="A16" s="1655" t="s">
        <v>1846</v>
      </c>
      <c r="B16" s="1659" t="s">
        <v>1847</v>
      </c>
      <c r="C16" s="1646"/>
      <c r="D16" s="1646"/>
      <c r="E16" s="1646"/>
      <c r="F16" s="1660" t="s">
        <v>1841</v>
      </c>
      <c r="G16" s="1663">
        <f>G14-G15</f>
        <v>0</v>
      </c>
      <c r="H16" s="1664">
        <f>H14-H15</f>
        <v>0</v>
      </c>
    </row>
    <row r="17" spans="1:9">
      <c r="A17" s="1655" t="s">
        <v>1848</v>
      </c>
      <c r="B17" s="1659" t="s">
        <v>1849</v>
      </c>
      <c r="C17" s="1646"/>
      <c r="D17" s="1646"/>
      <c r="E17" s="1646"/>
      <c r="F17" s="1660" t="s">
        <v>1841</v>
      </c>
      <c r="G17" s="1663">
        <f>G13+G16</f>
        <v>2800696105</v>
      </c>
      <c r="H17" s="1664">
        <f>H13+H16</f>
        <v>2956297210</v>
      </c>
    </row>
    <row r="18" spans="1:9">
      <c r="A18" s="1655" t="s">
        <v>1850</v>
      </c>
      <c r="B18" s="1659" t="s">
        <v>1851</v>
      </c>
      <c r="C18" s="1646"/>
      <c r="D18" s="1646"/>
      <c r="E18" s="1646"/>
      <c r="F18" s="2581" t="s">
        <v>993</v>
      </c>
      <c r="G18" s="1663" t="s">
        <v>1778</v>
      </c>
      <c r="H18" s="1664"/>
    </row>
    <row r="19" spans="1:9">
      <c r="A19" s="1655" t="s">
        <v>1852</v>
      </c>
      <c r="B19" s="1659" t="s">
        <v>1853</v>
      </c>
      <c r="C19" s="1646"/>
      <c r="D19" s="1646"/>
      <c r="E19" s="1646"/>
      <c r="F19" s="1660" t="s">
        <v>1841</v>
      </c>
      <c r="G19" s="1663">
        <v>478333</v>
      </c>
      <c r="H19" s="1664">
        <v>478333</v>
      </c>
    </row>
    <row r="20" spans="1:9" ht="15.75">
      <c r="A20" s="1655" t="s">
        <v>1854</v>
      </c>
      <c r="B20" s="1656" t="s">
        <v>1855</v>
      </c>
      <c r="C20" s="1646"/>
      <c r="D20" s="1646"/>
      <c r="E20" s="1646"/>
      <c r="F20" s="1660"/>
      <c r="G20" s="1657"/>
      <c r="H20" s="1658"/>
    </row>
    <row r="21" spans="1:9">
      <c r="A21" s="1655" t="s">
        <v>1856</v>
      </c>
      <c r="B21" s="1659" t="s">
        <v>1857</v>
      </c>
      <c r="C21" s="1646"/>
      <c r="D21" s="1646"/>
      <c r="E21" s="1646"/>
      <c r="F21" s="1660">
        <v>221</v>
      </c>
      <c r="G21" s="1665">
        <v>6920838</v>
      </c>
      <c r="H21" s="1664">
        <v>7900678</v>
      </c>
    </row>
    <row r="22" spans="1:9">
      <c r="A22" s="1655" t="s">
        <v>1858</v>
      </c>
      <c r="B22" s="1659" t="s">
        <v>1859</v>
      </c>
      <c r="C22" s="1646"/>
      <c r="D22" s="1646"/>
      <c r="E22" s="1646"/>
      <c r="F22" s="1660" t="s">
        <v>1841</v>
      </c>
      <c r="G22" s="1665">
        <v>2194740</v>
      </c>
      <c r="H22" s="1664">
        <v>2225600</v>
      </c>
    </row>
    <row r="23" spans="1:9">
      <c r="A23" s="1655" t="s">
        <v>1860</v>
      </c>
      <c r="B23" s="1659" t="s">
        <v>1861</v>
      </c>
      <c r="C23" s="1646"/>
      <c r="D23" s="1646"/>
      <c r="E23" s="1646"/>
      <c r="F23" s="1660" t="s">
        <v>1841</v>
      </c>
      <c r="G23" s="1665"/>
      <c r="H23" s="1664"/>
    </row>
    <row r="24" spans="1:9">
      <c r="A24" s="1655" t="s">
        <v>1862</v>
      </c>
      <c r="B24" s="1659" t="s">
        <v>1863</v>
      </c>
      <c r="C24" s="1646"/>
      <c r="D24" s="1646"/>
      <c r="E24" s="1646"/>
      <c r="F24" s="1660" t="s">
        <v>1294</v>
      </c>
      <c r="G24" s="1665"/>
      <c r="H24" s="1664"/>
    </row>
    <row r="25" spans="1:9">
      <c r="A25" s="1655" t="s">
        <v>1864</v>
      </c>
      <c r="B25" s="1659" t="s">
        <v>1865</v>
      </c>
      <c r="C25" s="1646"/>
      <c r="D25" s="1646"/>
      <c r="E25" s="1646"/>
      <c r="F25" s="1660" t="s">
        <v>1841</v>
      </c>
      <c r="G25" s="1657"/>
      <c r="H25" s="1658"/>
    </row>
    <row r="26" spans="1:9">
      <c r="A26" s="1655" t="s">
        <v>1866</v>
      </c>
      <c r="B26" s="1659" t="s">
        <v>1867</v>
      </c>
      <c r="C26" s="1646"/>
      <c r="D26" s="1646"/>
      <c r="E26" s="1646"/>
      <c r="F26" s="1660" t="s">
        <v>1841</v>
      </c>
      <c r="G26" s="1665"/>
      <c r="H26" s="1664"/>
    </row>
    <row r="27" spans="1:9">
      <c r="A27" s="1655" t="s">
        <v>1868</v>
      </c>
      <c r="B27" s="1659" t="s">
        <v>1869</v>
      </c>
      <c r="C27" s="1646"/>
      <c r="D27" s="1646"/>
      <c r="E27" s="1646"/>
      <c r="F27" s="1660"/>
      <c r="G27" s="1665"/>
      <c r="H27" s="1664"/>
    </row>
    <row r="28" spans="1:9">
      <c r="A28" s="1655" t="s">
        <v>1870</v>
      </c>
      <c r="B28" s="1659" t="s">
        <v>1871</v>
      </c>
      <c r="C28" s="1646"/>
      <c r="D28" s="1646"/>
      <c r="E28" s="1646"/>
      <c r="F28" s="1660" t="s">
        <v>1841</v>
      </c>
      <c r="G28" s="1665">
        <v>10401712</v>
      </c>
      <c r="H28" s="1664">
        <v>10384741</v>
      </c>
    </row>
    <row r="29" spans="1:9">
      <c r="A29" s="1666" t="s">
        <v>1872</v>
      </c>
      <c r="B29" s="1667" t="s">
        <v>3857</v>
      </c>
      <c r="C29" s="1668"/>
      <c r="D29" s="1668"/>
      <c r="E29" s="1668"/>
      <c r="F29" s="2616"/>
      <c r="G29" s="1696"/>
      <c r="H29" s="1697"/>
      <c r="I29" s="1581"/>
    </row>
    <row r="30" spans="1:9">
      <c r="A30" s="1666" t="s">
        <v>1873</v>
      </c>
      <c r="B30" s="1667" t="s">
        <v>3858</v>
      </c>
      <c r="C30" s="1668"/>
      <c r="D30" s="1668"/>
      <c r="E30" s="1668"/>
      <c r="F30" s="2616"/>
      <c r="G30" s="1696"/>
      <c r="H30" s="1697">
        <v>101170</v>
      </c>
      <c r="I30" s="1581"/>
    </row>
    <row r="31" spans="1:9">
      <c r="A31" s="1666" t="s">
        <v>1875</v>
      </c>
      <c r="B31" s="1667" t="s">
        <v>3856</v>
      </c>
      <c r="C31" s="1668"/>
      <c r="D31" s="1668"/>
      <c r="E31" s="1668"/>
      <c r="F31" s="1660"/>
      <c r="G31" s="1665">
        <f>G21-G22+G23+G24+SUM(G26:G30)</f>
        <v>15127810</v>
      </c>
      <c r="H31" s="1664">
        <f>H21-H22+H23+H24+SUM(H26:H30)</f>
        <v>16160989</v>
      </c>
    </row>
    <row r="32" spans="1:9" ht="15.75">
      <c r="A32" s="1666" t="s">
        <v>1877</v>
      </c>
      <c r="B32" s="1669" t="s">
        <v>1874</v>
      </c>
      <c r="C32" s="1668"/>
      <c r="D32" s="1668"/>
      <c r="E32" s="1668"/>
      <c r="F32" s="1660"/>
      <c r="G32" s="1657"/>
      <c r="H32" s="1658"/>
    </row>
    <row r="33" spans="1:8">
      <c r="A33" s="1666" t="s">
        <v>1879</v>
      </c>
      <c r="B33" s="1667" t="s">
        <v>1876</v>
      </c>
      <c r="C33" s="1668"/>
      <c r="D33" s="1668"/>
      <c r="E33" s="1668"/>
      <c r="F33" s="1660" t="s">
        <v>1841</v>
      </c>
      <c r="G33" s="1665">
        <v>3390201</v>
      </c>
      <c r="H33" s="1664">
        <v>3553965</v>
      </c>
    </row>
    <row r="34" spans="1:8">
      <c r="A34" s="1666" t="s">
        <v>1881</v>
      </c>
      <c r="B34" s="1667" t="s">
        <v>1878</v>
      </c>
      <c r="C34" s="1668"/>
      <c r="D34" s="1668"/>
      <c r="E34" s="1668"/>
      <c r="F34" s="1660" t="s">
        <v>1841</v>
      </c>
      <c r="G34" s="1665"/>
      <c r="H34" s="1664"/>
    </row>
    <row r="35" spans="1:8">
      <c r="A35" s="1666" t="s">
        <v>1883</v>
      </c>
      <c r="B35" s="1667" t="s">
        <v>1880</v>
      </c>
      <c r="C35" s="1668"/>
      <c r="D35" s="1668"/>
      <c r="E35" s="1668"/>
      <c r="F35" s="1660" t="s">
        <v>1841</v>
      </c>
      <c r="G35" s="1665">
        <v>794867</v>
      </c>
      <c r="H35" s="1664">
        <v>747080</v>
      </c>
    </row>
    <row r="36" spans="1:8">
      <c r="A36" s="1666" t="s">
        <v>1885</v>
      </c>
      <c r="B36" s="1667" t="s">
        <v>1882</v>
      </c>
      <c r="C36" s="1668"/>
      <c r="D36" s="1668"/>
      <c r="E36" s="1668"/>
      <c r="F36" s="1660" t="s">
        <v>1841</v>
      </c>
      <c r="G36" s="1665">
        <v>4772</v>
      </c>
      <c r="H36" s="1664">
        <v>91689</v>
      </c>
    </row>
    <row r="37" spans="1:8">
      <c r="A37" s="1666" t="s">
        <v>1887</v>
      </c>
      <c r="B37" s="1667" t="s">
        <v>1884</v>
      </c>
      <c r="C37" s="1668"/>
      <c r="D37" s="1668"/>
      <c r="E37" s="1668"/>
      <c r="F37" s="1660"/>
      <c r="G37" s="1665"/>
      <c r="H37" s="1664"/>
    </row>
    <row r="38" spans="1:8">
      <c r="A38" s="1666" t="s">
        <v>194</v>
      </c>
      <c r="B38" s="1667" t="s">
        <v>1886</v>
      </c>
      <c r="C38" s="1668"/>
      <c r="D38" s="1668"/>
      <c r="E38" s="1668"/>
      <c r="F38" s="1660" t="s">
        <v>1841</v>
      </c>
      <c r="G38" s="1665">
        <v>144940120</v>
      </c>
      <c r="H38" s="1664">
        <v>150376575</v>
      </c>
    </row>
    <row r="39" spans="1:8">
      <c r="A39" s="1666" t="s">
        <v>196</v>
      </c>
      <c r="B39" s="1667" t="s">
        <v>193</v>
      </c>
      <c r="C39" s="1668"/>
      <c r="D39" s="1668"/>
      <c r="E39" s="1668"/>
      <c r="F39" s="1660" t="s">
        <v>1841</v>
      </c>
      <c r="G39" s="1665">
        <v>31189055</v>
      </c>
      <c r="H39" s="1664">
        <v>78652217</v>
      </c>
    </row>
    <row r="40" spans="1:8">
      <c r="A40" s="1666" t="s">
        <v>198</v>
      </c>
      <c r="B40" s="1667" t="s">
        <v>195</v>
      </c>
      <c r="C40" s="1668"/>
      <c r="D40" s="1668"/>
      <c r="E40" s="1668"/>
      <c r="F40" s="1660" t="s">
        <v>1841</v>
      </c>
      <c r="G40" s="1665">
        <v>26350341</v>
      </c>
      <c r="H40" s="1664">
        <v>23100437</v>
      </c>
    </row>
    <row r="41" spans="1:8">
      <c r="A41" s="1666" t="s">
        <v>200</v>
      </c>
      <c r="B41" s="1667" t="s">
        <v>197</v>
      </c>
      <c r="C41" s="1668"/>
      <c r="D41" s="1668"/>
      <c r="E41" s="1668"/>
      <c r="F41" s="1660" t="s">
        <v>1841</v>
      </c>
      <c r="G41" s="1665"/>
      <c r="H41" s="1664">
        <v>62</v>
      </c>
    </row>
    <row r="42" spans="1:8">
      <c r="A42" s="1666" t="s">
        <v>202</v>
      </c>
      <c r="B42" s="1667" t="s">
        <v>199</v>
      </c>
      <c r="C42" s="1668"/>
      <c r="D42" s="1668"/>
      <c r="E42" s="1668"/>
      <c r="F42" s="1660" t="s">
        <v>1841</v>
      </c>
      <c r="G42" s="1665">
        <v>10981135</v>
      </c>
      <c r="H42" s="1664">
        <v>2371348</v>
      </c>
    </row>
    <row r="43" spans="1:8">
      <c r="A43" s="1666" t="s">
        <v>204</v>
      </c>
      <c r="B43" s="1667" t="s">
        <v>201</v>
      </c>
      <c r="C43" s="1668"/>
      <c r="D43" s="1668"/>
      <c r="E43" s="1668"/>
      <c r="F43" s="1660">
        <v>227</v>
      </c>
      <c r="G43" s="1665"/>
      <c r="H43" s="1664"/>
    </row>
    <row r="44" spans="1:8">
      <c r="A44" s="1666" t="s">
        <v>956</v>
      </c>
      <c r="B44" s="1667" t="s">
        <v>203</v>
      </c>
      <c r="C44" s="1668"/>
      <c r="D44" s="1668"/>
      <c r="E44" s="1668"/>
      <c r="F44" s="1660">
        <v>227</v>
      </c>
      <c r="G44" s="1665"/>
      <c r="H44" s="1664"/>
    </row>
    <row r="45" spans="1:8">
      <c r="A45" s="1666" t="s">
        <v>958</v>
      </c>
      <c r="B45" s="1667" t="s">
        <v>205</v>
      </c>
      <c r="C45" s="1668"/>
      <c r="D45" s="1668"/>
      <c r="E45" s="1668"/>
      <c r="F45" s="1660">
        <v>227</v>
      </c>
      <c r="G45" s="1665"/>
      <c r="H45" s="1664"/>
    </row>
    <row r="46" spans="1:8">
      <c r="A46" s="1666" t="s">
        <v>960</v>
      </c>
      <c r="B46" s="1667" t="s">
        <v>957</v>
      </c>
      <c r="C46" s="1668"/>
      <c r="D46" s="1668"/>
      <c r="E46" s="1668"/>
      <c r="F46" s="1660">
        <v>227</v>
      </c>
      <c r="G46" s="1665">
        <v>14758040</v>
      </c>
      <c r="H46" s="1664">
        <v>16490379</v>
      </c>
    </row>
    <row r="47" spans="1:8">
      <c r="A47" s="1666" t="s">
        <v>962</v>
      </c>
      <c r="B47" s="1667" t="s">
        <v>959</v>
      </c>
      <c r="C47" s="1668"/>
      <c r="D47" s="1668"/>
      <c r="E47" s="1668"/>
      <c r="F47" s="1660">
        <v>227</v>
      </c>
      <c r="G47" s="1665"/>
      <c r="H47" s="1664"/>
    </row>
    <row r="48" spans="1:8">
      <c r="A48" s="1666" t="s">
        <v>965</v>
      </c>
      <c r="B48" s="1667" t="s">
        <v>961</v>
      </c>
      <c r="C48" s="1668"/>
      <c r="D48" s="1668"/>
      <c r="E48" s="1668"/>
      <c r="F48" s="1660">
        <v>227</v>
      </c>
      <c r="G48" s="1665"/>
      <c r="H48" s="1664"/>
    </row>
    <row r="49" spans="1:9">
      <c r="A49" s="1666" t="s">
        <v>967</v>
      </c>
      <c r="B49" s="1667" t="s">
        <v>963</v>
      </c>
      <c r="C49" s="1668"/>
      <c r="D49" s="1668"/>
      <c r="E49" s="1668"/>
      <c r="F49" s="1660" t="s">
        <v>964</v>
      </c>
      <c r="G49" s="1665"/>
      <c r="H49" s="1664"/>
    </row>
    <row r="50" spans="1:9">
      <c r="A50" s="1666" t="s">
        <v>969</v>
      </c>
      <c r="B50" s="1667" t="s">
        <v>966</v>
      </c>
      <c r="C50" s="1668"/>
      <c r="D50" s="1668"/>
      <c r="E50" s="1668"/>
      <c r="F50" s="1660" t="s">
        <v>1297</v>
      </c>
      <c r="G50" s="1665"/>
      <c r="H50" s="1664"/>
    </row>
    <row r="51" spans="1:9">
      <c r="A51" s="1666" t="s">
        <v>971</v>
      </c>
      <c r="B51" s="1667" t="s">
        <v>968</v>
      </c>
      <c r="C51" s="1668"/>
      <c r="D51" s="1668"/>
      <c r="E51" s="1668"/>
      <c r="F51" s="1660" t="s">
        <v>1297</v>
      </c>
      <c r="G51" s="1665"/>
      <c r="H51" s="1664"/>
    </row>
    <row r="52" spans="1:9">
      <c r="A52" s="1666" t="s">
        <v>973</v>
      </c>
      <c r="B52" s="1667" t="s">
        <v>970</v>
      </c>
      <c r="C52" s="1668"/>
      <c r="D52" s="1668"/>
      <c r="E52" s="1668"/>
      <c r="F52" s="1660" t="s">
        <v>1841</v>
      </c>
      <c r="G52" s="1665"/>
      <c r="H52" s="1664"/>
    </row>
    <row r="53" spans="1:9">
      <c r="A53" s="1666" t="s">
        <v>974</v>
      </c>
      <c r="B53" s="1667" t="s">
        <v>972</v>
      </c>
      <c r="C53" s="1668"/>
      <c r="D53" s="1668"/>
      <c r="E53" s="1668"/>
      <c r="F53" s="1660" t="s">
        <v>1841</v>
      </c>
      <c r="G53" s="1665">
        <v>12857789</v>
      </c>
      <c r="H53" s="1664">
        <v>11272662</v>
      </c>
    </row>
    <row r="54" spans="1:9">
      <c r="A54" s="1666" t="s">
        <v>976</v>
      </c>
      <c r="B54" s="1667" t="s">
        <v>1803</v>
      </c>
      <c r="C54" s="1668"/>
      <c r="D54" s="1668"/>
      <c r="E54" s="1668"/>
      <c r="F54" s="1660" t="s">
        <v>1841</v>
      </c>
      <c r="G54" s="1665"/>
      <c r="H54" s="1664"/>
    </row>
    <row r="55" spans="1:9">
      <c r="A55" s="1666" t="s">
        <v>978</v>
      </c>
      <c r="B55" s="1667" t="s">
        <v>975</v>
      </c>
      <c r="C55" s="1668"/>
      <c r="D55" s="1668"/>
      <c r="E55" s="1668"/>
      <c r="F55" s="1660" t="s">
        <v>1841</v>
      </c>
      <c r="G55" s="1665">
        <v>43700035</v>
      </c>
      <c r="H55" s="1664">
        <v>42458874</v>
      </c>
    </row>
    <row r="56" spans="1:9">
      <c r="A56" s="1666" t="s">
        <v>980</v>
      </c>
      <c r="B56" s="1667" t="s">
        <v>977</v>
      </c>
      <c r="C56" s="1668"/>
      <c r="D56" s="1668"/>
      <c r="E56" s="1668"/>
      <c r="F56" s="1660" t="s">
        <v>1841</v>
      </c>
      <c r="G56" s="1665"/>
      <c r="H56" s="1664"/>
    </row>
    <row r="57" spans="1:9">
      <c r="A57" s="1666" t="s">
        <v>982</v>
      </c>
      <c r="B57" s="1667" t="s">
        <v>979</v>
      </c>
      <c r="C57" s="1668"/>
      <c r="D57" s="1668"/>
      <c r="E57" s="1668"/>
      <c r="F57" s="1660" t="s">
        <v>1841</v>
      </c>
      <c r="G57" s="1665"/>
      <c r="H57" s="1664">
        <v>29777</v>
      </c>
    </row>
    <row r="58" spans="1:9">
      <c r="A58" s="1666" t="s">
        <v>984</v>
      </c>
      <c r="B58" s="1667" t="s">
        <v>981</v>
      </c>
      <c r="C58" s="1668"/>
      <c r="D58" s="1668"/>
      <c r="E58" s="1668"/>
      <c r="F58" s="1660" t="s">
        <v>1841</v>
      </c>
      <c r="G58" s="1665"/>
      <c r="H58" s="1664"/>
    </row>
    <row r="59" spans="1:9">
      <c r="A59" s="1666" t="s">
        <v>986</v>
      </c>
      <c r="B59" s="1667" t="s">
        <v>983</v>
      </c>
      <c r="C59" s="1668"/>
      <c r="D59" s="1668"/>
      <c r="E59" s="1668"/>
      <c r="F59" s="1660" t="s">
        <v>1841</v>
      </c>
      <c r="G59" s="1665">
        <v>64307673</v>
      </c>
      <c r="H59" s="1664">
        <v>84627125</v>
      </c>
    </row>
    <row r="60" spans="1:9">
      <c r="A60" s="1666" t="s">
        <v>989</v>
      </c>
      <c r="B60" s="1667" t="s">
        <v>985</v>
      </c>
      <c r="C60" s="1668"/>
      <c r="D60" s="1668"/>
      <c r="E60" s="1668"/>
      <c r="F60" s="1660"/>
      <c r="G60" s="1665">
        <v>24000973</v>
      </c>
      <c r="H60" s="1664">
        <v>11967977</v>
      </c>
    </row>
    <row r="61" spans="1:9">
      <c r="A61" s="1666" t="s">
        <v>991</v>
      </c>
      <c r="B61" s="1667" t="s">
        <v>3859</v>
      </c>
      <c r="C61" s="1668"/>
      <c r="D61" s="1668"/>
      <c r="E61" s="1668"/>
      <c r="F61" s="2616"/>
      <c r="G61" s="1696"/>
      <c r="H61" s="1697"/>
      <c r="I61" s="1581"/>
    </row>
    <row r="62" spans="1:9">
      <c r="A62" s="1666" t="s">
        <v>994</v>
      </c>
      <c r="B62" s="1667" t="s">
        <v>3860</v>
      </c>
      <c r="C62" s="1668"/>
      <c r="D62" s="1668"/>
      <c r="E62" s="1668"/>
      <c r="F62" s="2616"/>
      <c r="G62" s="1696"/>
      <c r="H62" s="1697"/>
      <c r="I62" s="1581"/>
    </row>
    <row r="63" spans="1:9">
      <c r="A63" s="1666" t="s">
        <v>996</v>
      </c>
      <c r="B63" s="1667" t="s">
        <v>3861</v>
      </c>
      <c r="C63" s="1668"/>
      <c r="D63" s="1668"/>
      <c r="E63" s="1668"/>
      <c r="F63" s="2616"/>
      <c r="G63" s="1696"/>
      <c r="H63" s="1697">
        <v>1087590</v>
      </c>
      <c r="I63" s="1581"/>
    </row>
    <row r="64" spans="1:9">
      <c r="A64" s="1666" t="s">
        <v>998</v>
      </c>
      <c r="B64" s="1667" t="s">
        <v>3862</v>
      </c>
      <c r="C64" s="1668"/>
      <c r="D64" s="1668"/>
      <c r="E64" s="1668"/>
      <c r="F64" s="2616"/>
      <c r="G64" s="1696"/>
      <c r="H64" s="1697"/>
      <c r="I64" s="1581"/>
    </row>
    <row r="65" spans="1:8" ht="15.75" thickBot="1">
      <c r="A65" s="1666" t="s">
        <v>1000</v>
      </c>
      <c r="B65" s="1670" t="s">
        <v>3873</v>
      </c>
      <c r="C65" s="1671"/>
      <c r="D65" s="1671"/>
      <c r="E65" s="1671"/>
      <c r="F65" s="1672"/>
      <c r="G65" s="1673">
        <f>SUM(G33:G39)-G40+SUM(G41:G50)-G51+SUM(G52:G61)-G62+G63-G64</f>
        <v>324574319</v>
      </c>
      <c r="H65" s="2931">
        <f>SUM(H33:H39)-H40+SUM(H41:H50)-H51+SUM(H52:H61)-H62+H63-H64</f>
        <v>380626883</v>
      </c>
    </row>
    <row r="66" spans="1:8">
      <c r="A66" s="1674"/>
      <c r="B66" s="1675"/>
      <c r="C66" s="1676"/>
      <c r="D66" s="1676"/>
      <c r="E66" s="1676"/>
      <c r="F66" s="1677"/>
      <c r="G66" s="1678"/>
      <c r="H66" s="1678"/>
    </row>
    <row r="67" spans="1:8">
      <c r="A67" s="1698" t="s">
        <v>4648</v>
      </c>
      <c r="B67" s="1715"/>
      <c r="C67" s="1649"/>
      <c r="D67" s="1649"/>
      <c r="E67" s="1649"/>
      <c r="F67" s="1649"/>
      <c r="G67" s="1680"/>
      <c r="H67" s="1680"/>
    </row>
    <row r="68" spans="1:8">
      <c r="A68" s="1649" t="s">
        <v>987</v>
      </c>
      <c r="B68" s="1649"/>
      <c r="C68" s="1649"/>
      <c r="D68" s="1681"/>
      <c r="E68" s="1649"/>
      <c r="F68" s="1649"/>
      <c r="G68" s="1680"/>
      <c r="H68" s="1680"/>
    </row>
    <row r="69" spans="1:8">
      <c r="A69" s="1649"/>
      <c r="B69" s="1649"/>
      <c r="C69" s="1649"/>
      <c r="D69" s="1681"/>
      <c r="E69" s="1649"/>
      <c r="F69" s="1649"/>
      <c r="G69" s="1680"/>
      <c r="H69" s="1680"/>
    </row>
    <row r="70" spans="1:8" ht="15.75" thickBot="1">
      <c r="A70" s="1636"/>
      <c r="B70" s="1636"/>
      <c r="C70" s="1636"/>
      <c r="D70" s="1636"/>
      <c r="E70" s="1636"/>
      <c r="F70" s="1636"/>
      <c r="G70" s="1682"/>
      <c r="H70" s="1682"/>
    </row>
    <row r="71" spans="1:8">
      <c r="A71" s="1683"/>
      <c r="B71" s="1628" t="s">
        <v>1789</v>
      </c>
      <c r="C71" s="1629" t="s">
        <v>1335</v>
      </c>
      <c r="D71" s="1630"/>
      <c r="E71" s="1630"/>
      <c r="F71" s="1628"/>
      <c r="G71" s="1628" t="s">
        <v>1711</v>
      </c>
      <c r="H71" s="1684" t="s">
        <v>1712</v>
      </c>
    </row>
    <row r="72" spans="1:8">
      <c r="A72" s="1633"/>
      <c r="B72" s="1634" t="str">
        <f>'Data Sheet'!$C$25</f>
        <v xml:space="preserve"> New York State Electric &amp; Gas Corporation</v>
      </c>
      <c r="C72" s="1635" t="s">
        <v>1336</v>
      </c>
      <c r="D72" s="1636" t="s">
        <v>1337</v>
      </c>
      <c r="E72" s="1636"/>
      <c r="F72" s="1685" t="s">
        <v>1338</v>
      </c>
      <c r="G72" s="1685" t="s">
        <v>1714</v>
      </c>
      <c r="H72" s="1638"/>
    </row>
    <row r="73" spans="1:8">
      <c r="A73" s="1639"/>
      <c r="B73" s="1640"/>
      <c r="C73" s="1641" t="s">
        <v>1339</v>
      </c>
      <c r="D73" s="1640" t="s">
        <v>1337</v>
      </c>
      <c r="E73" s="1640"/>
      <c r="F73" s="1686" t="s">
        <v>1340</v>
      </c>
      <c r="G73" s="1687" t="str">
        <f>'Data Sheet'!$C$40</f>
        <v xml:space="preserve"> </v>
      </c>
      <c r="H73" s="1688" t="str">
        <f>'Data Sheet'!$C$38</f>
        <v>12/31/2016</v>
      </c>
    </row>
    <row r="74" spans="1:8" ht="15.75">
      <c r="A74" s="1645" t="s">
        <v>988</v>
      </c>
      <c r="B74" s="1689"/>
      <c r="C74" s="1646"/>
      <c r="D74" s="1646"/>
      <c r="E74" s="1646"/>
      <c r="F74" s="1646"/>
      <c r="G74" s="1646"/>
      <c r="H74" s="1647"/>
    </row>
    <row r="75" spans="1:8">
      <c r="A75" s="1690"/>
      <c r="B75" s="1649"/>
      <c r="C75" s="1649"/>
      <c r="D75" s="1649"/>
      <c r="E75" s="1649"/>
      <c r="F75" s="1650" t="s">
        <v>1725</v>
      </c>
      <c r="G75" s="1650" t="s">
        <v>1825</v>
      </c>
      <c r="H75" s="1651" t="s">
        <v>1825</v>
      </c>
    </row>
    <row r="76" spans="1:8">
      <c r="A76" s="1690" t="s">
        <v>1718</v>
      </c>
      <c r="B76" s="1649" t="s">
        <v>268</v>
      </c>
      <c r="C76" s="1649"/>
      <c r="D76" s="1649"/>
      <c r="E76" s="1649"/>
      <c r="F76" s="1650" t="s">
        <v>3005</v>
      </c>
      <c r="G76" s="1650" t="s">
        <v>1826</v>
      </c>
      <c r="H76" s="1651" t="s">
        <v>2501</v>
      </c>
    </row>
    <row r="77" spans="1:8">
      <c r="A77" s="1655" t="s">
        <v>1721</v>
      </c>
      <c r="B77" s="1646" t="s">
        <v>3007</v>
      </c>
      <c r="C77" s="1646"/>
      <c r="D77" s="1646"/>
      <c r="E77" s="1646"/>
      <c r="F77" s="1653" t="s">
        <v>3008</v>
      </c>
      <c r="G77" s="1653" t="s">
        <v>3009</v>
      </c>
      <c r="H77" s="1654" t="s">
        <v>3010</v>
      </c>
    </row>
    <row r="78" spans="1:8" ht="15.75">
      <c r="A78" s="1666" t="s">
        <v>1002</v>
      </c>
      <c r="B78" s="1669" t="s">
        <v>990</v>
      </c>
      <c r="C78" s="1668"/>
      <c r="D78" s="1668"/>
      <c r="E78" s="1668"/>
      <c r="F78" s="1691"/>
      <c r="G78" s="2930"/>
      <c r="H78" s="1692"/>
    </row>
    <row r="79" spans="1:8">
      <c r="A79" s="1666" t="s">
        <v>1004</v>
      </c>
      <c r="B79" s="1667" t="s">
        <v>992</v>
      </c>
      <c r="C79" s="1668"/>
      <c r="D79" s="1668"/>
      <c r="E79" s="1668"/>
      <c r="F79" s="1693" t="s">
        <v>993</v>
      </c>
      <c r="G79" s="1694">
        <v>9381128</v>
      </c>
      <c r="H79" s="1695">
        <v>15980049</v>
      </c>
    </row>
    <row r="80" spans="1:8">
      <c r="A80" s="1666" t="s">
        <v>1006</v>
      </c>
      <c r="B80" s="1667" t="s">
        <v>995</v>
      </c>
      <c r="C80" s="1668"/>
      <c r="D80" s="1668"/>
      <c r="E80" s="1668"/>
      <c r="F80" s="1693">
        <v>230</v>
      </c>
      <c r="G80" s="1696"/>
      <c r="H80" s="1697"/>
    </row>
    <row r="81" spans="1:8">
      <c r="A81" s="1666" t="s">
        <v>1008</v>
      </c>
      <c r="B81" s="1667" t="s">
        <v>997</v>
      </c>
      <c r="C81" s="1668"/>
      <c r="D81" s="1668"/>
      <c r="E81" s="1668"/>
      <c r="F81" s="1693">
        <v>230</v>
      </c>
      <c r="G81" s="1696"/>
      <c r="H81" s="1697"/>
    </row>
    <row r="82" spans="1:8">
      <c r="A82" s="1666" t="s">
        <v>1010</v>
      </c>
      <c r="B82" s="1667" t="s">
        <v>999</v>
      </c>
      <c r="C82" s="1668"/>
      <c r="D82" s="1668"/>
      <c r="E82" s="1668"/>
      <c r="F82" s="1693">
        <v>232</v>
      </c>
      <c r="G82" s="1696">
        <v>1307842077</v>
      </c>
      <c r="H82" s="1697">
        <v>1166061575</v>
      </c>
    </row>
    <row r="83" spans="1:8">
      <c r="A83" s="1666" t="s">
        <v>1012</v>
      </c>
      <c r="B83" s="1667" t="s">
        <v>1001</v>
      </c>
      <c r="C83" s="1668"/>
      <c r="D83" s="1668"/>
      <c r="E83" s="1668"/>
      <c r="F83" s="1693" t="s">
        <v>993</v>
      </c>
      <c r="G83" s="1696"/>
      <c r="H83" s="1697">
        <v>113686</v>
      </c>
    </row>
    <row r="84" spans="1:8">
      <c r="A84" s="1666" t="s">
        <v>1014</v>
      </c>
      <c r="B84" s="1667" t="s">
        <v>1003</v>
      </c>
      <c r="C84" s="1668"/>
      <c r="D84" s="1668"/>
      <c r="E84" s="1668"/>
      <c r="F84" s="1693" t="s">
        <v>993</v>
      </c>
      <c r="G84" s="1696"/>
      <c r="H84" s="1697"/>
    </row>
    <row r="85" spans="1:8">
      <c r="A85" s="1666" t="s">
        <v>1016</v>
      </c>
      <c r="B85" s="1667" t="s">
        <v>1005</v>
      </c>
      <c r="C85" s="1668"/>
      <c r="D85" s="1668"/>
      <c r="E85" s="1668"/>
      <c r="F85" s="1693" t="s">
        <v>993</v>
      </c>
      <c r="G85" s="1696"/>
      <c r="H85" s="1697"/>
    </row>
    <row r="86" spans="1:8">
      <c r="A86" s="1666" t="s">
        <v>1018</v>
      </c>
      <c r="B86" s="1667" t="s">
        <v>1007</v>
      </c>
      <c r="C86" s="1668"/>
      <c r="D86" s="1668"/>
      <c r="E86" s="1668"/>
      <c r="F86" s="1693" t="s">
        <v>993</v>
      </c>
      <c r="G86" s="1696"/>
      <c r="H86" s="1697"/>
    </row>
    <row r="87" spans="1:8">
      <c r="A87" s="1666" t="s">
        <v>1020</v>
      </c>
      <c r="B87" s="1667" t="s">
        <v>1009</v>
      </c>
      <c r="C87" s="1668"/>
      <c r="D87" s="1668"/>
      <c r="E87" s="1668"/>
      <c r="F87" s="1693">
        <v>233</v>
      </c>
      <c r="G87" s="1696">
        <v>318142</v>
      </c>
      <c r="H87" s="1697">
        <v>1673134</v>
      </c>
    </row>
    <row r="88" spans="1:8">
      <c r="A88" s="1666" t="s">
        <v>1021</v>
      </c>
      <c r="B88" s="1667" t="s">
        <v>1011</v>
      </c>
      <c r="C88" s="1668"/>
      <c r="D88" s="1668"/>
      <c r="E88" s="1668"/>
      <c r="F88" s="1693" t="s">
        <v>993</v>
      </c>
      <c r="G88" s="1696"/>
      <c r="H88" s="1697"/>
    </row>
    <row r="89" spans="1:8">
      <c r="A89" s="1666" t="s">
        <v>2255</v>
      </c>
      <c r="B89" s="1667" t="s">
        <v>1013</v>
      </c>
      <c r="C89" s="1668"/>
      <c r="D89" s="1668"/>
      <c r="E89" s="1668"/>
      <c r="F89" s="1693" t="s">
        <v>2121</v>
      </c>
      <c r="G89" s="1696"/>
      <c r="H89" s="1697"/>
    </row>
    <row r="90" spans="1:8">
      <c r="A90" s="1666" t="s">
        <v>2257</v>
      </c>
      <c r="B90" s="1667" t="s">
        <v>1015</v>
      </c>
      <c r="C90" s="1668"/>
      <c r="D90" s="1668"/>
      <c r="E90" s="1668"/>
      <c r="F90" s="1693" t="s">
        <v>993</v>
      </c>
      <c r="G90" s="1696">
        <v>18157264</v>
      </c>
      <c r="H90" s="1697">
        <v>16120587</v>
      </c>
    </row>
    <row r="91" spans="1:8">
      <c r="A91" s="1666" t="s">
        <v>2258</v>
      </c>
      <c r="B91" s="1667" t="s">
        <v>1017</v>
      </c>
      <c r="C91" s="1668"/>
      <c r="D91" s="1668"/>
      <c r="E91" s="1668"/>
      <c r="F91" s="1693">
        <v>234</v>
      </c>
      <c r="G91" s="1696">
        <v>44793437</v>
      </c>
      <c r="H91" s="1697">
        <v>68052121</v>
      </c>
    </row>
    <row r="92" spans="1:8">
      <c r="A92" s="1666" t="s">
        <v>3864</v>
      </c>
      <c r="B92" s="1667" t="s">
        <v>1019</v>
      </c>
      <c r="C92" s="1668"/>
      <c r="D92" s="1668"/>
      <c r="E92" s="1668"/>
      <c r="F92" s="1693" t="s">
        <v>993</v>
      </c>
      <c r="G92" s="1696"/>
      <c r="H92" s="1697" t="s">
        <v>1778</v>
      </c>
    </row>
    <row r="93" spans="1:8">
      <c r="A93" s="1666" t="s">
        <v>3865</v>
      </c>
      <c r="B93" s="1667" t="s">
        <v>4566</v>
      </c>
      <c r="C93" s="1668"/>
      <c r="D93" s="1668"/>
      <c r="E93" s="1668"/>
      <c r="F93" s="1691"/>
      <c r="G93" s="1696">
        <f>SUM(G79:G92)</f>
        <v>1380492048</v>
      </c>
      <c r="H93" s="1697">
        <f>SUM(H79:H92)</f>
        <v>1268001152</v>
      </c>
    </row>
    <row r="94" spans="1:8">
      <c r="A94" s="1666" t="s">
        <v>3866</v>
      </c>
      <c r="B94" s="1698" t="s">
        <v>3863</v>
      </c>
      <c r="C94" s="1699"/>
      <c r="D94" s="1699"/>
      <c r="E94" s="1699"/>
      <c r="F94" s="1700"/>
      <c r="G94" s="1701"/>
      <c r="H94" s="1702"/>
    </row>
    <row r="95" spans="1:8">
      <c r="A95" s="1666"/>
      <c r="B95" s="1667" t="s">
        <v>3867</v>
      </c>
      <c r="C95" s="1668"/>
      <c r="D95" s="1668"/>
      <c r="E95" s="1668"/>
      <c r="F95" s="1691"/>
      <c r="G95" s="1694">
        <f>G17+G18+G19+G31+G65+G93</f>
        <v>4521368615</v>
      </c>
      <c r="H95" s="1695">
        <f>H17+H18+H19+H31+H65+H93</f>
        <v>4621564567</v>
      </c>
    </row>
    <row r="96" spans="1:8">
      <c r="A96" s="1633"/>
      <c r="B96" s="1649"/>
      <c r="C96" s="1649"/>
      <c r="D96" s="1649"/>
      <c r="E96" s="1649"/>
      <c r="F96" s="1636"/>
      <c r="G96" s="1682"/>
      <c r="H96" s="1703"/>
    </row>
    <row r="97" spans="1:8">
      <c r="A97" s="1633"/>
      <c r="B97" s="1649"/>
      <c r="C97" s="1649"/>
      <c r="D97" s="1649"/>
      <c r="E97" s="1649"/>
      <c r="F97" s="1636"/>
      <c r="G97" s="1682"/>
      <c r="H97" s="1703"/>
    </row>
    <row r="98" spans="1:8">
      <c r="A98" s="1633"/>
      <c r="B98" s="1649"/>
      <c r="C98" s="1649"/>
      <c r="D98" s="1649"/>
      <c r="E98" s="1649"/>
      <c r="F98" s="1636"/>
      <c r="G98" s="1682"/>
      <c r="H98" s="1703"/>
    </row>
    <row r="99" spans="1:8">
      <c r="A99" s="1633"/>
      <c r="B99" s="1649"/>
      <c r="C99" s="1649"/>
      <c r="D99" s="1649"/>
      <c r="E99" s="1649"/>
      <c r="F99" s="1636"/>
      <c r="G99" s="1682"/>
      <c r="H99" s="1703"/>
    </row>
    <row r="100" spans="1:8">
      <c r="A100" s="1633"/>
      <c r="B100" s="1649"/>
      <c r="C100" s="1649"/>
      <c r="D100" s="1649"/>
      <c r="E100" s="1649"/>
      <c r="F100" s="1636"/>
      <c r="G100" s="1682"/>
      <c r="H100" s="1703"/>
    </row>
    <row r="101" spans="1:8">
      <c r="A101" s="1633"/>
      <c r="B101" s="1649"/>
      <c r="C101" s="1649"/>
      <c r="D101" s="1649"/>
      <c r="E101" s="1649"/>
      <c r="F101" s="1636"/>
      <c r="G101" s="1682"/>
      <c r="H101" s="1703"/>
    </row>
    <row r="102" spans="1:8">
      <c r="A102" s="1633"/>
      <c r="B102" s="1649"/>
      <c r="C102" s="1649"/>
      <c r="D102" s="1649"/>
      <c r="E102" s="1649"/>
      <c r="F102" s="1636"/>
      <c r="G102" s="1682"/>
      <c r="H102" s="1703"/>
    </row>
    <row r="103" spans="1:8">
      <c r="A103" s="1633"/>
      <c r="B103" s="1649"/>
      <c r="C103" s="1649"/>
      <c r="D103" s="1649"/>
      <c r="E103" s="1649"/>
      <c r="F103" s="1636"/>
      <c r="G103" s="1682"/>
      <c r="H103" s="1703"/>
    </row>
    <row r="104" spans="1:8">
      <c r="A104" s="1633"/>
      <c r="B104" s="1649"/>
      <c r="C104" s="1649"/>
      <c r="D104" s="1649"/>
      <c r="E104" s="1649"/>
      <c r="F104" s="1636"/>
      <c r="G104" s="1682"/>
      <c r="H104" s="1703"/>
    </row>
    <row r="105" spans="1:8">
      <c r="A105" s="1633"/>
      <c r="B105" s="1649"/>
      <c r="C105" s="1649"/>
      <c r="D105" s="1649"/>
      <c r="E105" s="1649"/>
      <c r="F105" s="1636"/>
      <c r="G105" s="1682"/>
      <c r="H105" s="1703"/>
    </row>
    <row r="106" spans="1:8">
      <c r="A106" s="1633"/>
      <c r="B106" s="1649"/>
      <c r="C106" s="1649"/>
      <c r="D106" s="1649"/>
      <c r="E106" s="1649"/>
      <c r="F106" s="1636"/>
      <c r="G106" s="1682"/>
      <c r="H106" s="1703"/>
    </row>
    <row r="107" spans="1:8">
      <c r="A107" s="1633"/>
      <c r="B107" s="1649"/>
      <c r="C107" s="1649"/>
      <c r="D107" s="1649"/>
      <c r="E107" s="1649"/>
      <c r="F107" s="1636"/>
      <c r="G107" s="1682"/>
      <c r="H107" s="1703"/>
    </row>
    <row r="108" spans="1:8">
      <c r="A108" s="1633"/>
      <c r="B108" s="1649"/>
      <c r="C108" s="1649"/>
      <c r="D108" s="1649"/>
      <c r="E108" s="1649"/>
      <c r="F108" s="1636"/>
      <c r="G108" s="1682"/>
      <c r="H108" s="1703"/>
    </row>
    <row r="109" spans="1:8">
      <c r="A109" s="1633"/>
      <c r="B109" s="1649"/>
      <c r="C109" s="1649"/>
      <c r="D109" s="1649"/>
      <c r="E109" s="1649"/>
      <c r="F109" s="1636"/>
      <c r="G109" s="1682"/>
      <c r="H109" s="1703"/>
    </row>
    <row r="110" spans="1:8">
      <c r="A110" s="1633"/>
      <c r="B110" s="1649"/>
      <c r="C110" s="1649"/>
      <c r="D110" s="1649"/>
      <c r="E110" s="1649"/>
      <c r="F110" s="1636"/>
      <c r="G110" s="1682"/>
      <c r="H110" s="1703"/>
    </row>
    <row r="111" spans="1:8">
      <c r="A111" s="1633"/>
      <c r="B111" s="1649"/>
      <c r="C111" s="1649"/>
      <c r="D111" s="1649"/>
      <c r="E111" s="1649"/>
      <c r="F111" s="1636"/>
      <c r="G111" s="1682"/>
      <c r="H111" s="1703"/>
    </row>
    <row r="112" spans="1:8">
      <c r="A112" s="1633"/>
      <c r="B112" s="1649"/>
      <c r="C112" s="1649"/>
      <c r="D112" s="1649"/>
      <c r="E112" s="1649"/>
      <c r="F112" s="1636"/>
      <c r="G112" s="1682"/>
      <c r="H112" s="1703"/>
    </row>
    <row r="113" spans="1:8">
      <c r="A113" s="1633"/>
      <c r="B113" s="1649"/>
      <c r="C113" s="1649"/>
      <c r="D113" s="1649"/>
      <c r="E113" s="1649"/>
      <c r="F113" s="1636"/>
      <c r="G113" s="1682"/>
      <c r="H113" s="1703"/>
    </row>
    <row r="114" spans="1:8">
      <c r="A114" s="1633"/>
      <c r="B114" s="1649"/>
      <c r="C114" s="1649"/>
      <c r="D114" s="1649"/>
      <c r="E114" s="1649"/>
      <c r="F114" s="1636"/>
      <c r="G114" s="1682"/>
      <c r="H114" s="1703"/>
    </row>
    <row r="115" spans="1:8">
      <c r="A115" s="1633"/>
      <c r="B115" s="1649"/>
      <c r="C115" s="1649"/>
      <c r="D115" s="1649"/>
      <c r="E115" s="1649"/>
      <c r="F115" s="1636"/>
      <c r="G115" s="1682"/>
      <c r="H115" s="1703"/>
    </row>
    <row r="116" spans="1:8">
      <c r="A116" s="1633"/>
      <c r="B116" s="1649"/>
      <c r="C116" s="1649"/>
      <c r="D116" s="1649"/>
      <c r="E116" s="1649"/>
      <c r="F116" s="1636"/>
      <c r="G116" s="1682"/>
      <c r="H116" s="1703"/>
    </row>
    <row r="117" spans="1:8">
      <c r="A117" s="1633"/>
      <c r="B117" s="1649"/>
      <c r="C117" s="1649"/>
      <c r="D117" s="1649"/>
      <c r="E117" s="1649"/>
      <c r="F117" s="1636"/>
      <c r="G117" s="1682"/>
      <c r="H117" s="1703"/>
    </row>
    <row r="118" spans="1:8">
      <c r="A118" s="1633"/>
      <c r="B118" s="1636"/>
      <c r="C118" s="1649"/>
      <c r="D118" s="1649"/>
      <c r="E118" s="1649"/>
      <c r="F118" s="1636"/>
      <c r="G118" s="1682"/>
      <c r="H118" s="1703"/>
    </row>
    <row r="119" spans="1:8">
      <c r="A119" s="1633"/>
      <c r="B119" s="1636"/>
      <c r="C119" s="1649"/>
      <c r="D119" s="1649"/>
      <c r="E119" s="1649"/>
      <c r="F119" s="1636"/>
      <c r="G119" s="1682"/>
      <c r="H119" s="1703"/>
    </row>
    <row r="120" spans="1:8">
      <c r="A120" s="1633"/>
      <c r="B120" s="1636"/>
      <c r="C120" s="1649"/>
      <c r="D120" s="1649"/>
      <c r="E120" s="1649"/>
      <c r="F120" s="1636"/>
      <c r="G120" s="1682"/>
      <c r="H120" s="1703"/>
    </row>
    <row r="121" spans="1:8">
      <c r="A121" s="1633"/>
      <c r="B121" s="1636"/>
      <c r="C121" s="1649"/>
      <c r="D121" s="1649"/>
      <c r="E121" s="1649"/>
      <c r="F121" s="1636"/>
      <c r="G121" s="1682"/>
      <c r="H121" s="1703"/>
    </row>
    <row r="122" spans="1:8">
      <c r="A122" s="1633"/>
      <c r="B122" s="1636"/>
      <c r="C122" s="1649"/>
      <c r="D122" s="1649"/>
      <c r="E122" s="1649"/>
      <c r="F122" s="1636"/>
      <c r="G122" s="1682"/>
      <c r="H122" s="1703"/>
    </row>
    <row r="123" spans="1:8">
      <c r="A123" s="1633"/>
      <c r="B123" s="1636"/>
      <c r="C123" s="1649"/>
      <c r="D123" s="1649"/>
      <c r="E123" s="1649"/>
      <c r="F123" s="1636"/>
      <c r="G123" s="1682"/>
      <c r="H123" s="1703"/>
    </row>
    <row r="124" spans="1:8">
      <c r="A124" s="1633"/>
      <c r="B124" s="1636"/>
      <c r="C124" s="1649"/>
      <c r="D124" s="1649"/>
      <c r="E124" s="1649"/>
      <c r="F124" s="1636"/>
      <c r="G124" s="1682"/>
      <c r="H124" s="1703"/>
    </row>
    <row r="125" spans="1:8">
      <c r="A125" s="1633"/>
      <c r="B125" s="1636"/>
      <c r="C125" s="1649"/>
      <c r="D125" s="1649"/>
      <c r="E125" s="1649"/>
      <c r="F125" s="1636"/>
      <c r="G125" s="1682"/>
      <c r="H125" s="1703"/>
    </row>
    <row r="126" spans="1:8" ht="15.75" thickBot="1">
      <c r="A126" s="1704"/>
      <c r="B126" s="1705"/>
      <c r="C126" s="1706"/>
      <c r="D126" s="1706"/>
      <c r="E126" s="1706"/>
      <c r="F126" s="1705"/>
      <c r="G126" s="1707"/>
      <c r="H126" s="1708"/>
    </row>
    <row r="127" spans="1:8">
      <c r="A127" s="1698" t="s">
        <v>4648</v>
      </c>
      <c r="B127" s="1715"/>
      <c r="C127" s="1649"/>
      <c r="D127" s="1649"/>
      <c r="E127" s="1649"/>
      <c r="F127" s="1636"/>
      <c r="G127" s="1682"/>
      <c r="H127" s="1682"/>
    </row>
    <row r="128" spans="1:8">
      <c r="A128" s="1649" t="s">
        <v>1022</v>
      </c>
      <c r="B128" s="1649"/>
      <c r="C128" s="1649"/>
      <c r="D128" s="1649"/>
      <c r="E128" s="1649"/>
      <c r="F128" s="1649"/>
      <c r="G128" s="1680"/>
      <c r="H128" s="1680"/>
    </row>
    <row r="129" spans="1:8">
      <c r="A129" s="1649"/>
      <c r="B129" s="1649"/>
      <c r="C129" s="1649"/>
      <c r="D129" s="1649"/>
      <c r="E129" s="1649"/>
      <c r="F129" s="1649"/>
      <c r="G129" s="1680"/>
      <c r="H129" s="1680"/>
    </row>
    <row r="130" spans="1:8" ht="15.75" thickBot="1">
      <c r="A130" s="1636"/>
      <c r="B130" s="1636"/>
      <c r="C130" s="1636"/>
      <c r="D130" s="1636"/>
      <c r="E130" s="1636"/>
      <c r="F130" s="1636"/>
      <c r="G130" s="1682"/>
      <c r="H130" s="1682"/>
    </row>
    <row r="131" spans="1:8">
      <c r="A131" s="1683"/>
      <c r="B131" s="1628" t="s">
        <v>1789</v>
      </c>
      <c r="C131" s="1629" t="s">
        <v>1335</v>
      </c>
      <c r="D131" s="1630"/>
      <c r="E131" s="1630"/>
      <c r="F131" s="1628"/>
      <c r="G131" s="1628" t="s">
        <v>1711</v>
      </c>
      <c r="H131" s="1684" t="s">
        <v>1712</v>
      </c>
    </row>
    <row r="132" spans="1:8">
      <c r="A132" s="1633"/>
      <c r="B132" s="1634" t="str">
        <f>'Data Sheet'!$C$25</f>
        <v xml:space="preserve"> New York State Electric &amp; Gas Corporation</v>
      </c>
      <c r="C132" s="1635" t="s">
        <v>1336</v>
      </c>
      <c r="D132" s="1636" t="s">
        <v>1337</v>
      </c>
      <c r="E132" s="1636"/>
      <c r="F132" s="1685" t="s">
        <v>1338</v>
      </c>
      <c r="G132" s="1685" t="s">
        <v>1714</v>
      </c>
      <c r="H132" s="1638"/>
    </row>
    <row r="133" spans="1:8">
      <c r="A133" s="1639"/>
      <c r="B133" s="1640"/>
      <c r="C133" s="1641" t="s">
        <v>1339</v>
      </c>
      <c r="D133" s="1640" t="s">
        <v>1337</v>
      </c>
      <c r="E133" s="1640"/>
      <c r="F133" s="1686" t="s">
        <v>1340</v>
      </c>
      <c r="G133" s="1687" t="str">
        <f>'Data Sheet'!$C$40</f>
        <v xml:space="preserve"> </v>
      </c>
      <c r="H133" s="1688" t="str">
        <f>'Data Sheet'!$C$38</f>
        <v>12/31/2016</v>
      </c>
    </row>
    <row r="134" spans="1:8" ht="15.75">
      <c r="A134" s="1645" t="s">
        <v>1023</v>
      </c>
      <c r="B134" s="1646"/>
      <c r="C134" s="1646"/>
      <c r="D134" s="1646"/>
      <c r="E134" s="1646"/>
      <c r="F134" s="1646"/>
      <c r="G134" s="1646"/>
      <c r="H134" s="1647"/>
    </row>
    <row r="135" spans="1:8">
      <c r="A135" s="1690"/>
      <c r="B135" s="1649"/>
      <c r="C135" s="1649"/>
      <c r="D135" s="1649"/>
      <c r="E135" s="1649"/>
      <c r="F135" s="1650" t="s">
        <v>1725</v>
      </c>
      <c r="G135" s="1650" t="s">
        <v>1825</v>
      </c>
      <c r="H135" s="1651" t="s">
        <v>1825</v>
      </c>
    </row>
    <row r="136" spans="1:8">
      <c r="A136" s="1690" t="s">
        <v>1718</v>
      </c>
      <c r="B136" s="1649" t="s">
        <v>268</v>
      </c>
      <c r="C136" s="1649"/>
      <c r="D136" s="1649"/>
      <c r="E136" s="1649"/>
      <c r="F136" s="1650" t="s">
        <v>3005</v>
      </c>
      <c r="G136" s="1650" t="s">
        <v>1826</v>
      </c>
      <c r="H136" s="1651" t="s">
        <v>2501</v>
      </c>
    </row>
    <row r="137" spans="1:8">
      <c r="A137" s="1655" t="s">
        <v>1721</v>
      </c>
      <c r="B137" s="1646" t="s">
        <v>3007</v>
      </c>
      <c r="C137" s="1646"/>
      <c r="D137" s="1646"/>
      <c r="E137" s="1646"/>
      <c r="F137" s="1653" t="s">
        <v>3008</v>
      </c>
      <c r="G137" s="1653" t="s">
        <v>3009</v>
      </c>
      <c r="H137" s="1654" t="s">
        <v>3010</v>
      </c>
    </row>
    <row r="138" spans="1:8" ht="15.75">
      <c r="A138" s="1655" t="s">
        <v>2502</v>
      </c>
      <c r="B138" s="1656" t="s">
        <v>1024</v>
      </c>
      <c r="C138" s="1646"/>
      <c r="D138" s="1646"/>
      <c r="E138" s="1646"/>
      <c r="F138" s="1709"/>
      <c r="G138" s="1657"/>
      <c r="H138" s="1658"/>
    </row>
    <row r="139" spans="1:8">
      <c r="A139" s="1655" t="s">
        <v>2504</v>
      </c>
      <c r="B139" s="1659" t="s">
        <v>1025</v>
      </c>
      <c r="C139" s="1646"/>
      <c r="D139" s="1646"/>
      <c r="E139" s="1646"/>
      <c r="F139" s="1641" t="s">
        <v>1649</v>
      </c>
      <c r="G139" s="1710">
        <v>430056628</v>
      </c>
      <c r="H139" s="1662">
        <v>430056628</v>
      </c>
    </row>
    <row r="140" spans="1:8">
      <c r="A140" s="1655" t="s">
        <v>2506</v>
      </c>
      <c r="B140" s="1659" t="s">
        <v>1026</v>
      </c>
      <c r="C140" s="1646"/>
      <c r="D140" s="1646"/>
      <c r="E140" s="1646"/>
      <c r="F140" s="1641" t="s">
        <v>1649</v>
      </c>
      <c r="G140" s="1665"/>
      <c r="H140" s="1664"/>
    </row>
    <row r="141" spans="1:8">
      <c r="A141" s="1655" t="s">
        <v>2508</v>
      </c>
      <c r="B141" s="1659" t="s">
        <v>1027</v>
      </c>
      <c r="C141" s="1646"/>
      <c r="D141" s="1646"/>
      <c r="E141" s="1646"/>
      <c r="F141" s="1711">
        <v>252</v>
      </c>
      <c r="G141" s="1665"/>
      <c r="H141" s="1664"/>
    </row>
    <row r="142" spans="1:8">
      <c r="A142" s="1655" t="s">
        <v>1837</v>
      </c>
      <c r="B142" s="1659" t="s">
        <v>1028</v>
      </c>
      <c r="C142" s="1646"/>
      <c r="D142" s="1646"/>
      <c r="E142" s="1646"/>
      <c r="F142" s="1711">
        <v>252</v>
      </c>
      <c r="G142" s="1665"/>
      <c r="H142" s="1664"/>
    </row>
    <row r="143" spans="1:8">
      <c r="A143" s="1655" t="s">
        <v>1839</v>
      </c>
      <c r="B143" s="1659" t="s">
        <v>1029</v>
      </c>
      <c r="C143" s="1646"/>
      <c r="D143" s="1646"/>
      <c r="E143" s="1646"/>
      <c r="F143" s="1711">
        <v>252</v>
      </c>
      <c r="G143" s="1665">
        <v>148699535</v>
      </c>
      <c r="H143" s="1664">
        <v>148699535</v>
      </c>
    </row>
    <row r="144" spans="1:8">
      <c r="A144" s="1655" t="s">
        <v>1842</v>
      </c>
      <c r="B144" s="1659" t="s">
        <v>1746</v>
      </c>
      <c r="C144" s="1646"/>
      <c r="D144" s="1646"/>
      <c r="E144" s="1646"/>
      <c r="F144" s="1641">
        <v>253</v>
      </c>
      <c r="G144" s="1665">
        <v>126080422</v>
      </c>
      <c r="H144" s="1664">
        <v>126080424</v>
      </c>
    </row>
    <row r="145" spans="1:8">
      <c r="A145" s="1655" t="s">
        <v>1844</v>
      </c>
      <c r="B145" s="1659" t="s">
        <v>2390</v>
      </c>
      <c r="C145" s="1646"/>
      <c r="D145" s="1646"/>
      <c r="E145" s="1646"/>
      <c r="F145" s="1711">
        <v>252</v>
      </c>
      <c r="G145" s="1665"/>
      <c r="H145" s="1664"/>
    </row>
    <row r="146" spans="1:8">
      <c r="A146" s="1655" t="s">
        <v>1846</v>
      </c>
      <c r="B146" s="1659" t="s">
        <v>2391</v>
      </c>
      <c r="C146" s="1646"/>
      <c r="D146" s="1646"/>
      <c r="E146" s="1646"/>
      <c r="F146" s="1711">
        <v>254</v>
      </c>
      <c r="G146" s="1665"/>
      <c r="H146" s="1664"/>
    </row>
    <row r="147" spans="1:8">
      <c r="A147" s="1655" t="s">
        <v>1848</v>
      </c>
      <c r="B147" s="1659" t="s">
        <v>2392</v>
      </c>
      <c r="C147" s="1646"/>
      <c r="D147" s="1646"/>
      <c r="E147" s="1646"/>
      <c r="F147" s="1641">
        <v>254</v>
      </c>
      <c r="G147" s="1665">
        <v>4439125</v>
      </c>
      <c r="H147" s="1664">
        <v>4439125</v>
      </c>
    </row>
    <row r="148" spans="1:8">
      <c r="A148" s="1655" t="s">
        <v>1850</v>
      </c>
      <c r="B148" s="1659" t="s">
        <v>2393</v>
      </c>
      <c r="C148" s="1646"/>
      <c r="D148" s="1646"/>
      <c r="E148" s="1646"/>
      <c r="F148" s="1641" t="s">
        <v>488</v>
      </c>
      <c r="G148" s="1665">
        <v>448913663</v>
      </c>
      <c r="H148" s="1664">
        <v>492800851</v>
      </c>
    </row>
    <row r="149" spans="1:8">
      <c r="A149" s="1655" t="s">
        <v>1852</v>
      </c>
      <c r="B149" s="1659" t="s">
        <v>2394</v>
      </c>
      <c r="C149" s="1646"/>
      <c r="D149" s="1646"/>
      <c r="E149" s="1646"/>
      <c r="F149" s="1641" t="s">
        <v>488</v>
      </c>
      <c r="G149" s="1665"/>
      <c r="H149" s="1664"/>
    </row>
    <row r="150" spans="1:8">
      <c r="A150" s="1655" t="s">
        <v>1854</v>
      </c>
      <c r="B150" s="1659" t="s">
        <v>2395</v>
      </c>
      <c r="C150" s="1646"/>
      <c r="D150" s="1646"/>
      <c r="E150" s="1646"/>
      <c r="F150" s="1641" t="s">
        <v>1649</v>
      </c>
      <c r="G150" s="1665"/>
      <c r="H150" s="1664"/>
    </row>
    <row r="151" spans="1:8">
      <c r="A151" s="1666" t="s">
        <v>1856</v>
      </c>
      <c r="B151" s="1667" t="s">
        <v>3868</v>
      </c>
      <c r="C151" s="1668"/>
      <c r="D151" s="1668"/>
      <c r="E151" s="1668"/>
      <c r="F151" s="1693" t="s">
        <v>3869</v>
      </c>
      <c r="G151" s="1696">
        <v>-1793102</v>
      </c>
      <c r="H151" s="1697">
        <v>-958060</v>
      </c>
    </row>
    <row r="152" spans="1:8">
      <c r="A152" s="1666" t="s">
        <v>1858</v>
      </c>
      <c r="B152" s="1667" t="s">
        <v>4565</v>
      </c>
      <c r="C152" s="1668"/>
      <c r="D152" s="1668"/>
      <c r="E152" s="1668"/>
      <c r="F152" s="1693" t="s">
        <v>993</v>
      </c>
      <c r="G152" s="1696">
        <f>SUM(G139:G145)-G146-G147+SUM(G148:G149)-G150+G151</f>
        <v>1147518021</v>
      </c>
      <c r="H152" s="2621">
        <f>SUM(H139:H145)-H146-H147+SUM(H148:H149)-H150+H151</f>
        <v>1192240253</v>
      </c>
    </row>
    <row r="153" spans="1:8" ht="15.75">
      <c r="A153" s="1666" t="s">
        <v>1860</v>
      </c>
      <c r="B153" s="1656" t="s">
        <v>2396</v>
      </c>
      <c r="C153" s="1646"/>
      <c r="D153" s="1646"/>
      <c r="E153" s="1646"/>
      <c r="F153" s="1709"/>
      <c r="G153" s="1657"/>
      <c r="H153" s="1658"/>
    </row>
    <row r="154" spans="1:8">
      <c r="A154" s="1666" t="s">
        <v>1862</v>
      </c>
      <c r="B154" s="1659" t="s">
        <v>2397</v>
      </c>
      <c r="C154" s="1646"/>
      <c r="D154" s="1646"/>
      <c r="E154" s="1646"/>
      <c r="F154" s="1641" t="s">
        <v>1654</v>
      </c>
      <c r="G154" s="1665">
        <v>946850000</v>
      </c>
      <c r="H154" s="1664">
        <v>1250000000</v>
      </c>
    </row>
    <row r="155" spans="1:8">
      <c r="A155" s="1666" t="s">
        <v>1864</v>
      </c>
      <c r="B155" s="1659" t="s">
        <v>2398</v>
      </c>
      <c r="C155" s="1646"/>
      <c r="D155" s="1646"/>
      <c r="E155" s="1646"/>
      <c r="F155" s="1641" t="s">
        <v>1654</v>
      </c>
      <c r="G155" s="1665"/>
      <c r="H155" s="1664"/>
    </row>
    <row r="156" spans="1:8">
      <c r="A156" s="1666" t="s">
        <v>1866</v>
      </c>
      <c r="B156" s="1659" t="s">
        <v>2399</v>
      </c>
      <c r="C156" s="1646"/>
      <c r="D156" s="1646"/>
      <c r="E156" s="1646"/>
      <c r="F156" s="1641" t="s">
        <v>1654</v>
      </c>
      <c r="G156" s="1665"/>
      <c r="H156" s="1664"/>
    </row>
    <row r="157" spans="1:8">
      <c r="A157" s="1666" t="s">
        <v>1868</v>
      </c>
      <c r="B157" s="1659" t="s">
        <v>2400</v>
      </c>
      <c r="C157" s="1646"/>
      <c r="D157" s="1646"/>
      <c r="E157" s="1646"/>
      <c r="F157" s="1641" t="s">
        <v>1654</v>
      </c>
      <c r="G157" s="1665"/>
      <c r="H157" s="1664"/>
    </row>
    <row r="158" spans="1:8">
      <c r="A158" s="1666" t="s">
        <v>1870</v>
      </c>
      <c r="B158" s="1659" t="s">
        <v>2401</v>
      </c>
      <c r="C158" s="1646"/>
      <c r="D158" s="1646"/>
      <c r="E158" s="1646"/>
      <c r="F158" s="1641" t="s">
        <v>993</v>
      </c>
      <c r="G158" s="1665"/>
      <c r="H158" s="1664"/>
    </row>
    <row r="159" spans="1:8">
      <c r="A159" s="1666" t="s">
        <v>1872</v>
      </c>
      <c r="B159" s="1659" t="s">
        <v>2402</v>
      </c>
      <c r="C159" s="1646"/>
      <c r="D159" s="1646"/>
      <c r="E159" s="1646"/>
      <c r="F159" s="1641" t="s">
        <v>993</v>
      </c>
      <c r="G159" s="1665">
        <v>1216538</v>
      </c>
      <c r="H159" s="1664">
        <v>1038543</v>
      </c>
    </row>
    <row r="160" spans="1:8">
      <c r="A160" s="1666" t="s">
        <v>1873</v>
      </c>
      <c r="B160" s="1667" t="s">
        <v>4564</v>
      </c>
      <c r="C160" s="1668"/>
      <c r="D160" s="1668"/>
      <c r="E160" s="1668"/>
      <c r="F160" s="1641" t="s">
        <v>993</v>
      </c>
      <c r="G160" s="1665">
        <f>G154-G155+SUM(G156:G158)-G159</f>
        <v>945633462</v>
      </c>
      <c r="H160" s="1664">
        <f>H154-H155+SUM(H156:H158)-H159</f>
        <v>1248961457</v>
      </c>
    </row>
    <row r="161" spans="1:8" ht="15.75">
      <c r="A161" s="1666" t="s">
        <v>1875</v>
      </c>
      <c r="B161" s="1656" t="s">
        <v>2403</v>
      </c>
      <c r="C161" s="1646"/>
      <c r="D161" s="1646"/>
      <c r="E161" s="1646"/>
      <c r="F161" s="1709"/>
      <c r="G161" s="1657"/>
      <c r="H161" s="1658"/>
    </row>
    <row r="162" spans="1:8">
      <c r="A162" s="1666" t="s">
        <v>1877</v>
      </c>
      <c r="B162" s="1659" t="s">
        <v>2404</v>
      </c>
      <c r="C162" s="1646"/>
      <c r="D162" s="1646"/>
      <c r="E162" s="1646"/>
      <c r="F162" s="1641" t="s">
        <v>993</v>
      </c>
      <c r="G162" s="1665">
        <v>6810775</v>
      </c>
      <c r="H162" s="1664">
        <v>7364395</v>
      </c>
    </row>
    <row r="163" spans="1:8">
      <c r="A163" s="1666" t="s">
        <v>1879</v>
      </c>
      <c r="B163" s="1659" t="s">
        <v>2405</v>
      </c>
      <c r="C163" s="1646"/>
      <c r="D163" s="1646"/>
      <c r="E163" s="1646"/>
      <c r="F163" s="1641" t="s">
        <v>993</v>
      </c>
      <c r="G163" s="1665"/>
      <c r="H163" s="1664"/>
    </row>
    <row r="164" spans="1:8">
      <c r="A164" s="1666" t="s">
        <v>1881</v>
      </c>
      <c r="B164" s="1659" t="s">
        <v>2406</v>
      </c>
      <c r="C164" s="1646"/>
      <c r="D164" s="1646"/>
      <c r="E164" s="1646"/>
      <c r="F164" s="1641" t="s">
        <v>993</v>
      </c>
      <c r="G164" s="1665">
        <v>15646293</v>
      </c>
      <c r="H164" s="1664">
        <v>15889550</v>
      </c>
    </row>
    <row r="165" spans="1:8">
      <c r="A165" s="1666" t="s">
        <v>1883</v>
      </c>
      <c r="B165" s="1659" t="s">
        <v>2407</v>
      </c>
      <c r="C165" s="1646"/>
      <c r="D165" s="1646"/>
      <c r="E165" s="1646"/>
      <c r="F165" s="1641" t="s">
        <v>993</v>
      </c>
      <c r="G165" s="1665">
        <v>330835141</v>
      </c>
      <c r="H165" s="1664">
        <v>263171874</v>
      </c>
    </row>
    <row r="166" spans="1:8">
      <c r="A166" s="1666" t="s">
        <v>1885</v>
      </c>
      <c r="B166" s="1659" t="s">
        <v>2408</v>
      </c>
      <c r="C166" s="1646"/>
      <c r="D166" s="1646"/>
      <c r="E166" s="1646"/>
      <c r="F166" s="1641" t="s">
        <v>993</v>
      </c>
      <c r="G166" s="1665">
        <v>167981000</v>
      </c>
      <c r="H166" s="1664">
        <v>162269000</v>
      </c>
    </row>
    <row r="167" spans="1:8">
      <c r="A167" s="1666" t="s">
        <v>1887</v>
      </c>
      <c r="B167" s="1659" t="s">
        <v>2409</v>
      </c>
      <c r="C167" s="1646"/>
      <c r="D167" s="1646"/>
      <c r="E167" s="1646"/>
      <c r="F167" s="1641" t="s">
        <v>993</v>
      </c>
      <c r="G167" s="1665"/>
      <c r="H167" s="1664"/>
    </row>
    <row r="168" spans="1:8">
      <c r="A168" s="1666" t="s">
        <v>194</v>
      </c>
      <c r="B168" s="1667" t="s">
        <v>3870</v>
      </c>
      <c r="C168" s="1668"/>
      <c r="D168" s="1668"/>
      <c r="E168" s="1668"/>
      <c r="F168" s="1693"/>
      <c r="G168" s="1696"/>
      <c r="H168" s="1697"/>
    </row>
    <row r="169" spans="1:8">
      <c r="A169" s="1666" t="s">
        <v>196</v>
      </c>
      <c r="B169" s="1667" t="s">
        <v>3871</v>
      </c>
      <c r="C169" s="1668"/>
      <c r="D169" s="1668"/>
      <c r="E169" s="1668"/>
      <c r="F169" s="1693"/>
      <c r="G169" s="1696">
        <v>368904</v>
      </c>
      <c r="H169" s="1697"/>
    </row>
    <row r="170" spans="1:8">
      <c r="A170" s="1666" t="s">
        <v>198</v>
      </c>
      <c r="B170" s="1667" t="s">
        <v>3872</v>
      </c>
      <c r="C170" s="1668"/>
      <c r="D170" s="1668"/>
      <c r="E170" s="1668"/>
      <c r="F170" s="1693"/>
      <c r="G170" s="1696">
        <v>14901956</v>
      </c>
      <c r="H170" s="1697">
        <v>14478334</v>
      </c>
    </row>
    <row r="171" spans="1:8">
      <c r="A171" s="1666" t="s">
        <v>200</v>
      </c>
      <c r="B171" s="1667" t="s">
        <v>4563</v>
      </c>
      <c r="C171" s="1668"/>
      <c r="D171" s="1668"/>
      <c r="E171" s="1668"/>
      <c r="F171" s="1691"/>
      <c r="G171" s="1696">
        <f>SUM(G162:G170)</f>
        <v>536544069</v>
      </c>
      <c r="H171" s="2621">
        <f>SUM(H162:H170)</f>
        <v>463173153</v>
      </c>
    </row>
    <row r="172" spans="1:8" ht="15.75">
      <c r="A172" s="1666" t="s">
        <v>202</v>
      </c>
      <c r="B172" s="1656" t="s">
        <v>2410</v>
      </c>
      <c r="C172" s="1646"/>
      <c r="D172" s="1646"/>
      <c r="E172" s="1646"/>
      <c r="F172" s="1709"/>
      <c r="G172" s="1657"/>
      <c r="H172" s="1712"/>
    </row>
    <row r="173" spans="1:8">
      <c r="A173" s="1666" t="s">
        <v>204</v>
      </c>
      <c r="B173" s="1659" t="s">
        <v>2411</v>
      </c>
      <c r="C173" s="1646"/>
      <c r="D173" s="1646"/>
      <c r="E173" s="1646"/>
      <c r="F173" s="1641" t="s">
        <v>993</v>
      </c>
      <c r="G173" s="1665"/>
      <c r="H173" s="1664"/>
    </row>
    <row r="174" spans="1:8">
      <c r="A174" s="1666" t="s">
        <v>956</v>
      </c>
      <c r="B174" s="1659" t="s">
        <v>2412</v>
      </c>
      <c r="C174" s="1646"/>
      <c r="D174" s="1646"/>
      <c r="E174" s="1646"/>
      <c r="F174" s="1641" t="s">
        <v>993</v>
      </c>
      <c r="G174" s="1665">
        <v>123716096</v>
      </c>
      <c r="H174" s="1664">
        <v>206080557</v>
      </c>
    </row>
    <row r="175" spans="1:8">
      <c r="A175" s="1666" t="s">
        <v>958</v>
      </c>
      <c r="B175" s="1659" t="s">
        <v>2413</v>
      </c>
      <c r="C175" s="1646"/>
      <c r="D175" s="1646"/>
      <c r="E175" s="1646"/>
      <c r="F175" s="1641" t="s">
        <v>993</v>
      </c>
      <c r="G175" s="1665">
        <v>340845000</v>
      </c>
      <c r="H175" s="1664">
        <v>5900000</v>
      </c>
    </row>
    <row r="176" spans="1:8">
      <c r="A176" s="1666" t="s">
        <v>960</v>
      </c>
      <c r="B176" s="1659" t="s">
        <v>2414</v>
      </c>
      <c r="C176" s="1646"/>
      <c r="D176" s="1646"/>
      <c r="E176" s="1646"/>
      <c r="F176" s="1641" t="s">
        <v>993</v>
      </c>
      <c r="G176" s="1665">
        <v>73396076</v>
      </c>
      <c r="H176" s="1664">
        <v>74307637</v>
      </c>
    </row>
    <row r="177" spans="1:8">
      <c r="A177" s="1666" t="s">
        <v>962</v>
      </c>
      <c r="B177" s="1659" t="s">
        <v>2415</v>
      </c>
      <c r="C177" s="1646"/>
      <c r="D177" s="1646"/>
      <c r="E177" s="1646"/>
      <c r="F177" s="1641" t="s">
        <v>993</v>
      </c>
      <c r="G177" s="1665">
        <v>14580463</v>
      </c>
      <c r="H177" s="1664">
        <v>14016534</v>
      </c>
    </row>
    <row r="178" spans="1:8">
      <c r="A178" s="1666" t="s">
        <v>965</v>
      </c>
      <c r="B178" s="1659" t="s">
        <v>2416</v>
      </c>
      <c r="C178" s="1646"/>
      <c r="D178" s="1646"/>
      <c r="E178" s="1646"/>
      <c r="F178" s="1641" t="s">
        <v>1661</v>
      </c>
      <c r="G178" s="1665">
        <v>19900891</v>
      </c>
      <c r="H178" s="1664">
        <v>1578944</v>
      </c>
    </row>
    <row r="179" spans="1:8">
      <c r="A179" s="1666" t="s">
        <v>967</v>
      </c>
      <c r="B179" s="1659" t="s">
        <v>2417</v>
      </c>
      <c r="C179" s="1646"/>
      <c r="D179" s="1646"/>
      <c r="E179" s="1646"/>
      <c r="F179" s="1641" t="s">
        <v>993</v>
      </c>
      <c r="G179" s="1665">
        <v>7390350</v>
      </c>
      <c r="H179" s="1664">
        <v>8807113</v>
      </c>
    </row>
    <row r="180" spans="1:8">
      <c r="A180" s="1666" t="s">
        <v>969</v>
      </c>
      <c r="B180" s="1659" t="s">
        <v>2418</v>
      </c>
      <c r="C180" s="1646"/>
      <c r="D180" s="1646"/>
      <c r="E180" s="1646"/>
      <c r="F180" s="1641" t="s">
        <v>993</v>
      </c>
      <c r="G180" s="1665"/>
      <c r="H180" s="1664"/>
    </row>
    <row r="181" spans="1:8">
      <c r="A181" s="1666" t="s">
        <v>971</v>
      </c>
      <c r="B181" s="1659" t="s">
        <v>2419</v>
      </c>
      <c r="C181" s="1646"/>
      <c r="D181" s="1646"/>
      <c r="E181" s="1646"/>
      <c r="F181" s="1641" t="s">
        <v>993</v>
      </c>
      <c r="G181" s="1665"/>
      <c r="H181" s="1664"/>
    </row>
    <row r="182" spans="1:8">
      <c r="A182" s="1666" t="s">
        <v>973</v>
      </c>
      <c r="B182" s="1659" t="s">
        <v>2420</v>
      </c>
      <c r="C182" s="1646"/>
      <c r="D182" s="1646"/>
      <c r="E182" s="1646"/>
      <c r="F182" s="1641" t="s">
        <v>993</v>
      </c>
      <c r="G182" s="1665"/>
      <c r="H182" s="1664"/>
    </row>
    <row r="183" spans="1:8">
      <c r="A183" s="1666" t="s">
        <v>974</v>
      </c>
      <c r="B183" s="1659" t="s">
        <v>2421</v>
      </c>
      <c r="C183" s="1646"/>
      <c r="D183" s="1646"/>
      <c r="E183" s="1646"/>
      <c r="F183" s="1641" t="s">
        <v>993</v>
      </c>
      <c r="G183" s="1665">
        <v>-438497</v>
      </c>
      <c r="H183" s="1664">
        <v>-369816</v>
      </c>
    </row>
    <row r="184" spans="1:8">
      <c r="A184" s="1666" t="s">
        <v>976</v>
      </c>
      <c r="B184" s="1659" t="s">
        <v>2422</v>
      </c>
      <c r="C184" s="1646"/>
      <c r="D184" s="1646"/>
      <c r="E184" s="1646"/>
      <c r="F184" s="1641" t="s">
        <v>993</v>
      </c>
      <c r="G184" s="1665">
        <v>54826627</v>
      </c>
      <c r="H184" s="1664">
        <v>51735676</v>
      </c>
    </row>
    <row r="185" spans="1:8">
      <c r="A185" s="1666" t="s">
        <v>978</v>
      </c>
      <c r="B185" s="1659" t="s">
        <v>2423</v>
      </c>
      <c r="C185" s="1646"/>
      <c r="D185" s="1646"/>
      <c r="E185" s="1646"/>
      <c r="F185" s="1641" t="s">
        <v>993</v>
      </c>
      <c r="G185" s="1665">
        <v>1002039</v>
      </c>
      <c r="H185" s="1664">
        <v>21010775</v>
      </c>
    </row>
    <row r="186" spans="1:8">
      <c r="A186" s="1666" t="s">
        <v>980</v>
      </c>
      <c r="B186" s="1667" t="s">
        <v>3874</v>
      </c>
      <c r="C186" s="1668"/>
      <c r="D186" s="1668"/>
      <c r="E186" s="1668"/>
      <c r="F186" s="1693"/>
      <c r="G186" s="1696"/>
      <c r="H186" s="1697"/>
    </row>
    <row r="187" spans="1:8">
      <c r="A187" s="1666" t="s">
        <v>982</v>
      </c>
      <c r="B187" s="1667" t="s">
        <v>3875</v>
      </c>
      <c r="C187" s="1668"/>
      <c r="D187" s="1668"/>
      <c r="E187" s="1668"/>
      <c r="F187" s="1693"/>
      <c r="G187" s="1696"/>
      <c r="H187" s="1697"/>
    </row>
    <row r="188" spans="1:8">
      <c r="A188" s="1666" t="s">
        <v>984</v>
      </c>
      <c r="B188" s="1667" t="s">
        <v>3876</v>
      </c>
      <c r="C188" s="1668"/>
      <c r="D188" s="1668"/>
      <c r="E188" s="1668"/>
      <c r="F188" s="1693"/>
      <c r="G188" s="1696">
        <v>981160</v>
      </c>
      <c r="H188" s="1697">
        <v>145138</v>
      </c>
    </row>
    <row r="189" spans="1:8">
      <c r="A189" s="1666" t="s">
        <v>986</v>
      </c>
      <c r="B189" s="1667" t="s">
        <v>3877</v>
      </c>
      <c r="C189" s="1668"/>
      <c r="D189" s="1668"/>
      <c r="E189" s="1668"/>
      <c r="F189" s="1693"/>
      <c r="G189" s="1696"/>
      <c r="H189" s="1697"/>
    </row>
    <row r="190" spans="1:8" ht="15.75" thickBot="1">
      <c r="A190" s="2620" t="s">
        <v>989</v>
      </c>
      <c r="B190" s="1670" t="s">
        <v>4562</v>
      </c>
      <c r="C190" s="1671"/>
      <c r="D190" s="1671"/>
      <c r="E190" s="1671"/>
      <c r="F190" s="2617"/>
      <c r="G190" s="2618">
        <f>SUM(G173:G189)</f>
        <v>636200205</v>
      </c>
      <c r="H190" s="2619">
        <f>SUM(H173:H189)</f>
        <v>383212558</v>
      </c>
    </row>
    <row r="191" spans="1:8">
      <c r="A191" s="1698" t="s">
        <v>4648</v>
      </c>
      <c r="B191" s="1715"/>
      <c r="C191" s="1649"/>
      <c r="D191" s="1649"/>
      <c r="E191" s="1649"/>
      <c r="F191" s="1636"/>
      <c r="G191" s="1682"/>
      <c r="H191" s="1682"/>
    </row>
    <row r="192" spans="1:8">
      <c r="A192" s="1699" t="s">
        <v>2425</v>
      </c>
      <c r="B192" s="1649"/>
      <c r="C192" s="1649"/>
      <c r="D192" s="1681"/>
      <c r="E192" s="1649"/>
      <c r="F192" s="1649"/>
      <c r="G192" s="1680"/>
      <c r="H192" s="1680"/>
    </row>
    <row r="193" spans="1:8" ht="15.75" thickBot="1">
      <c r="A193" s="1715"/>
      <c r="B193" s="1636"/>
      <c r="C193" s="1636"/>
      <c r="D193" s="1636"/>
      <c r="E193" s="1636"/>
      <c r="F193" s="1636"/>
      <c r="G193" s="1682"/>
      <c r="H193" s="1682"/>
    </row>
    <row r="194" spans="1:8">
      <c r="A194" s="1716"/>
      <c r="B194" s="1628" t="s">
        <v>1789</v>
      </c>
      <c r="C194" s="1629" t="s">
        <v>1335</v>
      </c>
      <c r="D194" s="1630"/>
      <c r="E194" s="1630"/>
      <c r="F194" s="1628"/>
      <c r="G194" s="1628" t="s">
        <v>1711</v>
      </c>
      <c r="H194" s="1684" t="s">
        <v>1712</v>
      </c>
    </row>
    <row r="195" spans="1:8">
      <c r="A195" s="1717"/>
      <c r="B195" s="1634" t="str">
        <f>'Data Sheet'!$C$25</f>
        <v xml:space="preserve"> New York State Electric &amp; Gas Corporation</v>
      </c>
      <c r="C195" s="1635" t="s">
        <v>1336</v>
      </c>
      <c r="D195" s="1636" t="s">
        <v>1337</v>
      </c>
      <c r="E195" s="1636"/>
      <c r="F195" s="1685" t="s">
        <v>1338</v>
      </c>
      <c r="G195" s="1685" t="s">
        <v>1714</v>
      </c>
      <c r="H195" s="1638"/>
    </row>
    <row r="196" spans="1:8">
      <c r="A196" s="1718"/>
      <c r="B196" s="1640"/>
      <c r="C196" s="1641" t="s">
        <v>1339</v>
      </c>
      <c r="D196" s="1640" t="s">
        <v>1337</v>
      </c>
      <c r="E196" s="1640"/>
      <c r="F196" s="1686" t="s">
        <v>1340</v>
      </c>
      <c r="G196" s="1643"/>
      <c r="H196" s="1688" t="str">
        <f>'Data Sheet'!$C$38</f>
        <v>12/31/2016</v>
      </c>
    </row>
    <row r="197" spans="1:8" ht="15.75">
      <c r="A197" s="1719" t="s">
        <v>2426</v>
      </c>
      <c r="B197" s="1646"/>
      <c r="C197" s="1646"/>
      <c r="D197" s="1646"/>
      <c r="E197" s="1646"/>
      <c r="F197" s="1646"/>
      <c r="G197" s="1646"/>
      <c r="H197" s="1647"/>
    </row>
    <row r="198" spans="1:8">
      <c r="A198" s="1720"/>
      <c r="B198" s="1649"/>
      <c r="C198" s="1649"/>
      <c r="D198" s="1649"/>
      <c r="E198" s="1649"/>
      <c r="F198" s="1650" t="s">
        <v>1725</v>
      </c>
      <c r="G198" s="1650" t="s">
        <v>1825</v>
      </c>
      <c r="H198" s="1651" t="s">
        <v>1825</v>
      </c>
    </row>
    <row r="199" spans="1:8">
      <c r="A199" s="1720" t="s">
        <v>1718</v>
      </c>
      <c r="B199" s="1649" t="s">
        <v>268</v>
      </c>
      <c r="C199" s="1649"/>
      <c r="D199" s="1649"/>
      <c r="E199" s="1649"/>
      <c r="F199" s="1650" t="s">
        <v>3005</v>
      </c>
      <c r="G199" s="1650" t="s">
        <v>1826</v>
      </c>
      <c r="H199" s="1651" t="s">
        <v>2501</v>
      </c>
    </row>
    <row r="200" spans="1:8">
      <c r="A200" s="1666" t="s">
        <v>1721</v>
      </c>
      <c r="B200" s="1646" t="s">
        <v>3007</v>
      </c>
      <c r="C200" s="1646"/>
      <c r="D200" s="1646"/>
      <c r="E200" s="1646"/>
      <c r="F200" s="1653" t="s">
        <v>3008</v>
      </c>
      <c r="G200" s="1653" t="s">
        <v>3009</v>
      </c>
      <c r="H200" s="1654" t="s">
        <v>3010</v>
      </c>
    </row>
    <row r="201" spans="1:8" ht="15.75">
      <c r="A201" s="1666" t="s">
        <v>991</v>
      </c>
      <c r="B201" s="1656" t="s">
        <v>2427</v>
      </c>
      <c r="C201" s="1646"/>
      <c r="D201" s="1646"/>
      <c r="E201" s="1646"/>
      <c r="F201" s="1653"/>
      <c r="G201" s="1657"/>
      <c r="H201" s="1658"/>
    </row>
    <row r="202" spans="1:8">
      <c r="A202" s="1666" t="s">
        <v>994</v>
      </c>
      <c r="B202" s="1659" t="s">
        <v>2428</v>
      </c>
      <c r="C202" s="1646"/>
      <c r="D202" s="1646"/>
      <c r="E202" s="1646"/>
      <c r="F202" s="1709"/>
      <c r="G202" s="1710"/>
      <c r="H202" s="1662">
        <v>743311</v>
      </c>
    </row>
    <row r="203" spans="1:8">
      <c r="A203" s="1666" t="s">
        <v>996</v>
      </c>
      <c r="B203" s="1659" t="s">
        <v>2429</v>
      </c>
      <c r="C203" s="1646"/>
      <c r="D203" s="1646"/>
      <c r="E203" s="1646"/>
      <c r="F203" s="1641" t="s">
        <v>1663</v>
      </c>
      <c r="G203" s="1665">
        <v>15168313</v>
      </c>
      <c r="H203" s="1664">
        <v>14658313</v>
      </c>
    </row>
    <row r="204" spans="1:8">
      <c r="A204" s="1666" t="s">
        <v>998</v>
      </c>
      <c r="B204" s="1659" t="s">
        <v>2430</v>
      </c>
      <c r="C204" s="1646"/>
      <c r="D204" s="1646"/>
      <c r="E204" s="1646"/>
      <c r="F204" s="1709"/>
      <c r="G204" s="1665"/>
      <c r="H204" s="1664"/>
    </row>
    <row r="205" spans="1:8">
      <c r="A205" s="1666" t="s">
        <v>1000</v>
      </c>
      <c r="B205" s="1659" t="s">
        <v>2431</v>
      </c>
      <c r="C205" s="1646"/>
      <c r="D205" s="1646"/>
      <c r="E205" s="1646"/>
      <c r="F205" s="1641">
        <v>269</v>
      </c>
      <c r="G205" s="1665">
        <v>19696248</v>
      </c>
      <c r="H205" s="1664">
        <v>22784420</v>
      </c>
    </row>
    <row r="206" spans="1:8">
      <c r="A206" s="1666" t="s">
        <v>1002</v>
      </c>
      <c r="B206" s="1659" t="s">
        <v>2432</v>
      </c>
      <c r="C206" s="1646"/>
      <c r="D206" s="1646"/>
      <c r="E206" s="1646"/>
      <c r="F206" s="1641">
        <v>278</v>
      </c>
      <c r="G206" s="1665">
        <v>344080007</v>
      </c>
      <c r="H206" s="1664">
        <v>339894243</v>
      </c>
    </row>
    <row r="207" spans="1:8">
      <c r="A207" s="1666" t="s">
        <v>1004</v>
      </c>
      <c r="B207" s="1659" t="s">
        <v>2433</v>
      </c>
      <c r="C207" s="1646"/>
      <c r="D207" s="1646"/>
      <c r="E207" s="1646"/>
      <c r="F207" s="1641">
        <v>269</v>
      </c>
      <c r="G207" s="1665">
        <v>20517</v>
      </c>
      <c r="H207" s="1664">
        <v>19393</v>
      </c>
    </row>
    <row r="208" spans="1:8">
      <c r="A208" s="1666" t="s">
        <v>1006</v>
      </c>
      <c r="B208" s="1659" t="s">
        <v>2434</v>
      </c>
      <c r="C208" s="1646"/>
      <c r="D208" s="1646"/>
      <c r="E208" s="1646"/>
      <c r="F208" s="1641" t="s">
        <v>2435</v>
      </c>
      <c r="G208" s="1665">
        <v>876507773</v>
      </c>
      <c r="H208" s="1664">
        <v>955877466</v>
      </c>
    </row>
    <row r="209" spans="1:8">
      <c r="A209" s="1666" t="s">
        <v>1008</v>
      </c>
      <c r="B209" s="1667" t="s">
        <v>4561</v>
      </c>
      <c r="C209" s="1668"/>
      <c r="D209" s="1668"/>
      <c r="E209" s="1668"/>
      <c r="F209" s="1709"/>
      <c r="G209" s="1710">
        <f>SUM(G202:G208)</f>
        <v>1255472858</v>
      </c>
      <c r="H209" s="1662">
        <f>SUM(H202:H208)</f>
        <v>1333977146</v>
      </c>
    </row>
    <row r="210" spans="1:8">
      <c r="A210" s="1666" t="s">
        <v>1010</v>
      </c>
      <c r="B210" s="1659"/>
      <c r="C210" s="1646"/>
      <c r="D210" s="1646"/>
      <c r="E210" s="1646"/>
      <c r="F210" s="1709"/>
      <c r="G210" s="1665"/>
      <c r="H210" s="1664"/>
    </row>
    <row r="211" spans="1:8">
      <c r="A211" s="1666" t="s">
        <v>1012</v>
      </c>
      <c r="B211" s="1659"/>
      <c r="C211" s="1646"/>
      <c r="D211" s="1646"/>
      <c r="E211" s="1646"/>
      <c r="F211" s="1709"/>
      <c r="G211" s="1665"/>
      <c r="H211" s="1664"/>
    </row>
    <row r="212" spans="1:8">
      <c r="A212" s="1666" t="s">
        <v>1014</v>
      </c>
      <c r="B212" s="1659"/>
      <c r="C212" s="1646"/>
      <c r="D212" s="1646"/>
      <c r="E212" s="1646"/>
      <c r="F212" s="1709"/>
      <c r="G212" s="1665"/>
      <c r="H212" s="1664"/>
    </row>
    <row r="213" spans="1:8">
      <c r="A213" s="1666" t="s">
        <v>1016</v>
      </c>
      <c r="B213" s="1659"/>
      <c r="C213" s="1646"/>
      <c r="D213" s="1646"/>
      <c r="E213" s="1646"/>
      <c r="F213" s="1709"/>
      <c r="G213" s="1665"/>
      <c r="H213" s="1664"/>
    </row>
    <row r="214" spans="1:8">
      <c r="A214" s="1666" t="s">
        <v>1018</v>
      </c>
      <c r="B214" s="1659"/>
      <c r="C214" s="1646"/>
      <c r="D214" s="1646"/>
      <c r="E214" s="1646"/>
      <c r="F214" s="1709"/>
      <c r="G214" s="1665"/>
      <c r="H214" s="1664"/>
    </row>
    <row r="215" spans="1:8">
      <c r="A215" s="1666" t="s">
        <v>1020</v>
      </c>
      <c r="B215" s="1659"/>
      <c r="C215" s="1646"/>
      <c r="D215" s="1646"/>
      <c r="E215" s="1646"/>
      <c r="F215" s="1709"/>
      <c r="G215" s="1665"/>
      <c r="H215" s="1664"/>
    </row>
    <row r="216" spans="1:8">
      <c r="A216" s="1666" t="s">
        <v>1021</v>
      </c>
      <c r="B216" s="1659"/>
      <c r="C216" s="1646"/>
      <c r="D216" s="1646"/>
      <c r="E216" s="1646"/>
      <c r="F216" s="1709"/>
      <c r="G216" s="1665"/>
      <c r="H216" s="1664"/>
    </row>
    <row r="217" spans="1:8">
      <c r="A217" s="1666" t="s">
        <v>2255</v>
      </c>
      <c r="B217" s="1659"/>
      <c r="C217" s="1646"/>
      <c r="D217" s="1646"/>
      <c r="E217" s="1646"/>
      <c r="F217" s="1709"/>
      <c r="G217" s="1665"/>
      <c r="H217" s="1664"/>
    </row>
    <row r="218" spans="1:8">
      <c r="A218" s="1666" t="s">
        <v>2257</v>
      </c>
      <c r="B218" s="1659"/>
      <c r="C218" s="1646"/>
      <c r="D218" s="1646"/>
      <c r="E218" s="1646"/>
      <c r="F218" s="1709"/>
      <c r="G218" s="1665"/>
      <c r="H218" s="1664"/>
    </row>
    <row r="219" spans="1:8">
      <c r="A219" s="1666" t="s">
        <v>2258</v>
      </c>
      <c r="B219" s="1659"/>
      <c r="C219" s="1646"/>
      <c r="D219" s="1646"/>
      <c r="E219" s="1646"/>
      <c r="F219" s="1709"/>
      <c r="G219" s="1665"/>
      <c r="H219" s="1664"/>
    </row>
    <row r="220" spans="1:8">
      <c r="A220" s="1666" t="s">
        <v>3864</v>
      </c>
      <c r="B220" s="1659"/>
      <c r="C220" s="1646"/>
      <c r="D220" s="1646"/>
      <c r="E220" s="1646"/>
      <c r="F220" s="1709"/>
      <c r="G220" s="1665"/>
      <c r="H220" s="1664"/>
    </row>
    <row r="221" spans="1:8">
      <c r="A221" s="1666" t="s">
        <v>3865</v>
      </c>
      <c r="B221" s="1659"/>
      <c r="C221" s="1646"/>
      <c r="D221" s="1646"/>
      <c r="E221" s="1646"/>
      <c r="F221" s="1709"/>
      <c r="G221" s="1665"/>
      <c r="H221" s="1664"/>
    </row>
    <row r="222" spans="1:8">
      <c r="A222" s="1666" t="s">
        <v>3866</v>
      </c>
      <c r="B222" s="1659"/>
      <c r="C222" s="1646"/>
      <c r="D222" s="1646"/>
      <c r="E222" s="1646"/>
      <c r="F222" s="1709"/>
      <c r="G222" s="1665"/>
      <c r="H222" s="1664"/>
    </row>
    <row r="223" spans="1:8">
      <c r="A223" s="1666" t="s">
        <v>3878</v>
      </c>
      <c r="B223" s="1721" t="s">
        <v>3880</v>
      </c>
      <c r="C223" s="1699"/>
      <c r="D223" s="1699"/>
      <c r="E223" s="1699"/>
      <c r="F223" s="1650"/>
      <c r="G223" s="1722"/>
      <c r="H223" s="1723"/>
    </row>
    <row r="224" spans="1:8">
      <c r="A224" s="1666"/>
      <c r="B224" s="1724" t="s">
        <v>3879</v>
      </c>
      <c r="C224" s="1668"/>
      <c r="D224" s="1668"/>
      <c r="E224" s="1668"/>
      <c r="F224" s="1653"/>
      <c r="G224" s="1710">
        <f>G152+G160+G171+G190+G209</f>
        <v>4521368615</v>
      </c>
      <c r="H224" s="1662">
        <f>H152+H160+H171+H190+H209</f>
        <v>4621564567</v>
      </c>
    </row>
    <row r="225" spans="1:8">
      <c r="A225" s="1633"/>
      <c r="B225" s="1649"/>
      <c r="C225" s="1649"/>
      <c r="D225" s="1649"/>
      <c r="E225" s="1649"/>
      <c r="F225" s="1649"/>
      <c r="G225" s="1680"/>
      <c r="H225" s="1725"/>
    </row>
    <row r="226" spans="1:8" ht="15.75">
      <c r="A226" s="1633"/>
      <c r="B226" s="1726" t="s">
        <v>2436</v>
      </c>
      <c r="C226" s="1649"/>
      <c r="D226" s="1649"/>
      <c r="E226" s="1649"/>
      <c r="F226" s="1649"/>
      <c r="G226" s="1680"/>
      <c r="H226" s="1725"/>
    </row>
    <row r="227" spans="1:8">
      <c r="A227" s="1633"/>
      <c r="B227" s="1679" t="s">
        <v>164</v>
      </c>
      <c r="C227" s="1649"/>
      <c r="D227" s="1649"/>
      <c r="E227" s="1649"/>
      <c r="F227" s="1649"/>
      <c r="G227" s="1680"/>
      <c r="H227" s="1725"/>
    </row>
    <row r="228" spans="1:8">
      <c r="A228" s="1633"/>
      <c r="B228" s="1679" t="s">
        <v>165</v>
      </c>
      <c r="C228" s="1649"/>
      <c r="D228" s="1649"/>
      <c r="E228" s="1649"/>
      <c r="F228" s="1649"/>
      <c r="G228" s="1680"/>
      <c r="H228" s="1725"/>
    </row>
    <row r="229" spans="1:8">
      <c r="A229" s="1633"/>
      <c r="B229" s="1649"/>
      <c r="C229" s="1649"/>
      <c r="D229" s="1649"/>
      <c r="E229" s="1649"/>
      <c r="F229" s="1649"/>
      <c r="G229" s="1680"/>
      <c r="H229" s="1725"/>
    </row>
    <row r="230" spans="1:8">
      <c r="A230" s="1633"/>
      <c r="B230" s="1649"/>
      <c r="C230" s="1649"/>
      <c r="D230" s="1649"/>
      <c r="E230" s="1649"/>
      <c r="F230" s="1649"/>
      <c r="G230" s="1680"/>
      <c r="H230" s="1725"/>
    </row>
    <row r="231" spans="1:8">
      <c r="A231" s="1633"/>
      <c r="B231" s="1649"/>
      <c r="C231" s="1649"/>
      <c r="D231" s="1649"/>
      <c r="E231" s="1649"/>
      <c r="F231" s="1649"/>
      <c r="G231" s="1680"/>
      <c r="H231" s="1725"/>
    </row>
    <row r="232" spans="1:8">
      <c r="A232" s="1633"/>
      <c r="B232" s="1649"/>
      <c r="C232" s="1649"/>
      <c r="D232" s="1649"/>
      <c r="E232" s="1649"/>
      <c r="F232" s="1649"/>
      <c r="G232" s="1680"/>
      <c r="H232" s="1725"/>
    </row>
    <row r="233" spans="1:8">
      <c r="A233" s="1633"/>
      <c r="B233" s="1649"/>
      <c r="C233" s="1649"/>
      <c r="D233" s="1649"/>
      <c r="E233" s="1649"/>
      <c r="F233" s="1649"/>
      <c r="G233" s="1680"/>
      <c r="H233" s="1725"/>
    </row>
    <row r="234" spans="1:8">
      <c r="A234" s="1633"/>
      <c r="B234" s="1649"/>
      <c r="C234" s="1649"/>
      <c r="D234" s="1649"/>
      <c r="E234" s="1649"/>
      <c r="F234" s="1649"/>
      <c r="G234" s="1680"/>
      <c r="H234" s="1725"/>
    </row>
    <row r="235" spans="1:8">
      <c r="A235" s="1633"/>
      <c r="B235" s="1649"/>
      <c r="C235" s="1649"/>
      <c r="D235" s="1649"/>
      <c r="E235" s="1649"/>
      <c r="F235" s="1649"/>
      <c r="G235" s="1680"/>
      <c r="H235" s="1725"/>
    </row>
    <row r="236" spans="1:8">
      <c r="A236" s="1633"/>
      <c r="B236" s="1649"/>
      <c r="C236" s="1649"/>
      <c r="D236" s="1649"/>
      <c r="E236" s="1649"/>
      <c r="F236" s="1649"/>
      <c r="G236" s="1680"/>
      <c r="H236" s="1725"/>
    </row>
    <row r="237" spans="1:8">
      <c r="A237" s="1633"/>
      <c r="B237" s="1649"/>
      <c r="C237" s="1649"/>
      <c r="D237" s="1649"/>
      <c r="E237" s="1649"/>
      <c r="F237" s="1649"/>
      <c r="G237" s="1680"/>
      <c r="H237" s="1725"/>
    </row>
    <row r="238" spans="1:8">
      <c r="A238" s="1633"/>
      <c r="B238" s="1649"/>
      <c r="C238" s="1649"/>
      <c r="D238" s="1649"/>
      <c r="E238" s="1649"/>
      <c r="F238" s="1649"/>
      <c r="G238" s="1680"/>
      <c r="H238" s="1725"/>
    </row>
    <row r="239" spans="1:8">
      <c r="A239" s="1633"/>
      <c r="B239" s="1649"/>
      <c r="C239" s="1649"/>
      <c r="D239" s="1649"/>
      <c r="E239" s="1649"/>
      <c r="F239" s="1649"/>
      <c r="G239" s="1680"/>
      <c r="H239" s="1725"/>
    </row>
    <row r="240" spans="1:8">
      <c r="A240" s="1633"/>
      <c r="B240" s="1649"/>
      <c r="C240" s="1649"/>
      <c r="D240" s="1649"/>
      <c r="E240" s="1649"/>
      <c r="F240" s="1649"/>
      <c r="G240" s="1680"/>
      <c r="H240" s="1725"/>
    </row>
    <row r="241" spans="1:8">
      <c r="A241" s="1633"/>
      <c r="B241" s="1636"/>
      <c r="C241" s="1649"/>
      <c r="D241" s="1649"/>
      <c r="E241" s="1649"/>
      <c r="F241" s="1649"/>
      <c r="G241" s="1680"/>
      <c r="H241" s="1725"/>
    </row>
    <row r="242" spans="1:8">
      <c r="A242" s="1633"/>
      <c r="B242" s="1636"/>
      <c r="C242" s="1649"/>
      <c r="D242" s="1649"/>
      <c r="E242" s="1649"/>
      <c r="F242" s="1649"/>
      <c r="G242" s="1680"/>
      <c r="H242" s="1725"/>
    </row>
    <row r="243" spans="1:8">
      <c r="A243" s="1633"/>
      <c r="B243" s="1636"/>
      <c r="C243" s="1649"/>
      <c r="D243" s="1649"/>
      <c r="E243" s="1649"/>
      <c r="F243" s="1649"/>
      <c r="G243" s="1680"/>
      <c r="H243" s="1725"/>
    </row>
    <row r="244" spans="1:8">
      <c r="A244" s="1633"/>
      <c r="B244" s="1636"/>
      <c r="C244" s="1649"/>
      <c r="D244" s="1649"/>
      <c r="E244" s="1649"/>
      <c r="F244" s="1649"/>
      <c r="G244" s="1680"/>
      <c r="H244" s="1725"/>
    </row>
    <row r="245" spans="1:8">
      <c r="A245" s="1633"/>
      <c r="B245" s="1636"/>
      <c r="C245" s="1649"/>
      <c r="D245" s="1649"/>
      <c r="E245" s="1649"/>
      <c r="F245" s="1649"/>
      <c r="G245" s="1680"/>
      <c r="H245" s="1725"/>
    </row>
    <row r="246" spans="1:8">
      <c r="A246" s="1633"/>
      <c r="B246" s="1636"/>
      <c r="C246" s="1649"/>
      <c r="D246" s="1649"/>
      <c r="E246" s="1649"/>
      <c r="F246" s="1649"/>
      <c r="G246" s="1680"/>
      <c r="H246" s="1725"/>
    </row>
    <row r="247" spans="1:8">
      <c r="A247" s="1633"/>
      <c r="B247" s="1636"/>
      <c r="C247" s="1649"/>
      <c r="D247" s="1649"/>
      <c r="E247" s="1649"/>
      <c r="F247" s="1649"/>
      <c r="G247" s="1680"/>
      <c r="H247" s="1725"/>
    </row>
    <row r="248" spans="1:8">
      <c r="A248" s="1633"/>
      <c r="B248" s="1636"/>
      <c r="C248" s="1649"/>
      <c r="D248" s="1649"/>
      <c r="E248" s="1649"/>
      <c r="F248" s="1649"/>
      <c r="G248" s="1680"/>
      <c r="H248" s="1725"/>
    </row>
    <row r="249" spans="1:8">
      <c r="A249" s="1633"/>
      <c r="B249" s="1636"/>
      <c r="C249" s="1649"/>
      <c r="D249" s="1649"/>
      <c r="E249" s="1649"/>
      <c r="F249" s="1649"/>
      <c r="G249" s="1680"/>
      <c r="H249" s="1725"/>
    </row>
    <row r="250" spans="1:8">
      <c r="A250" s="1633"/>
      <c r="B250" s="1636"/>
      <c r="C250" s="1649"/>
      <c r="D250" s="1649"/>
      <c r="E250" s="1649"/>
      <c r="F250" s="1649"/>
      <c r="G250" s="1680"/>
      <c r="H250" s="1725"/>
    </row>
    <row r="251" spans="1:8" ht="15.75" thickBot="1">
      <c r="A251" s="1704"/>
      <c r="B251" s="1705"/>
      <c r="C251" s="1706"/>
      <c r="D251" s="1706"/>
      <c r="E251" s="1706"/>
      <c r="F251" s="1706"/>
      <c r="G251" s="1727"/>
      <c r="H251" s="1728"/>
    </row>
    <row r="252" spans="1:8">
      <c r="A252" s="1698" t="s">
        <v>4648</v>
      </c>
      <c r="B252" s="1715"/>
      <c r="C252" s="1649"/>
      <c r="D252" s="1649"/>
      <c r="E252" s="1649"/>
      <c r="F252" s="1649"/>
      <c r="G252" s="1680"/>
      <c r="H252" s="1680"/>
    </row>
    <row r="253" spans="1:8">
      <c r="A253" s="1649" t="s">
        <v>166</v>
      </c>
      <c r="B253" s="1649"/>
      <c r="C253" s="1649"/>
      <c r="D253" s="1681"/>
      <c r="E253" s="1649"/>
      <c r="F253" s="1649"/>
      <c r="G253" s="1680"/>
      <c r="H253" s="1680"/>
    </row>
  </sheetData>
  <printOptions horizontalCentered="1" verticalCentered="1"/>
  <pageMargins left="0.5" right="0.5" top="0" bottom="0" header="0.25" footer="0.25"/>
  <pageSetup scale="65" fitToHeight="4" orientation="portrait" horizontalDpi="300" verticalDpi="300" r:id="rId1"/>
  <headerFooter alignWithMargins="0"/>
  <rowBreaks count="3" manualBreakCount="3">
    <brk id="68" max="16383" man="1"/>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D64"/>
  <sheetViews>
    <sheetView defaultGridColor="0" topLeftCell="M1" colorId="22" zoomScale="70" zoomScaleNormal="70" zoomScaleSheetLayoutView="50" workbookViewId="0">
      <selection activeCell="AC27" sqref="AC27"/>
    </sheetView>
  </sheetViews>
  <sheetFormatPr defaultColWidth="9.6640625" defaultRowHeight="15"/>
  <cols>
    <col min="1" max="1" width="4.6640625" style="1626" customWidth="1"/>
    <col min="2" max="2" width="53.33203125" style="1626" customWidth="1"/>
    <col min="3" max="3" width="3.6640625" style="1626" customWidth="1"/>
    <col min="4" max="5" width="2.6640625" style="1626" customWidth="1"/>
    <col min="6" max="6" width="15.44140625" style="1626" customWidth="1"/>
    <col min="7" max="7" width="18.5546875" style="1626" customWidth="1"/>
    <col min="8" max="8" width="16.6640625" style="1626" customWidth="1"/>
    <col min="9" max="9" width="18.6640625" style="1626" customWidth="1"/>
    <col min="10" max="10" width="21" style="1626" customWidth="1"/>
    <col min="11" max="11" width="23.44140625" style="1626" customWidth="1"/>
    <col min="12" max="14" width="16.6640625" style="1626" customWidth="1"/>
    <col min="15" max="16" width="4.6640625" style="1626" customWidth="1"/>
    <col min="17" max="22" width="14.6640625" style="1626" customWidth="1"/>
    <col min="23" max="23" width="5.6640625" style="1626" customWidth="1"/>
    <col min="24" max="24" width="49" style="1626" customWidth="1"/>
    <col min="25" max="25" width="3.77734375" style="1626" customWidth="1"/>
    <col min="26" max="26" width="3.109375" style="1626" customWidth="1"/>
    <col min="27" max="27" width="2.77734375" style="1626" customWidth="1"/>
    <col min="28" max="28" width="13.6640625" style="1626" customWidth="1"/>
    <col min="29" max="29" width="15.77734375" style="1626" customWidth="1"/>
    <col min="30" max="30" width="16.77734375" style="1626" customWidth="1"/>
    <col min="31" max="16384" width="9.6640625" style="1626"/>
  </cols>
  <sheetData>
    <row r="1" spans="1:30">
      <c r="A1" s="1729"/>
      <c r="B1" s="1730" t="s">
        <v>1789</v>
      </c>
      <c r="C1" s="1731" t="s">
        <v>1335</v>
      </c>
      <c r="D1" s="1732"/>
      <c r="E1" s="1732"/>
      <c r="F1" s="1730"/>
      <c r="G1" s="1730" t="s">
        <v>1711</v>
      </c>
      <c r="H1" s="1733" t="s">
        <v>1712</v>
      </c>
      <c r="I1" s="1729" t="s">
        <v>1789</v>
      </c>
      <c r="J1" s="1734"/>
      <c r="K1" s="1731" t="s">
        <v>1335</v>
      </c>
      <c r="L1" s="1730"/>
      <c r="M1" s="1730" t="s">
        <v>1791</v>
      </c>
      <c r="N1" s="1732" t="s">
        <v>1712</v>
      </c>
      <c r="O1" s="1733"/>
      <c r="P1" s="1729" t="s">
        <v>1789</v>
      </c>
      <c r="Q1" s="1734"/>
      <c r="R1" s="1732"/>
      <c r="S1" s="1731" t="s">
        <v>1335</v>
      </c>
      <c r="T1" s="1730"/>
      <c r="U1" s="1730" t="s">
        <v>1791</v>
      </c>
      <c r="V1" s="1735" t="s">
        <v>1712</v>
      </c>
      <c r="W1" s="1729"/>
      <c r="X1" s="1730" t="s">
        <v>1789</v>
      </c>
      <c r="Y1" s="1731" t="s">
        <v>1335</v>
      </c>
      <c r="Z1" s="1732"/>
      <c r="AA1" s="1732"/>
      <c r="AB1" s="1730"/>
      <c r="AC1" s="1730" t="s">
        <v>1711</v>
      </c>
      <c r="AD1" s="1736" t="s">
        <v>1792</v>
      </c>
    </row>
    <row r="2" spans="1:30">
      <c r="A2" s="1737"/>
      <c r="B2" s="1583" t="str">
        <f>'Data Sheet'!$C$25</f>
        <v xml:space="preserve"> New York State Electric &amp; Gas Corporation</v>
      </c>
      <c r="C2" s="1738" t="s">
        <v>1336</v>
      </c>
      <c r="D2" s="1739" t="s">
        <v>1337</v>
      </c>
      <c r="E2" s="1739"/>
      <c r="F2" s="1740" t="s">
        <v>1338</v>
      </c>
      <c r="G2" s="1740" t="s">
        <v>1714</v>
      </c>
      <c r="H2" s="1741"/>
      <c r="I2" s="1582" t="str">
        <f>'Data Sheet'!$C$25</f>
        <v xml:space="preserve"> New York State Electric &amp; Gas Corporation</v>
      </c>
      <c r="J2" s="1604"/>
      <c r="K2" s="1742" t="s">
        <v>167</v>
      </c>
      <c r="L2" s="1583"/>
      <c r="M2" s="1740" t="s">
        <v>1714</v>
      </c>
      <c r="N2" s="1739"/>
      <c r="O2" s="1741"/>
      <c r="P2" s="1582" t="str">
        <f>'Data Sheet'!$C$25</f>
        <v xml:space="preserve"> New York State Electric &amp; Gas Corporation</v>
      </c>
      <c r="Q2" s="1604"/>
      <c r="R2" s="1739"/>
      <c r="S2" s="1742" t="s">
        <v>167</v>
      </c>
      <c r="T2" s="1740"/>
      <c r="U2" s="1740" t="s">
        <v>1714</v>
      </c>
      <c r="V2" s="1743"/>
      <c r="W2" s="1737"/>
      <c r="X2" s="1583" t="str">
        <f>'Data Sheet'!$C$25</f>
        <v xml:space="preserve"> New York State Electric &amp; Gas Corporation</v>
      </c>
      <c r="Y2" s="1738" t="s">
        <v>1336</v>
      </c>
      <c r="Z2" s="1739" t="s">
        <v>1337</v>
      </c>
      <c r="AA2" s="1739"/>
      <c r="AB2" s="1740" t="s">
        <v>1338</v>
      </c>
      <c r="AC2" s="1740" t="s">
        <v>1714</v>
      </c>
      <c r="AD2" s="1741"/>
    </row>
    <row r="3" spans="1:30" ht="15" customHeight="1">
      <c r="A3" s="1744"/>
      <c r="B3" s="1745"/>
      <c r="C3" s="1746" t="s">
        <v>1339</v>
      </c>
      <c r="D3" s="1745" t="s">
        <v>1337</v>
      </c>
      <c r="E3" s="1745"/>
      <c r="F3" s="1747" t="s">
        <v>1340</v>
      </c>
      <c r="G3" s="1687" t="str">
        <f>'Data Sheet'!$C$40</f>
        <v xml:space="preserve"> </v>
      </c>
      <c r="H3" s="1688" t="str">
        <f>'Data Sheet'!$C$38</f>
        <v>12/31/2016</v>
      </c>
      <c r="I3" s="1744"/>
      <c r="J3" s="1748"/>
      <c r="K3" s="1749" t="s">
        <v>168</v>
      </c>
      <c r="L3" s="1586"/>
      <c r="M3" s="1687" t="str">
        <f>'Data Sheet'!$C$40</f>
        <v xml:space="preserve"> </v>
      </c>
      <c r="N3" s="1750" t="str">
        <f>'Data Sheet'!$C$38</f>
        <v>12/31/2016</v>
      </c>
      <c r="O3" s="1751"/>
      <c r="P3" s="1744"/>
      <c r="Q3" s="1748"/>
      <c r="R3" s="1745"/>
      <c r="S3" s="1749" t="s">
        <v>168</v>
      </c>
      <c r="T3" s="1747"/>
      <c r="U3" s="1687" t="str">
        <f>'Data Sheet'!$C$40</f>
        <v xml:space="preserve"> </v>
      </c>
      <c r="V3" s="1688" t="str">
        <f>'Data Sheet'!$C$38</f>
        <v>12/31/2016</v>
      </c>
      <c r="W3" s="1744"/>
      <c r="X3" s="1745"/>
      <c r="Y3" s="1746" t="s">
        <v>1339</v>
      </c>
      <c r="Z3" s="1745" t="s">
        <v>1337</v>
      </c>
      <c r="AA3" s="1745"/>
      <c r="AB3" s="1747" t="s">
        <v>1340</v>
      </c>
      <c r="AC3" s="1687" t="str">
        <f>'Data Sheet'!$C$40</f>
        <v xml:space="preserve"> </v>
      </c>
      <c r="AD3" s="1688" t="str">
        <f>'Data Sheet'!$C$38</f>
        <v>12/31/2016</v>
      </c>
    </row>
    <row r="4" spans="1:30" ht="15" customHeight="1">
      <c r="A4" s="1752" t="s">
        <v>169</v>
      </c>
      <c r="B4" s="1753"/>
      <c r="C4" s="1753"/>
      <c r="D4" s="1753"/>
      <c r="E4" s="1753"/>
      <c r="F4" s="1753"/>
      <c r="G4" s="1753"/>
      <c r="H4" s="1754"/>
      <c r="I4" s="1752" t="s">
        <v>170</v>
      </c>
      <c r="J4" s="1753"/>
      <c r="K4" s="1753"/>
      <c r="L4" s="1753"/>
      <c r="M4" s="1753"/>
      <c r="N4" s="1753"/>
      <c r="O4" s="1754"/>
      <c r="P4" s="1752" t="s">
        <v>170</v>
      </c>
      <c r="Q4" s="1753"/>
      <c r="R4" s="1753"/>
      <c r="S4" s="1753"/>
      <c r="T4" s="1753"/>
      <c r="U4" s="1753"/>
      <c r="V4" s="1754"/>
      <c r="W4" s="1752" t="s">
        <v>170</v>
      </c>
      <c r="X4" s="1753"/>
      <c r="Y4" s="1753"/>
      <c r="Z4" s="1753"/>
      <c r="AA4" s="1753"/>
      <c r="AB4" s="1753"/>
      <c r="AC4" s="1753"/>
      <c r="AD4" s="1754"/>
    </row>
    <row r="5" spans="1:30" ht="15" customHeight="1">
      <c r="A5" s="1737"/>
      <c r="B5" s="3084" t="s">
        <v>622</v>
      </c>
      <c r="C5" s="1755"/>
      <c r="D5" s="3084" t="s">
        <v>623</v>
      </c>
      <c r="E5" s="3084"/>
      <c r="F5" s="3084"/>
      <c r="G5" s="3084"/>
      <c r="H5" s="3096"/>
      <c r="I5" s="3092" t="s">
        <v>4391</v>
      </c>
      <c r="J5" s="3084"/>
      <c r="K5" s="3084"/>
      <c r="L5" s="3084" t="s">
        <v>259</v>
      </c>
      <c r="M5" s="3085"/>
      <c r="N5" s="3085"/>
      <c r="O5" s="3086"/>
      <c r="P5" s="1756"/>
      <c r="Q5" s="1755"/>
      <c r="R5" s="1755"/>
      <c r="S5" s="1755"/>
      <c r="T5" s="1755"/>
      <c r="U5" s="1755"/>
      <c r="V5" s="1741"/>
      <c r="W5" s="1757"/>
      <c r="X5" s="1739"/>
      <c r="Y5" s="1739"/>
      <c r="Z5" s="1739"/>
      <c r="AA5" s="1739"/>
      <c r="AB5" s="1738" t="s">
        <v>1427</v>
      </c>
      <c r="AC5" s="1749" t="s">
        <v>1428</v>
      </c>
      <c r="AD5" s="1751"/>
    </row>
    <row r="6" spans="1:30">
      <c r="A6" s="1737"/>
      <c r="B6" s="3094"/>
      <c r="C6" s="1755"/>
      <c r="D6" s="3094"/>
      <c r="E6" s="3094"/>
      <c r="F6" s="3094"/>
      <c r="G6" s="3094"/>
      <c r="H6" s="3097"/>
      <c r="I6" s="3093"/>
      <c r="J6" s="3094"/>
      <c r="K6" s="3094"/>
      <c r="L6" s="3087"/>
      <c r="M6" s="3087"/>
      <c r="N6" s="3087"/>
      <c r="O6" s="3088"/>
      <c r="P6" s="1756"/>
      <c r="Q6" s="1755"/>
      <c r="R6" s="1755"/>
      <c r="S6" s="1755"/>
      <c r="T6" s="1755"/>
      <c r="U6" s="1755"/>
      <c r="V6" s="1741"/>
      <c r="W6" s="1757" t="s">
        <v>1718</v>
      </c>
      <c r="X6" s="1758" t="s">
        <v>1429</v>
      </c>
      <c r="Y6" s="1739"/>
      <c r="Z6" s="1739"/>
      <c r="AA6" s="1739"/>
      <c r="AB6" s="1738" t="s">
        <v>3005</v>
      </c>
      <c r="AC6" s="1738" t="s">
        <v>177</v>
      </c>
      <c r="AD6" s="1759" t="s">
        <v>180</v>
      </c>
    </row>
    <row r="7" spans="1:30">
      <c r="A7" s="1737"/>
      <c r="B7" s="3094"/>
      <c r="C7" s="1755"/>
      <c r="D7" s="3094"/>
      <c r="E7" s="3094"/>
      <c r="F7" s="3094"/>
      <c r="G7" s="3094"/>
      <c r="H7" s="3097"/>
      <c r="I7" s="3093"/>
      <c r="J7" s="3094"/>
      <c r="K7" s="3094"/>
      <c r="L7" s="3087" t="s">
        <v>260</v>
      </c>
      <c r="M7" s="3087"/>
      <c r="N7" s="3087"/>
      <c r="O7" s="3089"/>
      <c r="P7" s="1756"/>
      <c r="Q7" s="1755"/>
      <c r="R7" s="1755"/>
      <c r="S7" s="1755"/>
      <c r="T7" s="1755"/>
      <c r="U7" s="1755"/>
      <c r="V7" s="1741"/>
      <c r="W7" s="1760" t="s">
        <v>1721</v>
      </c>
      <c r="X7" s="1753" t="s">
        <v>3007</v>
      </c>
      <c r="Y7" s="1753"/>
      <c r="Z7" s="1753"/>
      <c r="AA7" s="1753"/>
      <c r="AB7" s="1761" t="s">
        <v>3008</v>
      </c>
      <c r="AC7" s="1761" t="s">
        <v>3009</v>
      </c>
      <c r="AD7" s="1762" t="s">
        <v>3010</v>
      </c>
    </row>
    <row r="8" spans="1:30">
      <c r="A8" s="1737"/>
      <c r="B8" s="3094"/>
      <c r="C8" s="1755"/>
      <c r="D8" s="3094"/>
      <c r="E8" s="3094"/>
      <c r="F8" s="3094"/>
      <c r="G8" s="3094"/>
      <c r="H8" s="3097"/>
      <c r="I8" s="3093" t="s">
        <v>261</v>
      </c>
      <c r="J8" s="3094"/>
      <c r="K8" s="3094"/>
      <c r="L8" s="3087"/>
      <c r="M8" s="3087"/>
      <c r="N8" s="3087"/>
      <c r="O8" s="3089"/>
      <c r="P8" s="1756"/>
      <c r="Q8" s="1755"/>
      <c r="R8" s="1755"/>
      <c r="S8" s="1755"/>
      <c r="T8" s="1755"/>
      <c r="U8" s="1763"/>
      <c r="V8" s="1741"/>
      <c r="W8" s="1764" t="s">
        <v>588</v>
      </c>
      <c r="X8" s="1765" t="s">
        <v>1430</v>
      </c>
      <c r="Y8" s="1753"/>
      <c r="Z8" s="1753"/>
      <c r="AA8" s="1753"/>
      <c r="AB8" s="1761" t="s">
        <v>1431</v>
      </c>
      <c r="AC8" s="1766">
        <f>G49</f>
        <v>172341700</v>
      </c>
      <c r="AD8" s="1767">
        <f>H49</f>
        <v>160332548</v>
      </c>
    </row>
    <row r="9" spans="1:30" ht="15.75" customHeight="1">
      <c r="A9" s="1737"/>
      <c r="B9" s="3094"/>
      <c r="C9" s="1755"/>
      <c r="D9" s="3094"/>
      <c r="E9" s="3094"/>
      <c r="F9" s="3094"/>
      <c r="G9" s="3094"/>
      <c r="H9" s="3097"/>
      <c r="I9" s="3093"/>
      <c r="J9" s="3094"/>
      <c r="K9" s="3094"/>
      <c r="L9" s="3087"/>
      <c r="M9" s="3087"/>
      <c r="N9" s="3087"/>
      <c r="O9" s="3089"/>
      <c r="P9" s="1756"/>
      <c r="Q9" s="1755"/>
      <c r="R9" s="1755"/>
      <c r="S9" s="1755"/>
      <c r="T9" s="1755"/>
      <c r="U9" s="1755"/>
      <c r="V9" s="1741"/>
      <c r="W9" s="1764" t="s">
        <v>2362</v>
      </c>
      <c r="X9" s="1768" t="s">
        <v>714</v>
      </c>
      <c r="Y9" s="1745"/>
      <c r="Z9" s="1745"/>
      <c r="AA9" s="1745"/>
      <c r="AB9" s="1749"/>
      <c r="AC9" s="1769"/>
      <c r="AD9" s="1770"/>
    </row>
    <row r="10" spans="1:30">
      <c r="A10" s="1737"/>
      <c r="B10" s="3090" t="s">
        <v>709</v>
      </c>
      <c r="C10" s="1755"/>
      <c r="D10" s="3094"/>
      <c r="E10" s="3094"/>
      <c r="F10" s="3094"/>
      <c r="G10" s="3094"/>
      <c r="H10" s="3097"/>
      <c r="I10" s="3093" t="s">
        <v>710</v>
      </c>
      <c r="J10" s="3094"/>
      <c r="K10" s="3094"/>
      <c r="L10" s="3087"/>
      <c r="M10" s="3087"/>
      <c r="N10" s="3087"/>
      <c r="O10" s="3089"/>
      <c r="P10" s="1756"/>
      <c r="Q10" s="1755"/>
      <c r="R10" s="1755"/>
      <c r="S10" s="1755"/>
      <c r="T10" s="1755"/>
      <c r="U10" s="1755"/>
      <c r="V10" s="1741"/>
      <c r="W10" s="1764" t="s">
        <v>2363</v>
      </c>
      <c r="X10" s="1765" t="s">
        <v>1432</v>
      </c>
      <c r="Y10" s="1753"/>
      <c r="Z10" s="1753"/>
      <c r="AA10" s="1753"/>
      <c r="AB10" s="1749"/>
      <c r="AC10" s="1771"/>
      <c r="AD10" s="1772"/>
    </row>
    <row r="11" spans="1:30">
      <c r="A11" s="1737"/>
      <c r="B11" s="3090"/>
      <c r="C11" s="1755"/>
      <c r="D11" s="3094"/>
      <c r="E11" s="3094"/>
      <c r="F11" s="3094"/>
      <c r="G11" s="3094"/>
      <c r="H11" s="3097"/>
      <c r="I11" s="3093"/>
      <c r="J11" s="3094"/>
      <c r="K11" s="3094"/>
      <c r="L11" s="1755"/>
      <c r="M11" s="1680"/>
      <c r="N11" s="1680"/>
      <c r="O11" s="1741"/>
      <c r="P11" s="1756"/>
      <c r="Q11" s="1755"/>
      <c r="R11" s="1755"/>
      <c r="S11" s="1755"/>
      <c r="T11" s="1680"/>
      <c r="U11" s="1680"/>
      <c r="V11" s="1741"/>
      <c r="W11" s="1764" t="s">
        <v>2364</v>
      </c>
      <c r="X11" s="1765" t="s">
        <v>1433</v>
      </c>
      <c r="Y11" s="1753"/>
      <c r="Z11" s="1753"/>
      <c r="AA11" s="1753"/>
      <c r="AB11" s="1749"/>
      <c r="AC11" s="1769"/>
      <c r="AD11" s="1770"/>
    </row>
    <row r="12" spans="1:30" ht="15" customHeight="1">
      <c r="A12" s="1737"/>
      <c r="B12" s="3090" t="s">
        <v>711</v>
      </c>
      <c r="C12" s="1755"/>
      <c r="D12" s="3094"/>
      <c r="E12" s="3094"/>
      <c r="F12" s="3094"/>
      <c r="G12" s="3094"/>
      <c r="H12" s="3097"/>
      <c r="I12" s="3093"/>
      <c r="J12" s="3094"/>
      <c r="K12" s="3094"/>
      <c r="L12" s="1773"/>
      <c r="M12" s="1680"/>
      <c r="N12" s="1680"/>
      <c r="O12" s="1741"/>
      <c r="P12" s="1737"/>
      <c r="Q12" s="1739"/>
      <c r="R12" s="1755"/>
      <c r="S12" s="1755"/>
      <c r="T12" s="1680"/>
      <c r="U12" s="1680"/>
      <c r="V12" s="1741"/>
      <c r="W12" s="1764" t="s">
        <v>2365</v>
      </c>
      <c r="X12" s="1765" t="s">
        <v>1434</v>
      </c>
      <c r="Y12" s="1753"/>
      <c r="Z12" s="1753"/>
      <c r="AA12" s="1753"/>
      <c r="AB12" s="1749"/>
      <c r="AC12" s="1665">
        <v>1786</v>
      </c>
      <c r="AD12" s="1664">
        <v>1561</v>
      </c>
    </row>
    <row r="13" spans="1:30" ht="15" customHeight="1">
      <c r="A13" s="1737"/>
      <c r="B13" s="3090"/>
      <c r="C13" s="1755"/>
      <c r="D13" s="3094"/>
      <c r="E13" s="3094"/>
      <c r="F13" s="3094"/>
      <c r="G13" s="3094"/>
      <c r="H13" s="3097"/>
      <c r="I13" s="3093"/>
      <c r="J13" s="3094"/>
      <c r="K13" s="3094"/>
      <c r="L13" s="1773"/>
      <c r="M13" s="1680"/>
      <c r="N13" s="1680"/>
      <c r="O13" s="1741"/>
      <c r="P13" s="1737"/>
      <c r="Q13" s="1739"/>
      <c r="R13" s="1755"/>
      <c r="S13" s="1755"/>
      <c r="T13" s="1680"/>
      <c r="U13" s="1680"/>
      <c r="V13" s="1741"/>
      <c r="W13" s="1764" t="s">
        <v>2366</v>
      </c>
      <c r="X13" s="1765" t="s">
        <v>1435</v>
      </c>
      <c r="Y13" s="1753"/>
      <c r="Z13" s="1753"/>
      <c r="AA13" s="1753"/>
      <c r="AB13" s="1749"/>
      <c r="AC13" s="1665"/>
      <c r="AD13" s="1664"/>
    </row>
    <row r="14" spans="1:30">
      <c r="A14" s="1737"/>
      <c r="B14" s="3094" t="s">
        <v>713</v>
      </c>
      <c r="C14" s="1755"/>
      <c r="D14" s="3090" t="s">
        <v>712</v>
      </c>
      <c r="E14" s="3090"/>
      <c r="F14" s="3090"/>
      <c r="G14" s="3090"/>
      <c r="H14" s="3097"/>
      <c r="I14" s="2582"/>
      <c r="J14" s="2585"/>
      <c r="K14" s="2585"/>
      <c r="L14" s="1773"/>
      <c r="M14" s="1680"/>
      <c r="N14" s="1680"/>
      <c r="O14" s="1741"/>
      <c r="P14" s="1756"/>
      <c r="Q14" s="1755"/>
      <c r="R14" s="1755"/>
      <c r="S14" s="1755"/>
      <c r="T14" s="1680"/>
      <c r="U14" s="1680"/>
      <c r="V14" s="1741"/>
      <c r="W14" s="1764" t="s">
        <v>2367</v>
      </c>
      <c r="X14" s="1765" t="s">
        <v>1436</v>
      </c>
      <c r="Y14" s="1753"/>
      <c r="Z14" s="1753"/>
      <c r="AA14" s="1753"/>
      <c r="AB14" s="1749"/>
      <c r="AC14" s="1665"/>
      <c r="AD14" s="1664"/>
    </row>
    <row r="15" spans="1:30" ht="15" customHeight="1">
      <c r="A15" s="1737"/>
      <c r="B15" s="3095"/>
      <c r="C15" s="1755"/>
      <c r="D15" s="3090"/>
      <c r="E15" s="3090"/>
      <c r="F15" s="3090"/>
      <c r="G15" s="3090"/>
      <c r="H15" s="3097"/>
      <c r="I15" s="2582"/>
      <c r="J15" s="2585"/>
      <c r="K15" s="2585"/>
      <c r="L15" s="1773"/>
      <c r="M15" s="1680"/>
      <c r="N15" s="1680"/>
      <c r="O15" s="1741"/>
      <c r="P15" s="1756"/>
      <c r="Q15" s="1755"/>
      <c r="R15" s="1755"/>
      <c r="S15" s="1755"/>
      <c r="T15" s="1680"/>
      <c r="U15" s="1680"/>
      <c r="V15" s="1741"/>
      <c r="W15" s="1764" t="s">
        <v>2368</v>
      </c>
      <c r="X15" s="1765" t="s">
        <v>1437</v>
      </c>
      <c r="Y15" s="1753"/>
      <c r="Z15" s="1753"/>
      <c r="AA15" s="1753"/>
      <c r="AB15" s="1749"/>
      <c r="AC15" s="1665"/>
      <c r="AD15" s="1664"/>
    </row>
    <row r="16" spans="1:30">
      <c r="A16" s="1737"/>
      <c r="B16" s="3090"/>
      <c r="C16" s="1755"/>
      <c r="D16" s="2525"/>
      <c r="E16" s="2525"/>
      <c r="F16" s="2525"/>
      <c r="G16" s="2525"/>
      <c r="H16" s="2559"/>
      <c r="I16" s="2583"/>
      <c r="J16" s="2525"/>
      <c r="K16" s="2525"/>
      <c r="L16" s="1773"/>
      <c r="M16" s="1755"/>
      <c r="N16" s="1755"/>
      <c r="O16" s="1741"/>
      <c r="P16" s="1756"/>
      <c r="Q16" s="1755"/>
      <c r="R16" s="1755"/>
      <c r="S16" s="1755"/>
      <c r="T16" s="1755"/>
      <c r="U16" s="1755"/>
      <c r="V16" s="1741"/>
      <c r="W16" s="1764" t="s">
        <v>2369</v>
      </c>
      <c r="X16" s="1765" t="s">
        <v>1438</v>
      </c>
      <c r="Y16" s="1753"/>
      <c r="Z16" s="1753"/>
      <c r="AA16" s="1753"/>
      <c r="AB16" s="1749"/>
      <c r="AC16" s="1665">
        <v>-30860</v>
      </c>
      <c r="AD16" s="1664"/>
    </row>
    <row r="17" spans="1:30">
      <c r="A17" s="1744"/>
      <c r="B17" s="3091"/>
      <c r="C17" s="1753"/>
      <c r="D17" s="1753"/>
      <c r="E17" s="1753"/>
      <c r="F17" s="1753"/>
      <c r="G17" s="1753"/>
      <c r="H17" s="1754"/>
      <c r="I17" s="2584"/>
      <c r="J17" s="1836"/>
      <c r="K17" s="1836"/>
      <c r="L17" s="1753"/>
      <c r="M17" s="1753"/>
      <c r="N17" s="1753"/>
      <c r="O17" s="1741"/>
      <c r="P17" s="1752"/>
      <c r="Q17" s="1753"/>
      <c r="R17" s="1753"/>
      <c r="S17" s="1753"/>
      <c r="T17" s="1753"/>
      <c r="U17" s="1753"/>
      <c r="V17" s="1741"/>
      <c r="W17" s="1764" t="s">
        <v>2370</v>
      </c>
      <c r="X17" s="1765" t="s">
        <v>1439</v>
      </c>
      <c r="Y17" s="1753"/>
      <c r="Z17" s="1753"/>
      <c r="AA17" s="1753"/>
      <c r="AB17" s="1746">
        <v>119</v>
      </c>
      <c r="AC17" s="1665"/>
      <c r="AD17" s="1664"/>
    </row>
    <row r="18" spans="1:30">
      <c r="A18" s="1757"/>
      <c r="B18" s="1755"/>
      <c r="C18" s="1755"/>
      <c r="D18" s="1755"/>
      <c r="E18" s="1755"/>
      <c r="F18" s="1738" t="s">
        <v>171</v>
      </c>
      <c r="G18" s="1774" t="s">
        <v>172</v>
      </c>
      <c r="H18" s="1775"/>
      <c r="I18" s="1752" t="s">
        <v>173</v>
      </c>
      <c r="J18" s="1753"/>
      <c r="K18" s="1753" t="s">
        <v>174</v>
      </c>
      <c r="L18" s="1753"/>
      <c r="M18" s="1774" t="s">
        <v>175</v>
      </c>
      <c r="N18" s="1776"/>
      <c r="O18" s="1777"/>
      <c r="P18" s="1778"/>
      <c r="Q18" s="1774" t="s">
        <v>175</v>
      </c>
      <c r="R18" s="1776"/>
      <c r="S18" s="1774" t="s">
        <v>175</v>
      </c>
      <c r="T18" s="1776"/>
      <c r="U18" s="1774" t="s">
        <v>175</v>
      </c>
      <c r="V18" s="1779"/>
      <c r="W18" s="1764" t="s">
        <v>2371</v>
      </c>
      <c r="X18" s="1765" t="s">
        <v>1440</v>
      </c>
      <c r="Y18" s="1753"/>
      <c r="Z18" s="1753"/>
      <c r="AA18" s="1753"/>
      <c r="AB18" s="1749"/>
      <c r="AC18" s="1665">
        <v>125302</v>
      </c>
      <c r="AD18" s="1664">
        <v>88261</v>
      </c>
    </row>
    <row r="19" spans="1:30">
      <c r="A19" s="1780" t="s">
        <v>1718</v>
      </c>
      <c r="B19" s="1758" t="s">
        <v>176</v>
      </c>
      <c r="C19" s="1755"/>
      <c r="D19" s="1755"/>
      <c r="E19" s="1755"/>
      <c r="F19" s="1738" t="s">
        <v>1775</v>
      </c>
      <c r="G19" s="1781" t="s">
        <v>177</v>
      </c>
      <c r="H19" s="1743" t="s">
        <v>178</v>
      </c>
      <c r="I19" s="1780" t="s">
        <v>177</v>
      </c>
      <c r="J19" s="1783" t="s">
        <v>180</v>
      </c>
      <c r="K19" s="1758" t="s">
        <v>179</v>
      </c>
      <c r="L19" s="1782" t="s">
        <v>180</v>
      </c>
      <c r="M19" s="1783" t="s">
        <v>177</v>
      </c>
      <c r="N19" s="1782" t="s">
        <v>180</v>
      </c>
      <c r="O19" s="1759" t="s">
        <v>1718</v>
      </c>
      <c r="P19" s="1780" t="s">
        <v>1718</v>
      </c>
      <c r="Q19" s="1783" t="s">
        <v>177</v>
      </c>
      <c r="R19" s="1782" t="s">
        <v>180</v>
      </c>
      <c r="S19" s="1783" t="s">
        <v>177</v>
      </c>
      <c r="T19" s="1782" t="s">
        <v>180</v>
      </c>
      <c r="U19" s="1783" t="s">
        <v>177</v>
      </c>
      <c r="V19" s="1759" t="s">
        <v>180</v>
      </c>
      <c r="W19" s="1764" t="s">
        <v>2372</v>
      </c>
      <c r="X19" s="1765" t="s">
        <v>1441</v>
      </c>
      <c r="Y19" s="1753"/>
      <c r="Z19" s="1753"/>
      <c r="AA19" s="1753"/>
      <c r="AB19" s="1749"/>
      <c r="AC19" s="1665">
        <v>520751</v>
      </c>
      <c r="AD19" s="1664">
        <v>7161624</v>
      </c>
    </row>
    <row r="20" spans="1:30">
      <c r="A20" s="1780" t="s">
        <v>1721</v>
      </c>
      <c r="B20" s="1755"/>
      <c r="C20" s="1755"/>
      <c r="D20" s="1755"/>
      <c r="E20" s="1755"/>
      <c r="F20" s="1738" t="s">
        <v>1721</v>
      </c>
      <c r="G20" s="1784"/>
      <c r="H20" s="1785"/>
      <c r="I20" s="1757"/>
      <c r="J20" s="1740"/>
      <c r="K20" s="1755"/>
      <c r="L20" s="1742"/>
      <c r="M20" s="1784"/>
      <c r="N20" s="1786"/>
      <c r="O20" s="1759" t="s">
        <v>1721</v>
      </c>
      <c r="P20" s="1780" t="s">
        <v>1721</v>
      </c>
      <c r="Q20" s="1784"/>
      <c r="R20" s="1786"/>
      <c r="S20" s="1784"/>
      <c r="T20" s="1786"/>
      <c r="U20" s="1784"/>
      <c r="V20" s="1785"/>
      <c r="W20" s="1764" t="s">
        <v>2373</v>
      </c>
      <c r="X20" s="1765" t="s">
        <v>1442</v>
      </c>
      <c r="Y20" s="1753"/>
      <c r="Z20" s="1753"/>
      <c r="AA20" s="1753"/>
      <c r="AB20" s="1749"/>
      <c r="AC20" s="1665">
        <v>11045772</v>
      </c>
      <c r="AD20" s="1664">
        <v>23267486</v>
      </c>
    </row>
    <row r="21" spans="1:30">
      <c r="A21" s="1760"/>
      <c r="B21" s="1787" t="s">
        <v>3007</v>
      </c>
      <c r="C21" s="1753"/>
      <c r="D21" s="1753"/>
      <c r="E21" s="1753"/>
      <c r="F21" s="1746" t="s">
        <v>3008</v>
      </c>
      <c r="G21" s="1788" t="s">
        <v>3009</v>
      </c>
      <c r="H21" s="1789" t="s">
        <v>3010</v>
      </c>
      <c r="I21" s="1790" t="s">
        <v>2337</v>
      </c>
      <c r="J21" s="1791" t="s">
        <v>2338</v>
      </c>
      <c r="K21" s="1791" t="s">
        <v>2339</v>
      </c>
      <c r="L21" s="1791" t="s">
        <v>2340</v>
      </c>
      <c r="M21" s="1788" t="s">
        <v>2341</v>
      </c>
      <c r="N21" s="1792" t="s">
        <v>2342</v>
      </c>
      <c r="O21" s="1751"/>
      <c r="P21" s="1760"/>
      <c r="Q21" s="1788" t="s">
        <v>2343</v>
      </c>
      <c r="R21" s="1792" t="s">
        <v>2344</v>
      </c>
      <c r="S21" s="1788" t="s">
        <v>181</v>
      </c>
      <c r="T21" s="1792" t="s">
        <v>182</v>
      </c>
      <c r="U21" s="1788" t="s">
        <v>183</v>
      </c>
      <c r="V21" s="1789" t="s">
        <v>184</v>
      </c>
      <c r="W21" s="1764" t="s">
        <v>2374</v>
      </c>
      <c r="X21" s="1765" t="s">
        <v>1443</v>
      </c>
      <c r="Y21" s="1753"/>
      <c r="Z21" s="1753"/>
      <c r="AA21" s="1753"/>
      <c r="AB21" s="1749"/>
      <c r="AC21" s="1665">
        <v>6605</v>
      </c>
      <c r="AD21" s="1664">
        <v>1545850</v>
      </c>
    </row>
    <row r="22" spans="1:30" ht="15.75">
      <c r="A22" s="1760">
        <v>1</v>
      </c>
      <c r="B22" s="1768" t="s">
        <v>185</v>
      </c>
      <c r="C22" s="1753"/>
      <c r="D22" s="1753"/>
      <c r="E22" s="1753"/>
      <c r="F22" s="1749"/>
      <c r="G22" s="1771"/>
      <c r="H22" s="1772"/>
      <c r="I22" s="1793"/>
      <c r="J22" s="1794"/>
      <c r="K22" s="1795"/>
      <c r="L22" s="1769"/>
      <c r="M22" s="1771"/>
      <c r="N22" s="1796"/>
      <c r="O22" s="1797">
        <v>1</v>
      </c>
      <c r="P22" s="1760">
        <v>1</v>
      </c>
      <c r="Q22" s="1771"/>
      <c r="R22" s="1796"/>
      <c r="S22" s="1771"/>
      <c r="T22" s="1796"/>
      <c r="U22" s="1771"/>
      <c r="V22" s="1772"/>
      <c r="W22" s="1764" t="s">
        <v>2375</v>
      </c>
      <c r="X22" s="1826" t="s">
        <v>4569</v>
      </c>
      <c r="Y22" s="1827"/>
      <c r="Z22" s="1827"/>
      <c r="AA22" s="1827"/>
      <c r="AB22" s="1749"/>
      <c r="AC22" s="1665">
        <f>AC12-AC13+AC14-AC15+SUM(AC16:AC21)</f>
        <v>11669356</v>
      </c>
      <c r="AD22" s="1664">
        <f>AD12-AD13+AD14-AD15+SUM(AD16:AD21)</f>
        <v>32064782</v>
      </c>
    </row>
    <row r="23" spans="1:30">
      <c r="A23" s="1760">
        <v>2</v>
      </c>
      <c r="B23" s="1765" t="s">
        <v>186</v>
      </c>
      <c r="C23" s="1753"/>
      <c r="D23" s="1753"/>
      <c r="E23" s="1753"/>
      <c r="F23" s="1746" t="s">
        <v>780</v>
      </c>
      <c r="G23" s="1710">
        <f>I23+K23+M23+Q23+S23+U23</f>
        <v>1552625561</v>
      </c>
      <c r="H23" s="1662">
        <f>J23+L23+N23+R23+T23+V23</f>
        <v>1609371386</v>
      </c>
      <c r="I23" s="1798">
        <v>1240759071</v>
      </c>
      <c r="J23" s="1799">
        <v>1294653648</v>
      </c>
      <c r="K23" s="1800">
        <v>311866490</v>
      </c>
      <c r="L23" s="1710">
        <v>314717738</v>
      </c>
      <c r="M23" s="1710"/>
      <c r="N23" s="1661"/>
      <c r="O23" s="1797">
        <v>2</v>
      </c>
      <c r="P23" s="1760">
        <v>2</v>
      </c>
      <c r="Q23" s="1710"/>
      <c r="R23" s="1661"/>
      <c r="S23" s="1710"/>
      <c r="T23" s="1661"/>
      <c r="U23" s="1710"/>
      <c r="V23" s="1662"/>
      <c r="W23" s="1764" t="s">
        <v>2376</v>
      </c>
      <c r="X23" s="1765" t="s">
        <v>2233</v>
      </c>
      <c r="Y23" s="1753"/>
      <c r="Z23" s="1753"/>
      <c r="AA23" s="1753"/>
      <c r="AB23" s="1749"/>
      <c r="AC23" s="1769"/>
      <c r="AD23" s="1770"/>
    </row>
    <row r="24" spans="1:30">
      <c r="A24" s="1760">
        <v>3</v>
      </c>
      <c r="B24" s="1765" t="s">
        <v>187</v>
      </c>
      <c r="C24" s="1753"/>
      <c r="D24" s="1753"/>
      <c r="E24" s="1753"/>
      <c r="F24" s="1749"/>
      <c r="G24" s="1771"/>
      <c r="H24" s="1772"/>
      <c r="I24" s="1793"/>
      <c r="J24" s="1794"/>
      <c r="K24" s="1795"/>
      <c r="L24" s="1769"/>
      <c r="M24" s="1771"/>
      <c r="N24" s="1796"/>
      <c r="O24" s="1797">
        <v>3</v>
      </c>
      <c r="P24" s="1760">
        <v>3</v>
      </c>
      <c r="Q24" s="1771"/>
      <c r="R24" s="1796"/>
      <c r="S24" s="1771"/>
      <c r="T24" s="1796"/>
      <c r="U24" s="1771"/>
      <c r="V24" s="1772"/>
      <c r="W24" s="1764" t="s">
        <v>2377</v>
      </c>
      <c r="X24" s="1765" t="s">
        <v>2234</v>
      </c>
      <c r="Y24" s="1753"/>
      <c r="Z24" s="1753"/>
      <c r="AA24" s="1753"/>
      <c r="AB24" s="1749"/>
      <c r="AC24" s="1665">
        <v>-90023</v>
      </c>
      <c r="AD24" s="1664">
        <v>87378</v>
      </c>
    </row>
    <row r="25" spans="1:30">
      <c r="A25" s="1760">
        <v>4</v>
      </c>
      <c r="B25" s="1765" t="s">
        <v>188</v>
      </c>
      <c r="C25" s="1753"/>
      <c r="D25" s="1753"/>
      <c r="E25" s="1753"/>
      <c r="F25" s="1746" t="s">
        <v>3317</v>
      </c>
      <c r="G25" s="1665">
        <f t="shared" ref="G25:H30" si="0">I25+K25+M25+Q25+S25+U25</f>
        <v>874312176</v>
      </c>
      <c r="H25" s="1664">
        <f t="shared" si="0"/>
        <v>982254774</v>
      </c>
      <c r="I25" s="1801">
        <v>709216459</v>
      </c>
      <c r="J25" s="1802">
        <v>798387982</v>
      </c>
      <c r="K25" s="1803">
        <v>165095717</v>
      </c>
      <c r="L25" s="1665">
        <v>183866792</v>
      </c>
      <c r="M25" s="1665"/>
      <c r="N25" s="1663"/>
      <c r="O25" s="1797">
        <v>4</v>
      </c>
      <c r="P25" s="1760">
        <v>4</v>
      </c>
      <c r="Q25" s="1665"/>
      <c r="R25" s="1663"/>
      <c r="S25" s="1665"/>
      <c r="T25" s="1663"/>
      <c r="U25" s="1665"/>
      <c r="V25" s="1664"/>
      <c r="W25" s="1764" t="s">
        <v>2378</v>
      </c>
      <c r="X25" s="1765" t="s">
        <v>2235</v>
      </c>
      <c r="Y25" s="1753"/>
      <c r="Z25" s="1753"/>
      <c r="AA25" s="1753"/>
      <c r="AB25" s="1746">
        <v>340</v>
      </c>
      <c r="AC25" s="1665"/>
      <c r="AD25" s="1664"/>
    </row>
    <row r="26" spans="1:30">
      <c r="A26" s="1760">
        <v>5</v>
      </c>
      <c r="B26" s="1765" t="s">
        <v>189</v>
      </c>
      <c r="C26" s="1753"/>
      <c r="D26" s="1753"/>
      <c r="E26" s="1753"/>
      <c r="F26" s="1746" t="s">
        <v>3317</v>
      </c>
      <c r="G26" s="1665">
        <f t="shared" si="0"/>
        <v>158690974</v>
      </c>
      <c r="H26" s="1664">
        <f t="shared" si="0"/>
        <v>117744837</v>
      </c>
      <c r="I26" s="1801">
        <v>148175542</v>
      </c>
      <c r="J26" s="1802">
        <v>103947469</v>
      </c>
      <c r="K26" s="1803">
        <v>10515432</v>
      </c>
      <c r="L26" s="1665">
        <v>13797368</v>
      </c>
      <c r="M26" s="1665"/>
      <c r="N26" s="1663"/>
      <c r="O26" s="1797">
        <v>5</v>
      </c>
      <c r="P26" s="1760">
        <v>5</v>
      </c>
      <c r="Q26" s="1665"/>
      <c r="R26" s="1663"/>
      <c r="S26" s="1665"/>
      <c r="T26" s="1663"/>
      <c r="U26" s="1665"/>
      <c r="V26" s="1664"/>
      <c r="W26" s="1764" t="s">
        <v>2379</v>
      </c>
      <c r="X26" s="1765" t="s">
        <v>2236</v>
      </c>
      <c r="Y26" s="1753"/>
      <c r="Z26" s="1753"/>
      <c r="AA26" s="1753"/>
      <c r="AB26" s="1746">
        <v>340</v>
      </c>
      <c r="AC26" s="1665">
        <v>1144411</v>
      </c>
      <c r="AD26" s="1664">
        <v>587527</v>
      </c>
    </row>
    <row r="27" spans="1:30">
      <c r="A27" s="1760">
        <v>6</v>
      </c>
      <c r="B27" s="1765" t="s">
        <v>190</v>
      </c>
      <c r="C27" s="1753"/>
      <c r="D27" s="1753"/>
      <c r="E27" s="1753"/>
      <c r="F27" s="1746" t="s">
        <v>2114</v>
      </c>
      <c r="G27" s="1665">
        <f t="shared" si="0"/>
        <v>106090176</v>
      </c>
      <c r="H27" s="1664">
        <f t="shared" si="0"/>
        <v>126163168</v>
      </c>
      <c r="I27" s="1801">
        <v>80041899</v>
      </c>
      <c r="J27" s="1802">
        <v>101749641</v>
      </c>
      <c r="K27" s="1803">
        <v>26048277</v>
      </c>
      <c r="L27" s="1665">
        <v>24413527</v>
      </c>
      <c r="M27" s="1665"/>
      <c r="N27" s="1663"/>
      <c r="O27" s="1797">
        <v>6</v>
      </c>
      <c r="P27" s="1760">
        <v>6</v>
      </c>
      <c r="Q27" s="1665"/>
      <c r="R27" s="1663"/>
      <c r="S27" s="1665"/>
      <c r="T27" s="1663"/>
      <c r="U27" s="1665"/>
      <c r="V27" s="1664"/>
      <c r="W27" s="1764" t="s">
        <v>2380</v>
      </c>
      <c r="X27" s="1826" t="s">
        <v>4570</v>
      </c>
      <c r="Y27" s="1827"/>
      <c r="Z27" s="1827"/>
      <c r="AA27" s="1827"/>
      <c r="AB27" s="1749"/>
      <c r="AC27" s="1663">
        <f>SUM(AC24:AC26)</f>
        <v>1054388</v>
      </c>
      <c r="AD27" s="1664">
        <f>SUM(AD24:AD26)</f>
        <v>674905</v>
      </c>
    </row>
    <row r="28" spans="1:30" s="1986" customFormat="1">
      <c r="A28" s="2622">
        <v>7</v>
      </c>
      <c r="B28" s="1826" t="s">
        <v>4567</v>
      </c>
      <c r="C28" s="1827"/>
      <c r="D28" s="1827"/>
      <c r="E28" s="1827"/>
      <c r="F28" s="2623" t="s">
        <v>2114</v>
      </c>
      <c r="G28" s="1696">
        <f t="shared" si="0"/>
        <v>0</v>
      </c>
      <c r="H28" s="1697">
        <f t="shared" si="0"/>
        <v>0</v>
      </c>
      <c r="I28" s="2624"/>
      <c r="J28" s="2625"/>
      <c r="K28" s="2626"/>
      <c r="L28" s="1696"/>
      <c r="M28" s="1696"/>
      <c r="N28" s="2627"/>
      <c r="O28" s="2628">
        <v>7</v>
      </c>
      <c r="P28" s="2622">
        <v>7</v>
      </c>
      <c r="Q28" s="1696"/>
      <c r="R28" s="2627"/>
      <c r="S28" s="1696"/>
      <c r="T28" s="2627"/>
      <c r="U28" s="1696"/>
      <c r="V28" s="1697"/>
      <c r="W28" s="2629" t="s">
        <v>2381</v>
      </c>
      <c r="X28" s="1826" t="s">
        <v>2237</v>
      </c>
      <c r="Y28" s="1827"/>
      <c r="Z28" s="1827"/>
      <c r="AA28" s="1827"/>
      <c r="AB28" s="2630"/>
      <c r="AC28" s="2630"/>
      <c r="AD28" s="2628"/>
    </row>
    <row r="29" spans="1:30">
      <c r="A29" s="1760">
        <v>8</v>
      </c>
      <c r="B29" s="1765" t="s">
        <v>137</v>
      </c>
      <c r="C29" s="1753"/>
      <c r="D29" s="1753"/>
      <c r="E29" s="1753"/>
      <c r="F29" s="1746" t="s">
        <v>2114</v>
      </c>
      <c r="G29" s="1665">
        <f t="shared" si="0"/>
        <v>6261169</v>
      </c>
      <c r="H29" s="1664">
        <f t="shared" si="0"/>
        <v>19735629</v>
      </c>
      <c r="I29" s="1801">
        <v>4794164</v>
      </c>
      <c r="J29" s="1802">
        <v>16869257</v>
      </c>
      <c r="K29" s="1803">
        <v>1467005</v>
      </c>
      <c r="L29" s="1665">
        <v>2866372</v>
      </c>
      <c r="M29" s="1665"/>
      <c r="N29" s="1663"/>
      <c r="O29" s="1797">
        <v>8</v>
      </c>
      <c r="P29" s="1760">
        <v>8</v>
      </c>
      <c r="Q29" s="1665"/>
      <c r="R29" s="1663"/>
      <c r="S29" s="1665"/>
      <c r="T29" s="1663"/>
      <c r="U29" s="1665"/>
      <c r="V29" s="1664"/>
      <c r="W29" s="1764" t="s">
        <v>2382</v>
      </c>
      <c r="X29" s="1765" t="s">
        <v>2238</v>
      </c>
      <c r="Y29" s="1753"/>
      <c r="Z29" s="1753"/>
      <c r="AA29" s="1753"/>
      <c r="AB29" s="1746" t="s">
        <v>1661</v>
      </c>
      <c r="AC29" s="1665">
        <v>153422</v>
      </c>
      <c r="AD29" s="1664">
        <v>153407</v>
      </c>
    </row>
    <row r="30" spans="1:30">
      <c r="A30" s="1760">
        <v>9</v>
      </c>
      <c r="B30" s="1765" t="s">
        <v>138</v>
      </c>
      <c r="C30" s="1753"/>
      <c r="D30" s="1753"/>
      <c r="E30" s="1753"/>
      <c r="F30" s="1746" t="s">
        <v>2114</v>
      </c>
      <c r="G30" s="1665">
        <f t="shared" si="0"/>
        <v>0</v>
      </c>
      <c r="H30" s="1664">
        <f t="shared" si="0"/>
        <v>0</v>
      </c>
      <c r="I30" s="1801"/>
      <c r="J30" s="1802"/>
      <c r="K30" s="1803"/>
      <c r="L30" s="1665"/>
      <c r="M30" s="1665"/>
      <c r="N30" s="1663"/>
      <c r="O30" s="1797">
        <v>9</v>
      </c>
      <c r="P30" s="1760">
        <v>9</v>
      </c>
      <c r="Q30" s="1665"/>
      <c r="R30" s="1663"/>
      <c r="S30" s="1665"/>
      <c r="T30" s="1663"/>
      <c r="U30" s="1665"/>
      <c r="V30" s="1664"/>
      <c r="W30" s="1764" t="s">
        <v>2383</v>
      </c>
      <c r="X30" s="1765" t="s">
        <v>2239</v>
      </c>
      <c r="Y30" s="1753"/>
      <c r="Z30" s="1753"/>
      <c r="AA30" s="1753"/>
      <c r="AB30" s="1746" t="s">
        <v>1661</v>
      </c>
      <c r="AC30" s="1665">
        <v>3387264</v>
      </c>
      <c r="AD30" s="1664">
        <v>7212072</v>
      </c>
    </row>
    <row r="31" spans="1:30">
      <c r="A31" s="1757">
        <v>10</v>
      </c>
      <c r="B31" s="1804" t="s">
        <v>139</v>
      </c>
      <c r="C31" s="1755"/>
      <c r="D31" s="1755"/>
      <c r="E31" s="1755"/>
      <c r="F31" s="1742"/>
      <c r="G31" s="1784"/>
      <c r="H31" s="1785"/>
      <c r="I31" s="1805"/>
      <c r="J31" s="1806"/>
      <c r="K31" s="1807"/>
      <c r="L31" s="1784"/>
      <c r="M31" s="1784"/>
      <c r="N31" s="1786"/>
      <c r="O31" s="1743">
        <v>10</v>
      </c>
      <c r="P31" s="1757">
        <v>10</v>
      </c>
      <c r="Q31" s="1784"/>
      <c r="R31" s="1786"/>
      <c r="S31" s="1784"/>
      <c r="T31" s="1786"/>
      <c r="U31" s="1784"/>
      <c r="V31" s="1785"/>
      <c r="W31" s="1764" t="s">
        <v>2384</v>
      </c>
      <c r="X31" s="1765" t="s">
        <v>2240</v>
      </c>
      <c r="Y31" s="1753"/>
      <c r="Z31" s="1753"/>
      <c r="AA31" s="1753"/>
      <c r="AB31" s="1746" t="s">
        <v>1661</v>
      </c>
      <c r="AC31" s="1665">
        <v>673533</v>
      </c>
      <c r="AD31" s="1664">
        <v>1575469</v>
      </c>
    </row>
    <row r="32" spans="1:30">
      <c r="A32" s="1760"/>
      <c r="B32" s="1765" t="s">
        <v>140</v>
      </c>
      <c r="C32" s="1753"/>
      <c r="D32" s="1753"/>
      <c r="E32" s="1753"/>
      <c r="F32" s="1749"/>
      <c r="G32" s="1665">
        <f t="shared" ref="G32:H45" si="1">I32+K32+M32+Q32+S32+U32</f>
        <v>0</v>
      </c>
      <c r="H32" s="1664">
        <f t="shared" si="1"/>
        <v>0</v>
      </c>
      <c r="I32" s="1801"/>
      <c r="J32" s="1802"/>
      <c r="K32" s="1803"/>
      <c r="L32" s="1665"/>
      <c r="M32" s="1665"/>
      <c r="N32" s="1663"/>
      <c r="O32" s="1797"/>
      <c r="P32" s="1760"/>
      <c r="Q32" s="1665"/>
      <c r="R32" s="1663"/>
      <c r="S32" s="1665"/>
      <c r="T32" s="1663"/>
      <c r="U32" s="1665"/>
      <c r="V32" s="1664"/>
      <c r="W32" s="1764" t="s">
        <v>3546</v>
      </c>
      <c r="X32" s="1765" t="s">
        <v>2241</v>
      </c>
      <c r="Y32" s="1753"/>
      <c r="Z32" s="1753"/>
      <c r="AA32" s="1753"/>
      <c r="AB32" s="1746" t="s">
        <v>1415</v>
      </c>
      <c r="AC32" s="1665">
        <v>922702</v>
      </c>
      <c r="AD32" s="1664">
        <v>6236204</v>
      </c>
    </row>
    <row r="33" spans="1:30">
      <c r="A33" s="1760">
        <v>11</v>
      </c>
      <c r="B33" s="1765" t="s">
        <v>253</v>
      </c>
      <c r="C33" s="1753"/>
      <c r="D33" s="1753"/>
      <c r="E33" s="1753"/>
      <c r="F33" s="1749"/>
      <c r="G33" s="1665">
        <f t="shared" si="1"/>
        <v>0</v>
      </c>
      <c r="H33" s="1664">
        <f t="shared" si="1"/>
        <v>0</v>
      </c>
      <c r="I33" s="1801"/>
      <c r="J33" s="1802"/>
      <c r="K33" s="1803"/>
      <c r="L33" s="1665"/>
      <c r="M33" s="1665"/>
      <c r="N33" s="1663"/>
      <c r="O33" s="1797">
        <v>11</v>
      </c>
      <c r="P33" s="1760">
        <v>11</v>
      </c>
      <c r="Q33" s="1665"/>
      <c r="R33" s="1663"/>
      <c r="S33" s="1665"/>
      <c r="T33" s="1663"/>
      <c r="U33" s="1665"/>
      <c r="V33" s="1664"/>
      <c r="W33" s="1764" t="s">
        <v>3547</v>
      </c>
      <c r="X33" s="1765" t="s">
        <v>2242</v>
      </c>
      <c r="Y33" s="1753"/>
      <c r="Z33" s="1753"/>
      <c r="AA33" s="1753"/>
      <c r="AB33" s="1746" t="s">
        <v>1415</v>
      </c>
      <c r="AC33" s="1665">
        <v>718438</v>
      </c>
      <c r="AD33" s="1664">
        <v>3903274</v>
      </c>
    </row>
    <row r="34" spans="1:30">
      <c r="A34" s="1760">
        <v>12</v>
      </c>
      <c r="B34" s="1765" t="s">
        <v>254</v>
      </c>
      <c r="C34" s="1753"/>
      <c r="D34" s="1753"/>
      <c r="E34" s="1753"/>
      <c r="F34" s="1749"/>
      <c r="G34" s="1665">
        <f t="shared" si="1"/>
        <v>6474910</v>
      </c>
      <c r="H34" s="1664">
        <f t="shared" si="1"/>
        <v>11187405</v>
      </c>
      <c r="I34" s="1801"/>
      <c r="J34" s="1802"/>
      <c r="K34" s="1803">
        <v>6474910</v>
      </c>
      <c r="L34" s="1665">
        <v>11187405</v>
      </c>
      <c r="M34" s="1665"/>
      <c r="N34" s="1663"/>
      <c r="O34" s="1797">
        <v>12</v>
      </c>
      <c r="P34" s="1760">
        <v>12</v>
      </c>
      <c r="Q34" s="1665"/>
      <c r="R34" s="1663"/>
      <c r="S34" s="1665"/>
      <c r="T34" s="1663"/>
      <c r="U34" s="1665"/>
      <c r="V34" s="1664"/>
      <c r="W34" s="1764" t="s">
        <v>3548</v>
      </c>
      <c r="X34" s="1765" t="s">
        <v>2243</v>
      </c>
      <c r="Y34" s="1753"/>
      <c r="Z34" s="1753"/>
      <c r="AA34" s="1753"/>
      <c r="AB34" s="1749"/>
      <c r="AC34" s="1665"/>
      <c r="AD34" s="1664"/>
    </row>
    <row r="35" spans="1:30">
      <c r="A35" s="1760">
        <v>13</v>
      </c>
      <c r="B35" s="1765" t="s">
        <v>255</v>
      </c>
      <c r="C35" s="1753"/>
      <c r="D35" s="1753"/>
      <c r="E35" s="1753"/>
      <c r="F35" s="1749"/>
      <c r="G35" s="1665">
        <f t="shared" si="1"/>
        <v>1789742</v>
      </c>
      <c r="H35" s="1664">
        <f t="shared" si="1"/>
        <v>0</v>
      </c>
      <c r="I35" s="1801">
        <v>1820607</v>
      </c>
      <c r="J35" s="1802"/>
      <c r="K35" s="1803">
        <v>-30865</v>
      </c>
      <c r="L35" s="1665"/>
      <c r="M35" s="1665"/>
      <c r="N35" s="1663"/>
      <c r="O35" s="1797">
        <v>13</v>
      </c>
      <c r="P35" s="1760">
        <v>13</v>
      </c>
      <c r="Q35" s="1665"/>
      <c r="R35" s="1663"/>
      <c r="S35" s="1665"/>
      <c r="T35" s="1663"/>
      <c r="U35" s="1665"/>
      <c r="V35" s="1664"/>
      <c r="W35" s="1764" t="s">
        <v>4300</v>
      </c>
      <c r="X35" s="1765" t="s">
        <v>2244</v>
      </c>
      <c r="Y35" s="1753"/>
      <c r="Z35" s="1753"/>
      <c r="AA35" s="1753"/>
      <c r="AB35" s="1749"/>
      <c r="AC35" s="1665">
        <v>510000</v>
      </c>
      <c r="AD35" s="1664">
        <v>510000</v>
      </c>
    </row>
    <row r="36" spans="1:30">
      <c r="A36" s="1760">
        <v>14</v>
      </c>
      <c r="B36" s="1765" t="s">
        <v>256</v>
      </c>
      <c r="C36" s="1753"/>
      <c r="D36" s="1753"/>
      <c r="E36" s="1753"/>
      <c r="F36" s="1746" t="s">
        <v>1661</v>
      </c>
      <c r="G36" s="1665">
        <f t="shared" si="1"/>
        <v>141775504</v>
      </c>
      <c r="H36" s="1664">
        <f t="shared" si="1"/>
        <v>136188714</v>
      </c>
      <c r="I36" s="1801">
        <v>110271288</v>
      </c>
      <c r="J36" s="1802">
        <v>108726839</v>
      </c>
      <c r="K36" s="1803">
        <v>31504216</v>
      </c>
      <c r="L36" s="1665">
        <v>27461875</v>
      </c>
      <c r="M36" s="1665"/>
      <c r="N36" s="1663"/>
      <c r="O36" s="1797">
        <v>14</v>
      </c>
      <c r="P36" s="1760">
        <v>14</v>
      </c>
      <c r="Q36" s="1665"/>
      <c r="R36" s="1663"/>
      <c r="S36" s="1665"/>
      <c r="T36" s="1663"/>
      <c r="U36" s="1665"/>
      <c r="V36" s="1664"/>
      <c r="W36" s="1764" t="s">
        <v>4301</v>
      </c>
      <c r="X36" s="1826" t="s">
        <v>4571</v>
      </c>
      <c r="Y36" s="1827"/>
      <c r="Z36" s="1827"/>
      <c r="AA36" s="1827"/>
      <c r="AB36" s="1749"/>
      <c r="AC36" s="1665">
        <f>SUM(AC29:AC32)-AC33+AC34-AC35</f>
        <v>3908483</v>
      </c>
      <c r="AD36" s="1664">
        <f>SUM(AD29:AD32)-AD33+AD34-AD35</f>
        <v>10763878</v>
      </c>
    </row>
    <row r="37" spans="1:30">
      <c r="A37" s="1760">
        <v>15</v>
      </c>
      <c r="B37" s="1765" t="s">
        <v>257</v>
      </c>
      <c r="C37" s="1753"/>
      <c r="D37" s="1753"/>
      <c r="E37" s="1753"/>
      <c r="F37" s="1746" t="s">
        <v>1661</v>
      </c>
      <c r="G37" s="1665">
        <f t="shared" si="1"/>
        <v>19478837</v>
      </c>
      <c r="H37" s="1664">
        <f t="shared" si="1"/>
        <v>76695195</v>
      </c>
      <c r="I37" s="1801">
        <v>12864954</v>
      </c>
      <c r="J37" s="1802">
        <v>57263368</v>
      </c>
      <c r="K37" s="1803">
        <v>6613883</v>
      </c>
      <c r="L37" s="1665">
        <v>19431827</v>
      </c>
      <c r="M37" s="1665"/>
      <c r="N37" s="1663"/>
      <c r="O37" s="1797">
        <v>15</v>
      </c>
      <c r="P37" s="1760">
        <v>15</v>
      </c>
      <c r="Q37" s="1665"/>
      <c r="R37" s="1663"/>
      <c r="S37" s="1665"/>
      <c r="T37" s="1663"/>
      <c r="U37" s="1665"/>
      <c r="V37" s="1664"/>
      <c r="W37" s="1764" t="s">
        <v>4302</v>
      </c>
      <c r="X37" s="1826" t="s">
        <v>4572</v>
      </c>
      <c r="Y37" s="1827"/>
      <c r="Z37" s="1827"/>
      <c r="AA37" s="1827"/>
      <c r="AB37" s="1749"/>
      <c r="AC37" s="1665">
        <f>AC22-AC27-AC36</f>
        <v>6706485</v>
      </c>
      <c r="AD37" s="1664">
        <f>AD22-AD27-AD36</f>
        <v>20625999</v>
      </c>
    </row>
    <row r="38" spans="1:30" ht="15.75">
      <c r="A38" s="1760">
        <v>16</v>
      </c>
      <c r="B38" s="1765" t="s">
        <v>258</v>
      </c>
      <c r="C38" s="1753"/>
      <c r="D38" s="1753"/>
      <c r="E38" s="1753"/>
      <c r="F38" s="1746" t="s">
        <v>1661</v>
      </c>
      <c r="G38" s="1665">
        <f t="shared" si="1"/>
        <v>8836318</v>
      </c>
      <c r="H38" s="1664">
        <f t="shared" si="1"/>
        <v>12797418</v>
      </c>
      <c r="I38" s="1801">
        <v>7338161</v>
      </c>
      <c r="J38" s="1802">
        <v>8712150</v>
      </c>
      <c r="K38" s="1803">
        <v>1498157</v>
      </c>
      <c r="L38" s="1665">
        <v>4085268</v>
      </c>
      <c r="M38" s="1665"/>
      <c r="N38" s="1663"/>
      <c r="O38" s="1797">
        <v>16</v>
      </c>
      <c r="P38" s="1760">
        <v>16</v>
      </c>
      <c r="Q38" s="1665"/>
      <c r="R38" s="1663"/>
      <c r="S38" s="1665"/>
      <c r="T38" s="1663"/>
      <c r="U38" s="1665"/>
      <c r="V38" s="1664"/>
      <c r="W38" s="1764" t="s">
        <v>4303</v>
      </c>
      <c r="X38" s="1768" t="s">
        <v>728</v>
      </c>
      <c r="Y38" s="1745"/>
      <c r="Z38" s="1745"/>
      <c r="AA38" s="1745"/>
      <c r="AB38" s="1749"/>
      <c r="AC38" s="1769"/>
      <c r="AD38" s="1770"/>
    </row>
    <row r="39" spans="1:30">
      <c r="A39" s="1760">
        <v>17</v>
      </c>
      <c r="B39" s="1765" t="s">
        <v>1414</v>
      </c>
      <c r="C39" s="1753"/>
      <c r="D39" s="1753"/>
      <c r="E39" s="1753"/>
      <c r="F39" s="1746" t="s">
        <v>1415</v>
      </c>
      <c r="G39" s="1665">
        <f t="shared" si="1"/>
        <v>385252068</v>
      </c>
      <c r="H39" s="1664">
        <f t="shared" si="1"/>
        <v>564905048</v>
      </c>
      <c r="I39" s="1801">
        <v>277709541</v>
      </c>
      <c r="J39" s="1802">
        <v>442861675</v>
      </c>
      <c r="K39" s="1803">
        <v>107542527</v>
      </c>
      <c r="L39" s="1665">
        <v>122043373</v>
      </c>
      <c r="M39" s="1665"/>
      <c r="N39" s="1663"/>
      <c r="O39" s="1797">
        <v>17</v>
      </c>
      <c r="P39" s="1760">
        <v>17</v>
      </c>
      <c r="Q39" s="1665"/>
      <c r="R39" s="1663"/>
      <c r="S39" s="1665"/>
      <c r="T39" s="1663"/>
      <c r="U39" s="1665"/>
      <c r="V39" s="1664"/>
      <c r="W39" s="1764" t="s">
        <v>4304</v>
      </c>
      <c r="X39" s="1765" t="s">
        <v>2245</v>
      </c>
      <c r="Y39" s="1753"/>
      <c r="Z39" s="1753"/>
      <c r="AA39" s="1753"/>
      <c r="AB39" s="1749"/>
      <c r="AC39" s="1665">
        <v>40497001</v>
      </c>
      <c r="AD39" s="1664">
        <v>44505214</v>
      </c>
    </row>
    <row r="40" spans="1:30">
      <c r="A40" s="1760">
        <v>18</v>
      </c>
      <c r="B40" s="1765" t="s">
        <v>1416</v>
      </c>
      <c r="C40" s="1753"/>
      <c r="D40" s="1753"/>
      <c r="E40" s="1753"/>
      <c r="F40" s="1746" t="s">
        <v>1415</v>
      </c>
      <c r="G40" s="1665">
        <f t="shared" si="1"/>
        <v>325098529</v>
      </c>
      <c r="H40" s="1664">
        <f t="shared" si="1"/>
        <v>598633350</v>
      </c>
      <c r="I40" s="1801">
        <v>242812024</v>
      </c>
      <c r="J40" s="1802">
        <v>471348549</v>
      </c>
      <c r="K40" s="1803">
        <v>82286505</v>
      </c>
      <c r="L40" s="1665">
        <v>127284801</v>
      </c>
      <c r="M40" s="1665"/>
      <c r="N40" s="1663"/>
      <c r="O40" s="1797">
        <v>18</v>
      </c>
      <c r="P40" s="1760">
        <v>18</v>
      </c>
      <c r="Q40" s="1665"/>
      <c r="R40" s="1663"/>
      <c r="S40" s="1665"/>
      <c r="T40" s="1663"/>
      <c r="U40" s="1665"/>
      <c r="V40" s="1664"/>
      <c r="W40" s="1764" t="s">
        <v>4305</v>
      </c>
      <c r="X40" s="1765" t="s">
        <v>2246</v>
      </c>
      <c r="Y40" s="1753"/>
      <c r="Z40" s="1753"/>
      <c r="AA40" s="1753"/>
      <c r="AB40" s="1749"/>
      <c r="AC40" s="1665">
        <v>657175</v>
      </c>
      <c r="AD40" s="1664">
        <v>713020</v>
      </c>
    </row>
    <row r="41" spans="1:30">
      <c r="A41" s="1760">
        <v>19</v>
      </c>
      <c r="B41" s="1765" t="s">
        <v>1417</v>
      </c>
      <c r="C41" s="1753"/>
      <c r="D41" s="1753"/>
      <c r="E41" s="1753"/>
      <c r="F41" s="1746">
        <v>266</v>
      </c>
      <c r="G41" s="1665">
        <f t="shared" si="1"/>
        <v>0</v>
      </c>
      <c r="H41" s="1664">
        <f t="shared" si="1"/>
        <v>0</v>
      </c>
      <c r="I41" s="1801"/>
      <c r="J41" s="1802"/>
      <c r="K41" s="1803"/>
      <c r="L41" s="1665"/>
      <c r="M41" s="1665"/>
      <c r="N41" s="1663"/>
      <c r="O41" s="1797">
        <v>19</v>
      </c>
      <c r="P41" s="1760">
        <v>19</v>
      </c>
      <c r="Q41" s="1665"/>
      <c r="R41" s="1663"/>
      <c r="S41" s="1665"/>
      <c r="T41" s="1663"/>
      <c r="U41" s="1665"/>
      <c r="V41" s="1664"/>
      <c r="W41" s="1764" t="s">
        <v>4306</v>
      </c>
      <c r="X41" s="1765" t="s">
        <v>2247</v>
      </c>
      <c r="Y41" s="1753"/>
      <c r="Z41" s="1753"/>
      <c r="AA41" s="1753"/>
      <c r="AB41" s="1749"/>
      <c r="AC41" s="1665">
        <v>2036677</v>
      </c>
      <c r="AD41" s="1664">
        <v>2188624</v>
      </c>
    </row>
    <row r="42" spans="1:30">
      <c r="A42" s="1760">
        <v>20</v>
      </c>
      <c r="B42" s="1765" t="s">
        <v>1418</v>
      </c>
      <c r="C42" s="1753"/>
      <c r="D42" s="1753"/>
      <c r="E42" s="1753"/>
      <c r="F42" s="1749"/>
      <c r="G42" s="1665">
        <f t="shared" si="1"/>
        <v>0</v>
      </c>
      <c r="H42" s="1664">
        <f t="shared" si="1"/>
        <v>0</v>
      </c>
      <c r="I42" s="1801"/>
      <c r="J42" s="1802"/>
      <c r="K42" s="1803"/>
      <c r="L42" s="1665"/>
      <c r="M42" s="1665"/>
      <c r="N42" s="1663"/>
      <c r="O42" s="1797">
        <v>20</v>
      </c>
      <c r="P42" s="1760">
        <v>20</v>
      </c>
      <c r="Q42" s="1665"/>
      <c r="R42" s="1663"/>
      <c r="S42" s="1665"/>
      <c r="T42" s="1663"/>
      <c r="U42" s="1665"/>
      <c r="V42" s="1664"/>
      <c r="W42" s="1764" t="s">
        <v>4307</v>
      </c>
      <c r="X42" s="1765" t="s">
        <v>2248</v>
      </c>
      <c r="Y42" s="1753"/>
      <c r="Z42" s="1753"/>
      <c r="AA42" s="1753"/>
      <c r="AB42" s="1749"/>
      <c r="AC42" s="1665"/>
      <c r="AD42" s="1664"/>
    </row>
    <row r="43" spans="1:30">
      <c r="A43" s="1760">
        <v>21</v>
      </c>
      <c r="B43" s="1765" t="s">
        <v>1419</v>
      </c>
      <c r="C43" s="1753"/>
      <c r="D43" s="1753"/>
      <c r="E43" s="1753"/>
      <c r="F43" s="1749"/>
      <c r="G43" s="1665">
        <f t="shared" si="1"/>
        <v>0</v>
      </c>
      <c r="H43" s="1664">
        <f t="shared" si="1"/>
        <v>0</v>
      </c>
      <c r="I43" s="1801"/>
      <c r="J43" s="1802"/>
      <c r="K43" s="1803"/>
      <c r="L43" s="1665"/>
      <c r="M43" s="1665"/>
      <c r="N43" s="1663"/>
      <c r="O43" s="1797">
        <v>21</v>
      </c>
      <c r="P43" s="1760">
        <v>21</v>
      </c>
      <c r="Q43" s="1665"/>
      <c r="R43" s="1663"/>
      <c r="S43" s="1665"/>
      <c r="T43" s="1663"/>
      <c r="U43" s="1665"/>
      <c r="V43" s="1664"/>
      <c r="W43" s="1764" t="s">
        <v>4308</v>
      </c>
      <c r="X43" s="1765" t="s">
        <v>2249</v>
      </c>
      <c r="Y43" s="1753"/>
      <c r="Z43" s="1753"/>
      <c r="AA43" s="1753"/>
      <c r="AB43" s="1749"/>
      <c r="AC43" s="1665">
        <v>1124</v>
      </c>
      <c r="AD43" s="1664">
        <v>957</v>
      </c>
    </row>
    <row r="44" spans="1:30">
      <c r="A44" s="1760">
        <v>22</v>
      </c>
      <c r="B44" s="1765" t="s">
        <v>1420</v>
      </c>
      <c r="C44" s="1753"/>
      <c r="D44" s="1753"/>
      <c r="E44" s="1753"/>
      <c r="F44" s="1749"/>
      <c r="G44" s="1665">
        <f t="shared" si="1"/>
        <v>0</v>
      </c>
      <c r="H44" s="1664">
        <f t="shared" si="1"/>
        <v>0</v>
      </c>
      <c r="I44" s="1801"/>
      <c r="J44" s="1802"/>
      <c r="K44" s="1803"/>
      <c r="L44" s="1665"/>
      <c r="M44" s="1665"/>
      <c r="N44" s="1663"/>
      <c r="O44" s="1797">
        <v>22</v>
      </c>
      <c r="P44" s="1760">
        <v>22</v>
      </c>
      <c r="Q44" s="1665"/>
      <c r="R44" s="1663"/>
      <c r="S44" s="1665"/>
      <c r="T44" s="1663"/>
      <c r="U44" s="1665"/>
      <c r="V44" s="1664"/>
      <c r="W44" s="1764" t="s">
        <v>4309</v>
      </c>
      <c r="X44" s="1765" t="s">
        <v>2250</v>
      </c>
      <c r="Y44" s="1753"/>
      <c r="Z44" s="1753"/>
      <c r="AA44" s="1753"/>
      <c r="AB44" s="1746">
        <v>340</v>
      </c>
      <c r="AC44" s="1665">
        <v>1818883</v>
      </c>
      <c r="AD44" s="1664">
        <v>1048467</v>
      </c>
    </row>
    <row r="45" spans="1:30">
      <c r="A45" s="1760">
        <v>23</v>
      </c>
      <c r="B45" s="1765" t="s">
        <v>1421</v>
      </c>
      <c r="C45" s="1753"/>
      <c r="D45" s="1753"/>
      <c r="E45" s="1753"/>
      <c r="F45" s="1749"/>
      <c r="G45" s="1665">
        <f t="shared" si="1"/>
        <v>0</v>
      </c>
      <c r="H45" s="1664">
        <f t="shared" si="1"/>
        <v>0</v>
      </c>
      <c r="I45" s="1801"/>
      <c r="J45" s="1802"/>
      <c r="K45" s="1803"/>
      <c r="L45" s="1665"/>
      <c r="M45" s="1665"/>
      <c r="N45" s="1663"/>
      <c r="O45" s="1797">
        <v>23</v>
      </c>
      <c r="P45" s="1760">
        <v>23</v>
      </c>
      <c r="Q45" s="1665"/>
      <c r="R45" s="1663"/>
      <c r="S45" s="1665"/>
      <c r="T45" s="1663"/>
      <c r="U45" s="1665"/>
      <c r="V45" s="1664"/>
      <c r="W45" s="1764" t="s">
        <v>4310</v>
      </c>
      <c r="X45" s="1765" t="s">
        <v>2251</v>
      </c>
      <c r="Y45" s="1753"/>
      <c r="Z45" s="1753"/>
      <c r="AA45" s="1753"/>
      <c r="AB45" s="1746">
        <v>340</v>
      </c>
      <c r="AC45" s="1665">
        <v>17137853</v>
      </c>
      <c r="AD45" s="1664">
        <v>37748168</v>
      </c>
    </row>
    <row r="46" spans="1:30" s="1986" customFormat="1">
      <c r="A46" s="2622">
        <v>24</v>
      </c>
      <c r="B46" s="1826" t="s">
        <v>3881</v>
      </c>
      <c r="C46" s="1827"/>
      <c r="D46" s="1827"/>
      <c r="E46" s="1827"/>
      <c r="F46" s="2630"/>
      <c r="G46" s="1696"/>
      <c r="H46" s="1697"/>
      <c r="I46" s="2631"/>
      <c r="J46" s="2626"/>
      <c r="K46" s="2626"/>
      <c r="L46" s="1696"/>
      <c r="M46" s="1696"/>
      <c r="N46" s="1696"/>
      <c r="O46" s="2628">
        <v>24</v>
      </c>
      <c r="P46" s="2622">
        <v>24</v>
      </c>
      <c r="Q46" s="1696"/>
      <c r="R46" s="1696"/>
      <c r="S46" s="1696"/>
      <c r="T46" s="1696"/>
      <c r="U46" s="1696"/>
      <c r="V46" s="1697"/>
      <c r="W46" s="2629" t="s">
        <v>4311</v>
      </c>
      <c r="X46" s="2632" t="s">
        <v>2252</v>
      </c>
      <c r="Y46" s="1827"/>
      <c r="Z46" s="1827"/>
      <c r="AA46" s="1827"/>
      <c r="AB46" s="2630"/>
      <c r="AC46" s="1696">
        <v>1985468</v>
      </c>
      <c r="AD46" s="1697">
        <v>3565950</v>
      </c>
    </row>
    <row r="47" spans="1:30">
      <c r="A47" s="1760">
        <v>25</v>
      </c>
      <c r="B47" s="1765" t="s">
        <v>1422</v>
      </c>
      <c r="C47" s="1753"/>
      <c r="D47" s="1753"/>
      <c r="E47" s="1753"/>
      <c r="F47" s="1749"/>
      <c r="G47" s="1665">
        <f>SUM(G25:G34)-G35+SUM(G36:G39)-G40+G41-G42+G43-G44+G45+G46</f>
        <v>1380283861</v>
      </c>
      <c r="H47" s="1664">
        <f>SUM(H25:H34)-H35+SUM(H36:H39)-H40+H41-H42+H43-H44+H45+H46</f>
        <v>1449038838</v>
      </c>
      <c r="I47" s="1808">
        <f>SUM(I25:I34)-I35+SUM(I36:I39)-I40+I41-I42+I43-I44+I45+I46</f>
        <v>1105779377</v>
      </c>
      <c r="J47" s="1665">
        <f t="shared" ref="J47:N47" si="2">SUM(J25:J34)-J35+SUM(J36:J39)-J40+J41-J42+J43-J44+J45+J46</f>
        <v>1167169832</v>
      </c>
      <c r="K47" s="1665">
        <f t="shared" si="2"/>
        <v>274504484</v>
      </c>
      <c r="L47" s="1665">
        <f t="shared" si="2"/>
        <v>281869006</v>
      </c>
      <c r="M47" s="1665">
        <f t="shared" si="2"/>
        <v>0</v>
      </c>
      <c r="N47" s="1665">
        <f t="shared" si="2"/>
        <v>0</v>
      </c>
      <c r="O47" s="1797">
        <v>25</v>
      </c>
      <c r="P47" s="1760">
        <v>25</v>
      </c>
      <c r="Q47" s="1665">
        <f t="shared" ref="Q47:V47" si="3">SUM(Q25:Q34)-Q35+SUM(Q36:Q39)-Q40+Q41-Q42+Q43-Q44+Q45+Q46</f>
        <v>0</v>
      </c>
      <c r="R47" s="1665">
        <f t="shared" si="3"/>
        <v>0</v>
      </c>
      <c r="S47" s="1665">
        <f t="shared" si="3"/>
        <v>0</v>
      </c>
      <c r="T47" s="1665">
        <f t="shared" si="3"/>
        <v>0</v>
      </c>
      <c r="U47" s="1665">
        <f t="shared" si="3"/>
        <v>0</v>
      </c>
      <c r="V47" s="1664">
        <f t="shared" si="3"/>
        <v>0</v>
      </c>
      <c r="W47" s="1764" t="s">
        <v>4312</v>
      </c>
      <c r="X47" s="1826" t="s">
        <v>4573</v>
      </c>
      <c r="Y47" s="1827"/>
      <c r="Z47" s="1827"/>
      <c r="AA47" s="1827"/>
      <c r="AB47" s="1749"/>
      <c r="AC47" s="1665">
        <f>SUM(AC39:AC41)-AC42-AC43+AC44+AC45-AC46</f>
        <v>60160997</v>
      </c>
      <c r="AD47" s="1664">
        <f>SUM(AD39:AD41)-AD42-AD43+AD44+AD45-AD46</f>
        <v>82636586</v>
      </c>
    </row>
    <row r="48" spans="1:30">
      <c r="A48" s="1757">
        <v>26</v>
      </c>
      <c r="B48" s="2633" t="s">
        <v>1423</v>
      </c>
      <c r="C48" s="2634"/>
      <c r="D48" s="2634"/>
      <c r="E48" s="1755"/>
      <c r="F48" s="1742"/>
      <c r="G48" s="1784"/>
      <c r="H48" s="1785"/>
      <c r="I48" s="1809"/>
      <c r="J48" s="1810"/>
      <c r="K48" s="1755"/>
      <c r="L48" s="1742"/>
      <c r="M48" s="1784"/>
      <c r="N48" s="1786"/>
      <c r="O48" s="1743">
        <v>26</v>
      </c>
      <c r="P48" s="1757">
        <v>26</v>
      </c>
      <c r="Q48" s="1784"/>
      <c r="R48" s="1786"/>
      <c r="S48" s="1784"/>
      <c r="T48" s="1786"/>
      <c r="U48" s="1784"/>
      <c r="V48" s="1785"/>
      <c r="W48" s="1764" t="s">
        <v>4313</v>
      </c>
      <c r="X48" s="1826" t="s">
        <v>4574</v>
      </c>
      <c r="Y48" s="1827"/>
      <c r="Z48" s="1827"/>
      <c r="AA48" s="1827"/>
      <c r="AB48" s="1749"/>
      <c r="AC48" s="1665">
        <f>AC8+AC37-AC47</f>
        <v>118887188</v>
      </c>
      <c r="AD48" s="1664">
        <f>AD8+AD37-AD47</f>
        <v>98321961</v>
      </c>
    </row>
    <row r="49" spans="1:30" ht="15.75">
      <c r="A49" s="1760"/>
      <c r="B49" s="2635" t="s">
        <v>4568</v>
      </c>
      <c r="C49" s="2636"/>
      <c r="D49" s="2636"/>
      <c r="E49" s="1753"/>
      <c r="F49" s="1749"/>
      <c r="G49" s="1710">
        <f t="shared" ref="G49:N49" si="4">G23-G47</f>
        <v>172341700</v>
      </c>
      <c r="H49" s="1662">
        <f t="shared" si="4"/>
        <v>160332548</v>
      </c>
      <c r="I49" s="1811">
        <f t="shared" si="4"/>
        <v>134979694</v>
      </c>
      <c r="J49" s="1710">
        <f t="shared" si="4"/>
        <v>127483816</v>
      </c>
      <c r="K49" s="1710">
        <f t="shared" si="4"/>
        <v>37362006</v>
      </c>
      <c r="L49" s="1710">
        <f t="shared" si="4"/>
        <v>32848732</v>
      </c>
      <c r="M49" s="1710">
        <f t="shared" si="4"/>
        <v>0</v>
      </c>
      <c r="N49" s="1710">
        <f t="shared" si="4"/>
        <v>0</v>
      </c>
      <c r="O49" s="1662"/>
      <c r="P49" s="1812"/>
      <c r="Q49" s="1710">
        <f t="shared" ref="Q49:V49" si="5">Q23-Q47</f>
        <v>0</v>
      </c>
      <c r="R49" s="1710">
        <f>R23-R47</f>
        <v>0</v>
      </c>
      <c r="S49" s="1710">
        <f t="shared" si="5"/>
        <v>0</v>
      </c>
      <c r="T49" s="1710">
        <f t="shared" si="5"/>
        <v>0</v>
      </c>
      <c r="U49" s="1710">
        <f t="shared" si="5"/>
        <v>0</v>
      </c>
      <c r="V49" s="1662">
        <f t="shared" si="5"/>
        <v>0</v>
      </c>
      <c r="W49" s="1764" t="s">
        <v>4314</v>
      </c>
      <c r="X49" s="1768" t="s">
        <v>736</v>
      </c>
      <c r="Y49" s="1745"/>
      <c r="Z49" s="1745"/>
      <c r="AA49" s="1745"/>
      <c r="AB49" s="1749"/>
      <c r="AC49" s="1769"/>
      <c r="AD49" s="1770"/>
    </row>
    <row r="50" spans="1:30">
      <c r="A50" s="1737"/>
      <c r="B50" s="1739"/>
      <c r="C50" s="1755"/>
      <c r="D50" s="1755"/>
      <c r="E50" s="1755"/>
      <c r="F50" s="1739"/>
      <c r="G50" s="1682"/>
      <c r="H50" s="1703"/>
      <c r="I50" s="1737"/>
      <c r="J50" s="1739"/>
      <c r="K50" s="1755"/>
      <c r="L50" s="1739"/>
      <c r="M50" s="1682"/>
      <c r="N50" s="1682"/>
      <c r="O50" s="1741"/>
      <c r="P50" s="1582"/>
      <c r="Q50" s="1739"/>
      <c r="R50" s="1739"/>
      <c r="S50" s="1739"/>
      <c r="T50" s="1739"/>
      <c r="U50" s="1739"/>
      <c r="V50" s="1741"/>
      <c r="W50" s="1764" t="s">
        <v>4315</v>
      </c>
      <c r="X50" s="1765" t="s">
        <v>2253</v>
      </c>
      <c r="Y50" s="1753"/>
      <c r="Z50" s="1753"/>
      <c r="AA50" s="1753"/>
      <c r="AB50" s="1749"/>
      <c r="AC50" s="1665"/>
      <c r="AD50" s="1664"/>
    </row>
    <row r="51" spans="1:30">
      <c r="A51" s="1737"/>
      <c r="B51" s="1739"/>
      <c r="C51" s="1755"/>
      <c r="D51" s="1755"/>
      <c r="E51" s="1755"/>
      <c r="F51" s="1739"/>
      <c r="G51" s="1682"/>
      <c r="H51" s="1703"/>
      <c r="I51" s="1737"/>
      <c r="J51" s="1739"/>
      <c r="K51" s="1755"/>
      <c r="L51" s="1739"/>
      <c r="M51" s="1682"/>
      <c r="N51" s="1682"/>
      <c r="O51" s="1741"/>
      <c r="P51" s="1582"/>
      <c r="Q51" s="1739"/>
      <c r="R51" s="1739"/>
      <c r="S51" s="1739"/>
      <c r="T51" s="1739"/>
      <c r="U51" s="1739"/>
      <c r="V51" s="1741"/>
      <c r="W51" s="1764" t="s">
        <v>4316</v>
      </c>
      <c r="X51" s="1765" t="s">
        <v>2254</v>
      </c>
      <c r="Y51" s="1753"/>
      <c r="Z51" s="1753"/>
      <c r="AA51" s="1753"/>
      <c r="AB51" s="1749"/>
      <c r="AC51" s="1665"/>
      <c r="AD51" s="1664"/>
    </row>
    <row r="52" spans="1:30">
      <c r="A52" s="1737"/>
      <c r="B52" s="1739"/>
      <c r="C52" s="1755"/>
      <c r="D52" s="1755"/>
      <c r="E52" s="1755"/>
      <c r="F52" s="1739"/>
      <c r="G52" s="1682"/>
      <c r="H52" s="1703"/>
      <c r="I52" s="1737"/>
      <c r="J52" s="1739"/>
      <c r="K52" s="1755"/>
      <c r="L52" s="1739"/>
      <c r="M52" s="1682"/>
      <c r="N52" s="1682"/>
      <c r="O52" s="1741"/>
      <c r="P52" s="1582"/>
      <c r="Q52" s="1739"/>
      <c r="R52" s="1739"/>
      <c r="S52" s="1739"/>
      <c r="T52" s="1739"/>
      <c r="U52" s="1739"/>
      <c r="V52" s="1741"/>
      <c r="W52" s="1764" t="s">
        <v>4317</v>
      </c>
      <c r="X52" s="1826" t="s">
        <v>4575</v>
      </c>
      <c r="Y52" s="1827"/>
      <c r="Z52" s="1827"/>
      <c r="AA52" s="1827"/>
      <c r="AB52" s="1749"/>
      <c r="AC52" s="1665">
        <f>AC50-AC51</f>
        <v>0</v>
      </c>
      <c r="AD52" s="1664">
        <f>AD50-AD51</f>
        <v>0</v>
      </c>
    </row>
    <row r="53" spans="1:30">
      <c r="A53" s="1737"/>
      <c r="B53" s="1739"/>
      <c r="C53" s="1755"/>
      <c r="D53" s="1755"/>
      <c r="E53" s="1755"/>
      <c r="F53" s="1739"/>
      <c r="G53" s="1682"/>
      <c r="H53" s="1703"/>
      <c r="I53" s="1737"/>
      <c r="J53" s="1739"/>
      <c r="K53" s="1755"/>
      <c r="L53" s="1739"/>
      <c r="M53" s="1682"/>
      <c r="N53" s="1682"/>
      <c r="O53" s="1741"/>
      <c r="P53" s="1582"/>
      <c r="Q53" s="1739"/>
      <c r="R53" s="1739"/>
      <c r="S53" s="1739"/>
      <c r="T53" s="1739"/>
      <c r="U53" s="1739"/>
      <c r="V53" s="1741"/>
      <c r="W53" s="1764" t="s">
        <v>4318</v>
      </c>
      <c r="X53" s="1765" t="s">
        <v>2256</v>
      </c>
      <c r="Y53" s="1753"/>
      <c r="Z53" s="1753"/>
      <c r="AA53" s="1753"/>
      <c r="AB53" s="1746" t="s">
        <v>1661</v>
      </c>
      <c r="AC53" s="1665"/>
      <c r="AD53" s="1664"/>
    </row>
    <row r="54" spans="1:30">
      <c r="A54" s="1737"/>
      <c r="B54" s="1739"/>
      <c r="C54" s="1755"/>
      <c r="D54" s="1755"/>
      <c r="E54" s="1755"/>
      <c r="F54" s="1739"/>
      <c r="G54" s="1682"/>
      <c r="H54" s="1703"/>
      <c r="I54" s="1737"/>
      <c r="J54" s="1739"/>
      <c r="K54" s="1755"/>
      <c r="L54" s="1739"/>
      <c r="M54" s="1682"/>
      <c r="N54" s="1682"/>
      <c r="O54" s="1741"/>
      <c r="P54" s="1582"/>
      <c r="Q54" s="1739"/>
      <c r="R54" s="1739"/>
      <c r="S54" s="1739"/>
      <c r="T54" s="1739"/>
      <c r="U54" s="1739"/>
      <c r="V54" s="1741"/>
      <c r="W54" s="1764" t="s">
        <v>4319</v>
      </c>
      <c r="X54" s="1826" t="s">
        <v>4576</v>
      </c>
      <c r="Y54" s="1827"/>
      <c r="Z54" s="1827"/>
      <c r="AA54" s="1827"/>
      <c r="AB54" s="1749"/>
      <c r="AC54" s="1665">
        <f>AC52-AC53</f>
        <v>0</v>
      </c>
      <c r="AD54" s="1664">
        <f>AD52-AD53</f>
        <v>0</v>
      </c>
    </row>
    <row r="55" spans="1:30">
      <c r="A55" s="1737"/>
      <c r="B55" s="1739"/>
      <c r="C55" s="1755"/>
      <c r="D55" s="1755"/>
      <c r="E55" s="1755"/>
      <c r="F55" s="1739"/>
      <c r="G55" s="1682"/>
      <c r="H55" s="1703"/>
      <c r="I55" s="1737"/>
      <c r="J55" s="1739"/>
      <c r="K55" s="1755"/>
      <c r="L55" s="1739"/>
      <c r="M55" s="1682"/>
      <c r="N55" s="1682"/>
      <c r="O55" s="1741"/>
      <c r="P55" s="1582"/>
      <c r="Q55" s="1739"/>
      <c r="R55" s="1739"/>
      <c r="S55" s="1739"/>
      <c r="T55" s="1739"/>
      <c r="U55" s="1739"/>
      <c r="V55" s="1741"/>
      <c r="W55" s="1764" t="s">
        <v>4320</v>
      </c>
      <c r="X55" s="1826" t="s">
        <v>4577</v>
      </c>
      <c r="Y55" s="1827"/>
      <c r="Z55" s="1827"/>
      <c r="AA55" s="1827"/>
      <c r="AB55" s="1749"/>
      <c r="AC55" s="1710">
        <f>AC48-AC54</f>
        <v>118887188</v>
      </c>
      <c r="AD55" s="1662">
        <f>AD48-AD54</f>
        <v>98321961</v>
      </c>
    </row>
    <row r="56" spans="1:30">
      <c r="A56" s="1737"/>
      <c r="B56" s="1739"/>
      <c r="C56" s="1755"/>
      <c r="D56" s="1755"/>
      <c r="E56" s="1755"/>
      <c r="F56" s="1739"/>
      <c r="G56" s="1682"/>
      <c r="H56" s="1703"/>
      <c r="I56" s="1737"/>
      <c r="J56" s="1739"/>
      <c r="K56" s="1755"/>
      <c r="L56" s="1739"/>
      <c r="M56" s="1682"/>
      <c r="N56" s="1682"/>
      <c r="O56" s="1741"/>
      <c r="P56" s="1582"/>
      <c r="Q56" s="1739"/>
      <c r="R56" s="1739"/>
      <c r="S56" s="1739"/>
      <c r="T56" s="1739"/>
      <c r="U56" s="1739"/>
      <c r="V56" s="1741"/>
      <c r="W56" s="1737"/>
      <c r="X56" s="1739"/>
      <c r="Y56" s="1755"/>
      <c r="Z56" s="1755"/>
      <c r="AA56" s="1755"/>
      <c r="AB56" s="1739"/>
      <c r="AC56" s="1682"/>
      <c r="AD56" s="1703"/>
    </row>
    <row r="57" spans="1:30">
      <c r="A57" s="1737"/>
      <c r="B57" s="1739"/>
      <c r="C57" s="1755"/>
      <c r="D57" s="1755"/>
      <c r="E57" s="1755"/>
      <c r="F57" s="1739"/>
      <c r="G57" s="1682"/>
      <c r="H57" s="1703"/>
      <c r="I57" s="1737"/>
      <c r="J57" s="1739"/>
      <c r="K57" s="1755"/>
      <c r="L57" s="1739"/>
      <c r="M57" s="1682"/>
      <c r="N57" s="1682"/>
      <c r="O57" s="1741"/>
      <c r="P57" s="1582"/>
      <c r="Q57" s="1739"/>
      <c r="R57" s="1739"/>
      <c r="S57" s="1739"/>
      <c r="T57" s="1739"/>
      <c r="U57" s="1739"/>
      <c r="V57" s="1741"/>
      <c r="W57" s="1737"/>
      <c r="X57" s="1739"/>
      <c r="Y57" s="1755"/>
      <c r="Z57" s="1755"/>
      <c r="AA57" s="1755"/>
      <c r="AB57" s="1739"/>
      <c r="AC57" s="1813"/>
      <c r="AD57" s="1703"/>
    </row>
    <row r="58" spans="1:30">
      <c r="A58" s="1737"/>
      <c r="B58" s="1739"/>
      <c r="C58" s="1755"/>
      <c r="D58" s="1755"/>
      <c r="E58" s="1755"/>
      <c r="F58" s="1739"/>
      <c r="G58" s="1682"/>
      <c r="H58" s="1703"/>
      <c r="I58" s="1737"/>
      <c r="J58" s="1739"/>
      <c r="K58" s="1755"/>
      <c r="L58" s="1739"/>
      <c r="M58" s="1682"/>
      <c r="N58" s="1682"/>
      <c r="O58" s="1741"/>
      <c r="P58" s="1582"/>
      <c r="Q58" s="1739"/>
      <c r="R58" s="1739"/>
      <c r="S58" s="1739"/>
      <c r="T58" s="1739"/>
      <c r="U58" s="1739"/>
      <c r="V58" s="1741"/>
      <c r="W58" s="1737"/>
      <c r="X58" s="1739"/>
      <c r="Y58" s="1755"/>
      <c r="Z58" s="1755"/>
      <c r="AA58" s="1755"/>
      <c r="AB58" s="1739"/>
      <c r="AC58" s="1813"/>
      <c r="AD58" s="1703"/>
    </row>
    <row r="59" spans="1:30">
      <c r="A59" s="1737"/>
      <c r="B59" s="1739"/>
      <c r="C59" s="1755"/>
      <c r="D59" s="1755"/>
      <c r="E59" s="1755"/>
      <c r="F59" s="1739"/>
      <c r="G59" s="1682"/>
      <c r="H59" s="1703"/>
      <c r="I59" s="1737"/>
      <c r="J59" s="1739"/>
      <c r="K59" s="1755"/>
      <c r="L59" s="1739"/>
      <c r="M59" s="1682"/>
      <c r="N59" s="1682"/>
      <c r="O59" s="1741"/>
      <c r="P59" s="1582"/>
      <c r="Q59" s="1739"/>
      <c r="R59" s="1739"/>
      <c r="S59" s="1739"/>
      <c r="T59" s="1739"/>
      <c r="U59" s="1739"/>
      <c r="V59" s="1741"/>
      <c r="W59" s="1737"/>
      <c r="X59" s="1739"/>
      <c r="Y59" s="1755"/>
      <c r="Z59" s="1755"/>
      <c r="AA59" s="1755"/>
      <c r="AB59" s="1739"/>
      <c r="AC59" s="1813"/>
      <c r="AD59" s="1703"/>
    </row>
    <row r="60" spans="1:30" ht="15.75" thickBot="1">
      <c r="A60" s="1814"/>
      <c r="B60" s="1815"/>
      <c r="C60" s="1816"/>
      <c r="D60" s="1816"/>
      <c r="E60" s="1816"/>
      <c r="F60" s="1815"/>
      <c r="G60" s="1707"/>
      <c r="H60" s="1708"/>
      <c r="I60" s="1814"/>
      <c r="J60" s="1815"/>
      <c r="K60" s="1816"/>
      <c r="L60" s="1815"/>
      <c r="M60" s="1707"/>
      <c r="N60" s="1707"/>
      <c r="O60" s="1817"/>
      <c r="P60" s="1818"/>
      <c r="Q60" s="1815"/>
      <c r="R60" s="1815"/>
      <c r="S60" s="1815"/>
      <c r="T60" s="1815"/>
      <c r="U60" s="1815"/>
      <c r="V60" s="1817"/>
      <c r="W60" s="1814"/>
      <c r="X60" s="1815"/>
      <c r="Y60" s="1816"/>
      <c r="Z60" s="1816"/>
      <c r="AA60" s="1816"/>
      <c r="AB60" s="1815"/>
      <c r="AC60" s="1707"/>
      <c r="AD60" s="1708"/>
    </row>
    <row r="61" spans="1:30">
      <c r="A61" s="1739"/>
      <c r="B61" s="1739"/>
      <c r="C61" s="1755"/>
      <c r="D61" s="1755"/>
      <c r="E61" s="1755"/>
      <c r="F61" s="1739"/>
      <c r="G61" s="1682"/>
      <c r="H61" s="1682"/>
      <c r="I61" s="1739"/>
      <c r="J61" s="1739"/>
      <c r="K61" s="1755"/>
      <c r="L61" s="1739"/>
      <c r="M61" s="1682"/>
      <c r="N61" s="1682"/>
      <c r="O61" s="1739"/>
      <c r="P61" s="1604"/>
      <c r="Q61" s="1739"/>
      <c r="R61" s="1739"/>
      <c r="S61" s="1739"/>
      <c r="T61" s="1739"/>
      <c r="U61" s="1739"/>
      <c r="V61" s="1739"/>
      <c r="W61" s="1739"/>
      <c r="X61" s="1739"/>
      <c r="Y61" s="1755"/>
      <c r="Z61" s="1755"/>
      <c r="AA61" s="1755"/>
      <c r="AB61" s="1739"/>
      <c r="AC61" s="1682"/>
      <c r="AD61" s="1682"/>
    </row>
    <row r="62" spans="1:30">
      <c r="A62" s="2539" t="s">
        <v>4649</v>
      </c>
      <c r="B62" s="2637"/>
      <c r="C62" s="1755"/>
      <c r="D62" s="1755"/>
      <c r="E62" s="1755"/>
      <c r="F62" s="1739"/>
      <c r="G62" s="1682"/>
      <c r="H62" s="1604"/>
      <c r="I62" s="2539" t="s">
        <v>4649</v>
      </c>
      <c r="J62" s="2637"/>
      <c r="K62" s="1755"/>
      <c r="L62" s="1739"/>
      <c r="M62" s="1682"/>
      <c r="N62" s="1682"/>
      <c r="O62" s="1739"/>
      <c r="P62" s="2539" t="s">
        <v>4649</v>
      </c>
      <c r="Q62" s="2637"/>
      <c r="R62" s="2637"/>
      <c r="S62" s="1739"/>
      <c r="T62" s="1739"/>
      <c r="U62" s="1739"/>
      <c r="V62" s="1739"/>
      <c r="W62" s="2539" t="s">
        <v>4649</v>
      </c>
      <c r="X62" s="2637"/>
      <c r="Y62" s="2637"/>
      <c r="Z62" s="1755"/>
      <c r="AA62" s="1755"/>
      <c r="AB62" s="1739"/>
      <c r="AC62" s="1682"/>
      <c r="AD62" s="1682"/>
    </row>
    <row r="63" spans="1:30">
      <c r="A63" s="1755" t="s">
        <v>1424</v>
      </c>
      <c r="B63" s="1755"/>
      <c r="C63" s="1619"/>
      <c r="D63" s="1619"/>
      <c r="E63" s="1755"/>
      <c r="F63" s="1755"/>
      <c r="G63" s="1680"/>
      <c r="H63" s="1619"/>
      <c r="I63" s="1680" t="s">
        <v>1425</v>
      </c>
      <c r="J63" s="1755"/>
      <c r="K63" s="1755"/>
      <c r="L63" s="1755"/>
      <c r="M63" s="1680"/>
      <c r="N63" s="1680"/>
      <c r="O63" s="1755"/>
      <c r="P63" s="1755" t="s">
        <v>1426</v>
      </c>
      <c r="Q63" s="1755"/>
      <c r="R63" s="1755"/>
      <c r="S63" s="1755"/>
      <c r="T63" s="1755"/>
      <c r="U63" s="1755"/>
      <c r="V63" s="1755"/>
      <c r="W63" s="1755" t="s">
        <v>2259</v>
      </c>
      <c r="X63" s="1755"/>
      <c r="Y63" s="1755"/>
      <c r="Z63" s="1619"/>
      <c r="AA63" s="1755"/>
      <c r="AB63" s="1755"/>
      <c r="AC63" s="1680"/>
      <c r="AD63" s="1680"/>
    </row>
    <row r="64" spans="1:30">
      <c r="I64" s="1739"/>
      <c r="J64" s="1739"/>
      <c r="K64" s="1755"/>
      <c r="L64" s="1739"/>
      <c r="M64" s="1682"/>
      <c r="N64" s="1682"/>
      <c r="O64" s="1739"/>
      <c r="P64" s="1604"/>
      <c r="Q64" s="1739"/>
      <c r="R64" s="1739"/>
      <c r="S64" s="1739"/>
      <c r="T64" s="1739"/>
      <c r="U64" s="1739"/>
      <c r="V64" s="1739"/>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horizontalDpi="300" verticalDpi="300" r:id="rId1"/>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1"/>
  <sheetViews>
    <sheetView defaultGridColor="0" topLeftCell="A67" colorId="22" zoomScaleNormal="100" zoomScaleSheetLayoutView="50" workbookViewId="0">
      <selection activeCell="G92" sqref="G92"/>
    </sheetView>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3"/>
      <c r="B1" s="44" t="s">
        <v>1789</v>
      </c>
      <c r="C1" s="59" t="s">
        <v>1335</v>
      </c>
      <c r="D1" s="46"/>
      <c r="E1" s="46"/>
      <c r="F1" s="657" t="s">
        <v>1791</v>
      </c>
      <c r="G1" s="165" t="s">
        <v>1792</v>
      </c>
    </row>
    <row r="2" spans="1:7">
      <c r="A2" s="34"/>
      <c r="B2" s="81" t="str">
        <f>'Data Sheet'!$C$25</f>
        <v xml:space="preserve"> New York State Electric &amp; Gas Corporation</v>
      </c>
      <c r="C2" s="57" t="s">
        <v>1336</v>
      </c>
      <c r="D2" s="30" t="s">
        <v>1337</v>
      </c>
      <c r="E2" s="65" t="s">
        <v>1338</v>
      </c>
      <c r="F2" s="292" t="s">
        <v>1794</v>
      </c>
      <c r="G2" s="39"/>
    </row>
    <row r="3" spans="1:7" ht="15" customHeight="1">
      <c r="A3" s="37"/>
      <c r="B3" s="38"/>
      <c r="C3" s="117" t="s">
        <v>1339</v>
      </c>
      <c r="D3" s="38" t="s">
        <v>1337</v>
      </c>
      <c r="E3" s="116" t="s">
        <v>1340</v>
      </c>
      <c r="F3" s="703" t="str">
        <f>'Data Sheet'!$C$40</f>
        <v xml:space="preserve"> </v>
      </c>
      <c r="G3" s="1289" t="str">
        <f>'Data Sheet'!$C$38</f>
        <v>12/31/2016</v>
      </c>
    </row>
    <row r="4" spans="1:7" ht="15" customHeight="1">
      <c r="A4" s="31"/>
      <c r="B4" s="32" t="s">
        <v>2260</v>
      </c>
      <c r="C4" s="32"/>
      <c r="D4" s="32"/>
      <c r="E4" s="32"/>
      <c r="F4" s="32"/>
      <c r="G4" s="33"/>
    </row>
    <row r="5" spans="1:7">
      <c r="A5" s="34"/>
      <c r="B5" s="3054" t="s">
        <v>2295</v>
      </c>
      <c r="C5" s="3047"/>
      <c r="D5" s="35"/>
      <c r="E5" s="136" t="s">
        <v>2296</v>
      </c>
      <c r="F5" s="17"/>
      <c r="G5" s="36"/>
    </row>
    <row r="6" spans="1:7">
      <c r="A6" s="34"/>
      <c r="B6" s="3045"/>
      <c r="C6" s="3048"/>
      <c r="D6" s="35"/>
      <c r="E6" s="3058" t="s">
        <v>2297</v>
      </c>
      <c r="F6" s="3045"/>
      <c r="G6" s="3046"/>
    </row>
    <row r="7" spans="1:7">
      <c r="A7" s="34"/>
      <c r="B7" s="3045"/>
      <c r="C7" s="3048"/>
      <c r="D7" s="35"/>
      <c r="E7" s="3045"/>
      <c r="F7" s="3045"/>
      <c r="G7" s="3046"/>
    </row>
    <row r="8" spans="1:7">
      <c r="A8" s="34"/>
      <c r="B8" s="3058" t="s">
        <v>2298</v>
      </c>
      <c r="C8" s="3045"/>
      <c r="D8" s="35"/>
      <c r="E8" s="3045"/>
      <c r="F8" s="3045"/>
      <c r="G8" s="3046"/>
    </row>
    <row r="9" spans="1:7">
      <c r="A9" s="34"/>
      <c r="B9" s="3045"/>
      <c r="C9" s="3045"/>
      <c r="D9" s="35"/>
      <c r="E9" s="3058" t="s">
        <v>2299</v>
      </c>
      <c r="F9" s="3045"/>
      <c r="G9" s="3046"/>
    </row>
    <row r="10" spans="1:7">
      <c r="A10" s="34"/>
      <c r="B10" s="3045"/>
      <c r="C10" s="3045"/>
      <c r="D10" s="35"/>
      <c r="E10" s="3045"/>
      <c r="F10" s="3045"/>
      <c r="G10" s="3046"/>
    </row>
    <row r="11" spans="1:7">
      <c r="A11" s="34"/>
      <c r="B11" s="3045"/>
      <c r="C11" s="3045"/>
      <c r="D11" s="35"/>
      <c r="E11" s="3045"/>
      <c r="F11" s="3045"/>
      <c r="G11" s="3046"/>
    </row>
    <row r="12" spans="1:7">
      <c r="A12" s="34"/>
      <c r="B12" s="3058" t="s">
        <v>2300</v>
      </c>
      <c r="C12" s="3045"/>
      <c r="D12" s="35"/>
      <c r="E12" s="3045"/>
      <c r="F12" s="3045"/>
      <c r="G12" s="3046"/>
    </row>
    <row r="13" spans="1:7">
      <c r="A13" s="34"/>
      <c r="B13" s="3045"/>
      <c r="C13" s="3045"/>
      <c r="D13" s="35"/>
      <c r="E13" s="3045"/>
      <c r="F13" s="3045"/>
      <c r="G13" s="3046"/>
    </row>
    <row r="14" spans="1:7">
      <c r="A14" s="34"/>
      <c r="B14" s="3058" t="s">
        <v>2301</v>
      </c>
      <c r="C14" s="3045"/>
      <c r="D14" s="35"/>
      <c r="E14" s="3058" t="s">
        <v>2302</v>
      </c>
      <c r="F14" s="3045"/>
      <c r="G14" s="3046"/>
    </row>
    <row r="15" spans="1:7">
      <c r="A15" s="34"/>
      <c r="B15" s="3045"/>
      <c r="C15" s="3045"/>
      <c r="D15" s="35"/>
      <c r="E15" s="3045"/>
      <c r="F15" s="3045"/>
      <c r="G15" s="3046"/>
    </row>
    <row r="16" spans="1:7">
      <c r="A16" s="37"/>
      <c r="B16" s="3057"/>
      <c r="C16" s="3057"/>
      <c r="D16" s="32"/>
      <c r="E16" s="1133"/>
      <c r="F16" s="1133"/>
      <c r="G16" s="1173"/>
    </row>
    <row r="17" spans="1:7">
      <c r="A17" s="34"/>
      <c r="B17" s="52"/>
      <c r="C17" s="35"/>
      <c r="D17" s="35"/>
      <c r="E17" s="35"/>
      <c r="F17" s="174" t="s">
        <v>1827</v>
      </c>
      <c r="G17" s="49"/>
    </row>
    <row r="18" spans="1:7">
      <c r="A18" s="51"/>
      <c r="B18" s="52"/>
      <c r="C18" s="35"/>
      <c r="D18" s="35"/>
      <c r="E18" s="35"/>
      <c r="F18" s="653" t="s">
        <v>1828</v>
      </c>
      <c r="G18" s="157"/>
    </row>
    <row r="19" spans="1:7">
      <c r="A19" s="151" t="s">
        <v>1718</v>
      </c>
      <c r="B19" s="174" t="s">
        <v>1772</v>
      </c>
      <c r="C19" s="35"/>
      <c r="D19" s="35"/>
      <c r="E19" s="35"/>
      <c r="F19" s="653" t="s">
        <v>176</v>
      </c>
      <c r="G19" s="658" t="s">
        <v>1829</v>
      </c>
    </row>
    <row r="20" spans="1:7">
      <c r="A20" s="151" t="s">
        <v>1721</v>
      </c>
      <c r="B20" s="52"/>
      <c r="C20" s="35"/>
      <c r="D20" s="35"/>
      <c r="E20" s="35"/>
      <c r="F20" s="653" t="s">
        <v>1830</v>
      </c>
      <c r="G20" s="157"/>
    </row>
    <row r="21" spans="1:7">
      <c r="A21" s="54"/>
      <c r="B21" s="156" t="s">
        <v>3007</v>
      </c>
      <c r="C21" s="32"/>
      <c r="D21" s="32"/>
      <c r="E21" s="32"/>
      <c r="F21" s="654" t="s">
        <v>3008</v>
      </c>
      <c r="G21" s="655" t="s">
        <v>3009</v>
      </c>
    </row>
    <row r="22" spans="1:7" ht="15.75">
      <c r="A22" s="54"/>
      <c r="B22" s="1174" t="s">
        <v>1831</v>
      </c>
      <c r="C22" s="32"/>
      <c r="D22" s="32"/>
      <c r="E22" s="32"/>
      <c r="F22" s="166"/>
      <c r="G22" s="167"/>
    </row>
    <row r="23" spans="1:7">
      <c r="A23" s="54">
        <v>1</v>
      </c>
      <c r="B23" s="807" t="s">
        <v>1832</v>
      </c>
      <c r="C23" s="32"/>
      <c r="D23" s="32"/>
      <c r="E23" s="32"/>
      <c r="F23" s="166"/>
      <c r="G23" s="168">
        <v>448472608</v>
      </c>
    </row>
    <row r="24" spans="1:7">
      <c r="A24" s="54">
        <v>2</v>
      </c>
      <c r="B24" s="807" t="s">
        <v>1833</v>
      </c>
      <c r="C24" s="32"/>
      <c r="D24" s="32"/>
      <c r="E24" s="32"/>
      <c r="F24" s="166"/>
      <c r="G24" s="167"/>
    </row>
    <row r="25" spans="1:7">
      <c r="A25" s="54">
        <v>3</v>
      </c>
      <c r="B25" s="807" t="s">
        <v>1888</v>
      </c>
      <c r="C25" s="32"/>
      <c r="D25" s="32"/>
      <c r="E25" s="32"/>
      <c r="F25" s="105"/>
      <c r="G25" s="284"/>
    </row>
    <row r="26" spans="1:7">
      <c r="A26" s="54">
        <v>4</v>
      </c>
      <c r="B26" s="807" t="s">
        <v>1889</v>
      </c>
      <c r="C26" s="32"/>
      <c r="D26" s="32"/>
      <c r="E26" s="32"/>
      <c r="F26" s="117"/>
      <c r="G26" s="154"/>
    </row>
    <row r="27" spans="1:7">
      <c r="A27" s="54">
        <v>5</v>
      </c>
      <c r="B27" s="807" t="s">
        <v>1889</v>
      </c>
      <c r="C27" s="32"/>
      <c r="D27" s="32"/>
      <c r="E27" s="32"/>
      <c r="F27" s="117"/>
      <c r="G27" s="154"/>
    </row>
    <row r="28" spans="1:7">
      <c r="A28" s="54">
        <v>6</v>
      </c>
      <c r="B28" s="807" t="s">
        <v>1889</v>
      </c>
      <c r="C28" s="32"/>
      <c r="D28" s="32"/>
      <c r="E28" s="32"/>
      <c r="F28" s="117"/>
      <c r="G28" s="154"/>
    </row>
    <row r="29" spans="1:7">
      <c r="A29" s="54">
        <v>7</v>
      </c>
      <c r="B29" s="807" t="s">
        <v>1889</v>
      </c>
      <c r="C29" s="32"/>
      <c r="D29" s="32"/>
      <c r="E29" s="32"/>
      <c r="F29" s="117"/>
      <c r="G29" s="154"/>
    </row>
    <row r="30" spans="1:7">
      <c r="A30" s="54">
        <v>8</v>
      </c>
      <c r="B30" s="807" t="s">
        <v>1889</v>
      </c>
      <c r="C30" s="32"/>
      <c r="D30" s="32"/>
      <c r="E30" s="32"/>
      <c r="F30" s="117"/>
      <c r="G30" s="154"/>
    </row>
    <row r="31" spans="1:7">
      <c r="A31" s="54">
        <v>9</v>
      </c>
      <c r="B31" s="807" t="s">
        <v>1890</v>
      </c>
      <c r="C31" s="32"/>
      <c r="D31" s="32"/>
      <c r="E31" s="32"/>
      <c r="F31" s="117"/>
      <c r="G31" s="154">
        <f>SUM(G26:G30)</f>
        <v>0</v>
      </c>
    </row>
    <row r="32" spans="1:7">
      <c r="A32" s="54">
        <v>10</v>
      </c>
      <c r="B32" s="807" t="s">
        <v>1891</v>
      </c>
      <c r="C32" s="32"/>
      <c r="D32" s="32"/>
      <c r="E32" s="32"/>
      <c r="F32" s="117"/>
      <c r="G32" s="154"/>
    </row>
    <row r="33" spans="1:7">
      <c r="A33" s="54">
        <v>11</v>
      </c>
      <c r="B33" s="807" t="s">
        <v>1891</v>
      </c>
      <c r="C33" s="32"/>
      <c r="D33" s="32"/>
      <c r="E33" s="32"/>
      <c r="F33" s="117"/>
      <c r="G33" s="154"/>
    </row>
    <row r="34" spans="1:7">
      <c r="A34" s="54">
        <v>12</v>
      </c>
      <c r="B34" s="807" t="s">
        <v>1891</v>
      </c>
      <c r="C34" s="32"/>
      <c r="D34" s="32"/>
      <c r="E34" s="32"/>
      <c r="F34" s="117"/>
      <c r="G34" s="154"/>
    </row>
    <row r="35" spans="1:7">
      <c r="A35" s="54">
        <v>13</v>
      </c>
      <c r="B35" s="807" t="s">
        <v>1891</v>
      </c>
      <c r="C35" s="32"/>
      <c r="D35" s="32"/>
      <c r="E35" s="32"/>
      <c r="F35" s="117"/>
      <c r="G35" s="154"/>
    </row>
    <row r="36" spans="1:7">
      <c r="A36" s="54">
        <v>14</v>
      </c>
      <c r="B36" s="807" t="s">
        <v>1891</v>
      </c>
      <c r="C36" s="32"/>
      <c r="D36" s="32"/>
      <c r="E36" s="32"/>
      <c r="F36" s="117"/>
      <c r="G36" s="154"/>
    </row>
    <row r="37" spans="1:7">
      <c r="A37" s="54">
        <v>15</v>
      </c>
      <c r="B37" s="807" t="s">
        <v>1892</v>
      </c>
      <c r="C37" s="32"/>
      <c r="D37" s="32"/>
      <c r="E37" s="32"/>
      <c r="F37" s="117"/>
      <c r="G37" s="154">
        <f>SUM(G32:G36)</f>
        <v>0</v>
      </c>
    </row>
    <row r="38" spans="1:7">
      <c r="A38" s="54">
        <v>16</v>
      </c>
      <c r="B38" s="807" t="s">
        <v>1893</v>
      </c>
      <c r="C38" s="32"/>
      <c r="D38" s="32"/>
      <c r="E38" s="32"/>
      <c r="F38" s="117"/>
      <c r="G38" s="154">
        <v>118887188</v>
      </c>
    </row>
    <row r="39" spans="1:7">
      <c r="A39" s="54">
        <v>17</v>
      </c>
      <c r="B39" s="807" t="s">
        <v>1894</v>
      </c>
      <c r="C39" s="32"/>
      <c r="D39" s="32"/>
      <c r="E39" s="32"/>
      <c r="F39" s="166"/>
      <c r="G39" s="167"/>
    </row>
    <row r="40" spans="1:7">
      <c r="A40" s="54">
        <v>18</v>
      </c>
      <c r="B40" s="807"/>
      <c r="C40" s="32"/>
      <c r="D40" s="32"/>
      <c r="E40" s="32"/>
      <c r="F40" s="117"/>
      <c r="G40" s="154"/>
    </row>
    <row r="41" spans="1:7">
      <c r="A41" s="54">
        <v>19</v>
      </c>
      <c r="B41" s="807"/>
      <c r="C41" s="32"/>
      <c r="D41" s="32"/>
      <c r="E41" s="32"/>
      <c r="F41" s="117"/>
      <c r="G41" s="154"/>
    </row>
    <row r="42" spans="1:7">
      <c r="A42" s="54">
        <v>20</v>
      </c>
      <c r="B42" s="807"/>
      <c r="C42" s="32"/>
      <c r="D42" s="32"/>
      <c r="E42" s="32"/>
      <c r="F42" s="117"/>
      <c r="G42" s="154"/>
    </row>
    <row r="43" spans="1:7">
      <c r="A43" s="54">
        <v>21</v>
      </c>
      <c r="B43" s="807"/>
      <c r="C43" s="32"/>
      <c r="D43" s="32"/>
      <c r="E43" s="32"/>
      <c r="F43" s="117"/>
      <c r="G43" s="154"/>
    </row>
    <row r="44" spans="1:7">
      <c r="A44" s="54">
        <v>22</v>
      </c>
      <c r="B44" s="807" t="s">
        <v>1895</v>
      </c>
      <c r="C44" s="32"/>
      <c r="D44" s="32"/>
      <c r="E44" s="32"/>
      <c r="F44" s="117"/>
      <c r="G44" s="154">
        <f>SUM(G40:G43)</f>
        <v>0</v>
      </c>
    </row>
    <row r="45" spans="1:7">
      <c r="A45" s="54">
        <v>23</v>
      </c>
      <c r="B45" s="807" t="s">
        <v>1896</v>
      </c>
      <c r="C45" s="32"/>
      <c r="D45" s="32"/>
      <c r="E45" s="32"/>
      <c r="F45" s="169"/>
      <c r="G45" s="170"/>
    </row>
    <row r="46" spans="1:7">
      <c r="A46" s="54">
        <v>24</v>
      </c>
      <c r="B46" s="807"/>
      <c r="C46" s="32"/>
      <c r="D46" s="32"/>
      <c r="E46" s="32"/>
      <c r="F46" s="117"/>
      <c r="G46" s="154"/>
    </row>
    <row r="47" spans="1:7">
      <c r="A47" s="54">
        <v>25</v>
      </c>
      <c r="B47" s="807"/>
      <c r="C47" s="32"/>
      <c r="D47" s="32"/>
      <c r="E47" s="32"/>
      <c r="F47" s="117"/>
      <c r="G47" s="154"/>
    </row>
    <row r="48" spans="1:7">
      <c r="A48" s="54">
        <v>26</v>
      </c>
      <c r="B48" s="807"/>
      <c r="C48" s="32"/>
      <c r="D48" s="32"/>
      <c r="E48" s="32"/>
      <c r="F48" s="117"/>
      <c r="G48" s="154"/>
    </row>
    <row r="49" spans="1:7">
      <c r="A49" s="54">
        <v>27</v>
      </c>
      <c r="B49" s="807"/>
      <c r="C49" s="32"/>
      <c r="D49" s="32"/>
      <c r="E49" s="32"/>
      <c r="F49" s="117"/>
      <c r="G49" s="154"/>
    </row>
    <row r="50" spans="1:7">
      <c r="A50" s="54">
        <v>28</v>
      </c>
      <c r="B50" s="807"/>
      <c r="C50" s="32"/>
      <c r="D50" s="32"/>
      <c r="E50" s="32"/>
      <c r="F50" s="117"/>
      <c r="G50" s="154"/>
    </row>
    <row r="51" spans="1:7">
      <c r="A51" s="54">
        <v>29</v>
      </c>
      <c r="B51" s="807" t="s">
        <v>1897</v>
      </c>
      <c r="C51" s="32"/>
      <c r="D51" s="32"/>
      <c r="E51" s="32"/>
      <c r="F51" s="117"/>
      <c r="G51" s="154">
        <f>SUM(G46:G50)</f>
        <v>0</v>
      </c>
    </row>
    <row r="52" spans="1:7">
      <c r="A52" s="54">
        <v>30</v>
      </c>
      <c r="B52" s="807" t="s">
        <v>1898</v>
      </c>
      <c r="C52" s="32"/>
      <c r="D52" s="32"/>
      <c r="E52" s="32"/>
      <c r="F52" s="166"/>
      <c r="G52" s="167"/>
    </row>
    <row r="53" spans="1:7">
      <c r="A53" s="54">
        <v>31</v>
      </c>
      <c r="B53" s="807"/>
      <c r="C53" s="32"/>
      <c r="D53" s="32"/>
      <c r="E53" s="32"/>
      <c r="F53" s="117"/>
      <c r="G53" s="154">
        <v>-75000000</v>
      </c>
    </row>
    <row r="54" spans="1:7">
      <c r="A54" s="54">
        <v>32</v>
      </c>
      <c r="B54" s="807"/>
      <c r="C54" s="32"/>
      <c r="D54" s="32"/>
      <c r="E54" s="32"/>
      <c r="F54" s="117"/>
      <c r="G54" s="154"/>
    </row>
    <row r="55" spans="1:7">
      <c r="A55" s="54">
        <v>33</v>
      </c>
      <c r="B55" s="807"/>
      <c r="C55" s="32"/>
      <c r="D55" s="32"/>
      <c r="E55" s="32"/>
      <c r="F55" s="117"/>
      <c r="G55" s="154"/>
    </row>
    <row r="56" spans="1:7">
      <c r="A56" s="54">
        <v>34</v>
      </c>
      <c r="B56" s="807"/>
      <c r="C56" s="32"/>
      <c r="D56" s="32"/>
      <c r="E56" s="32"/>
      <c r="F56" s="117"/>
      <c r="G56" s="154"/>
    </row>
    <row r="57" spans="1:7">
      <c r="A57" s="54">
        <v>35</v>
      </c>
      <c r="B57" s="807"/>
      <c r="C57" s="32"/>
      <c r="D57" s="32"/>
      <c r="E57" s="32"/>
      <c r="F57" s="117"/>
      <c r="G57" s="154"/>
    </row>
    <row r="58" spans="1:7">
      <c r="A58" s="54">
        <v>36</v>
      </c>
      <c r="B58" s="807" t="s">
        <v>1899</v>
      </c>
      <c r="C58" s="32"/>
      <c r="D58" s="32"/>
      <c r="E58" s="32"/>
      <c r="F58" s="117"/>
      <c r="G58" s="154">
        <f>SUM(G53:G57)</f>
        <v>-75000000</v>
      </c>
    </row>
    <row r="59" spans="1:7">
      <c r="A59" s="54">
        <v>37</v>
      </c>
      <c r="B59" s="807" t="s">
        <v>591</v>
      </c>
      <c r="C59" s="32"/>
      <c r="D59" s="32"/>
      <c r="E59" s="32"/>
      <c r="F59" s="117"/>
      <c r="G59" s="154"/>
    </row>
    <row r="60" spans="1:7" ht="15.75" thickBot="1">
      <c r="A60" s="58">
        <v>38</v>
      </c>
      <c r="B60" s="137" t="s">
        <v>592</v>
      </c>
      <c r="C60" s="42"/>
      <c r="D60" s="42"/>
      <c r="E60" s="42"/>
      <c r="F60" s="158"/>
      <c r="G60" s="171">
        <f>G23+G31+G37+G38+G44+G51+G58</f>
        <v>492359796</v>
      </c>
    </row>
    <row r="61" spans="1:7">
      <c r="A61" s="1175"/>
      <c r="B61" s="1176"/>
      <c r="C61" s="825"/>
      <c r="D61" s="825"/>
      <c r="E61" s="825"/>
      <c r="F61" s="1175"/>
      <c r="G61" s="1177"/>
    </row>
    <row r="62" spans="1:7">
      <c r="A62" s="17" t="s">
        <v>1709</v>
      </c>
      <c r="B62" s="35"/>
      <c r="C62" s="17"/>
      <c r="D62" s="17"/>
      <c r="E62" s="35"/>
      <c r="F62" s="30"/>
      <c r="G62" s="144"/>
    </row>
    <row r="63" spans="1:7">
      <c r="A63" s="3104" t="s">
        <v>593</v>
      </c>
      <c r="B63" s="3105"/>
      <c r="C63" s="3105"/>
      <c r="D63" s="3105"/>
      <c r="E63" s="3105"/>
      <c r="F63" s="3105"/>
      <c r="G63" s="3105"/>
    </row>
    <row r="64" spans="1:7" ht="15.75" thickBot="1">
      <c r="A64" s="35"/>
      <c r="B64" s="69"/>
      <c r="C64" s="69"/>
      <c r="D64" s="69"/>
      <c r="E64" s="35"/>
      <c r="F64" s="35"/>
      <c r="G64" s="148"/>
    </row>
    <row r="65" spans="1:7">
      <c r="A65" s="43"/>
      <c r="B65" s="44" t="s">
        <v>1789</v>
      </c>
      <c r="C65" s="59" t="s">
        <v>1335</v>
      </c>
      <c r="D65" s="46"/>
      <c r="E65" s="46"/>
      <c r="F65" s="657" t="s">
        <v>1791</v>
      </c>
      <c r="G65" s="165" t="s">
        <v>1792</v>
      </c>
    </row>
    <row r="66" spans="1:7">
      <c r="A66" s="34"/>
      <c r="B66" s="844" t="str">
        <f>'Data Sheet'!$C$25</f>
        <v xml:space="preserve"> New York State Electric &amp; Gas Corporation</v>
      </c>
      <c r="C66" s="57" t="s">
        <v>1336</v>
      </c>
      <c r="D66" s="30" t="s">
        <v>1337</v>
      </c>
      <c r="E66" s="65" t="s">
        <v>1338</v>
      </c>
      <c r="F66" s="292" t="s">
        <v>1794</v>
      </c>
      <c r="G66" s="39"/>
    </row>
    <row r="67" spans="1:7">
      <c r="A67" s="37"/>
      <c r="B67" s="38"/>
      <c r="C67" s="117" t="s">
        <v>1339</v>
      </c>
      <c r="D67" s="38" t="s">
        <v>1337</v>
      </c>
      <c r="E67" s="116" t="s">
        <v>1340</v>
      </c>
      <c r="F67" s="703" t="str">
        <f>'Data Sheet'!$C$40</f>
        <v xml:space="preserve"> </v>
      </c>
      <c r="G67" s="1289" t="str">
        <f>'Data Sheet'!$C$38</f>
        <v>12/31/2016</v>
      </c>
    </row>
    <row r="68" spans="1:7">
      <c r="A68" s="31" t="s">
        <v>594</v>
      </c>
      <c r="B68" s="32"/>
      <c r="C68" s="32"/>
      <c r="D68" s="32"/>
      <c r="E68" s="32"/>
      <c r="F68" s="32"/>
      <c r="G68" s="33"/>
    </row>
    <row r="69" spans="1:7">
      <c r="A69" s="51" t="s">
        <v>1718</v>
      </c>
      <c r="B69" s="172" t="s">
        <v>1772</v>
      </c>
      <c r="C69" s="30"/>
      <c r="D69" s="30"/>
      <c r="E69" s="30"/>
      <c r="F69" s="30"/>
      <c r="G69" s="53" t="s">
        <v>1829</v>
      </c>
    </row>
    <row r="70" spans="1:7">
      <c r="A70" s="54" t="s">
        <v>1721</v>
      </c>
      <c r="B70" s="173" t="s">
        <v>595</v>
      </c>
      <c r="C70" s="38"/>
      <c r="D70" s="32"/>
      <c r="E70" s="32"/>
      <c r="F70" s="32"/>
      <c r="G70" s="56" t="s">
        <v>3008</v>
      </c>
    </row>
    <row r="71" spans="1:7">
      <c r="A71" s="51"/>
      <c r="B71" s="30"/>
      <c r="C71" s="30"/>
      <c r="D71" s="35"/>
      <c r="E71" s="35"/>
      <c r="F71" s="35"/>
      <c r="G71" s="167"/>
    </row>
    <row r="72" spans="1:7" ht="15.75">
      <c r="A72" s="51"/>
      <c r="B72" s="141" t="s">
        <v>279</v>
      </c>
      <c r="C72" s="1140"/>
      <c r="D72" s="71"/>
      <c r="E72" s="141"/>
      <c r="F72" s="35"/>
      <c r="G72" s="167"/>
    </row>
    <row r="73" spans="1:7">
      <c r="A73" s="51"/>
      <c r="B73" s="3101" t="s">
        <v>2303</v>
      </c>
      <c r="C73" s="3045"/>
      <c r="D73" s="3045"/>
      <c r="E73" s="3045"/>
      <c r="F73" s="3106"/>
      <c r="G73" s="167"/>
    </row>
    <row r="74" spans="1:7">
      <c r="A74" s="51"/>
      <c r="B74" s="3102"/>
      <c r="C74" s="3045"/>
      <c r="D74" s="3045"/>
      <c r="E74" s="3045"/>
      <c r="F74" s="3106"/>
      <c r="G74" s="167"/>
    </row>
    <row r="75" spans="1:7">
      <c r="A75" s="54"/>
      <c r="B75" s="32"/>
      <c r="C75" s="32"/>
      <c r="D75" s="32"/>
      <c r="E75" s="32"/>
      <c r="F75" s="38"/>
      <c r="G75" s="167"/>
    </row>
    <row r="76" spans="1:7">
      <c r="A76" s="51" t="s">
        <v>960</v>
      </c>
      <c r="B76" s="35"/>
      <c r="C76" s="35"/>
      <c r="D76" s="35"/>
      <c r="E76" s="35"/>
      <c r="F76" s="30"/>
      <c r="G76" s="157"/>
    </row>
    <row r="77" spans="1:7">
      <c r="A77" s="51" t="s">
        <v>962</v>
      </c>
      <c r="B77" s="35"/>
      <c r="C77" s="35"/>
      <c r="D77" s="35"/>
      <c r="E77" s="35"/>
      <c r="F77" s="30"/>
      <c r="G77" s="157"/>
    </row>
    <row r="78" spans="1:7">
      <c r="A78" s="51" t="s">
        <v>965</v>
      </c>
      <c r="B78" s="35"/>
      <c r="C78" s="35"/>
      <c r="D78" s="35"/>
      <c r="E78" s="35"/>
      <c r="F78" s="30"/>
      <c r="G78" s="157"/>
    </row>
    <row r="79" spans="1:7">
      <c r="A79" s="51" t="s">
        <v>967</v>
      </c>
      <c r="B79" s="35"/>
      <c r="C79" s="35"/>
      <c r="D79" s="35"/>
      <c r="E79" s="35"/>
      <c r="F79" s="30"/>
      <c r="G79" s="157"/>
    </row>
    <row r="80" spans="1:7">
      <c r="A80" s="51" t="s">
        <v>969</v>
      </c>
      <c r="B80" s="35"/>
      <c r="C80" s="35"/>
      <c r="D80" s="35"/>
      <c r="E80" s="35"/>
      <c r="F80" s="30"/>
      <c r="G80" s="157"/>
    </row>
    <row r="81" spans="1:7">
      <c r="A81" s="54" t="s">
        <v>971</v>
      </c>
      <c r="B81" s="32"/>
      <c r="C81" s="32"/>
      <c r="D81" s="32"/>
      <c r="E81" s="32"/>
      <c r="F81" s="38"/>
      <c r="G81" s="154"/>
    </row>
    <row r="82" spans="1:7">
      <c r="A82" s="54" t="s">
        <v>973</v>
      </c>
      <c r="B82" s="32" t="s">
        <v>280</v>
      </c>
      <c r="C82" s="32"/>
      <c r="D82" s="32"/>
      <c r="E82" s="32"/>
      <c r="F82" s="38"/>
      <c r="G82" s="154">
        <f>SUM(G76:G81)</f>
        <v>0</v>
      </c>
    </row>
    <row r="83" spans="1:7">
      <c r="A83" s="51"/>
      <c r="B83" s="35"/>
      <c r="C83" s="35"/>
      <c r="D83" s="35"/>
      <c r="E83" s="35"/>
      <c r="F83" s="30"/>
      <c r="G83" s="167"/>
    </row>
    <row r="84" spans="1:7" ht="15.75">
      <c r="A84" s="51"/>
      <c r="B84" s="3107" t="s">
        <v>281</v>
      </c>
      <c r="C84" s="3108"/>
      <c r="D84" s="3108"/>
      <c r="E84" s="3108"/>
      <c r="F84" s="3109"/>
      <c r="G84" s="167"/>
    </row>
    <row r="85" spans="1:7">
      <c r="A85" s="51"/>
      <c r="B85" s="3098" t="s">
        <v>282</v>
      </c>
      <c r="C85" s="3099"/>
      <c r="D85" s="3099"/>
      <c r="E85" s="3099"/>
      <c r="F85" s="3100"/>
      <c r="G85" s="167"/>
    </row>
    <row r="86" spans="1:7">
      <c r="A86" s="51"/>
      <c r="B86" s="35"/>
      <c r="C86" s="35"/>
      <c r="D86" s="35"/>
      <c r="E86" s="35"/>
      <c r="F86" s="30"/>
      <c r="G86" s="167"/>
    </row>
    <row r="87" spans="1:7">
      <c r="A87" s="51"/>
      <c r="B87" s="3101" t="s">
        <v>2304</v>
      </c>
      <c r="C87" s="3045"/>
      <c r="D87" s="3045"/>
      <c r="E87" s="3045"/>
      <c r="F87" s="30"/>
      <c r="G87" s="167"/>
    </row>
    <row r="88" spans="1:7">
      <c r="A88" s="51"/>
      <c r="B88" s="3102"/>
      <c r="C88" s="3045"/>
      <c r="D88" s="3045"/>
      <c r="E88" s="3045"/>
      <c r="F88" s="30"/>
      <c r="G88" s="167"/>
    </row>
    <row r="89" spans="1:7">
      <c r="A89" s="51"/>
      <c r="B89" s="3102"/>
      <c r="C89" s="3045"/>
      <c r="D89" s="3045"/>
      <c r="E89" s="3045"/>
      <c r="F89" s="30"/>
      <c r="G89" s="167"/>
    </row>
    <row r="90" spans="1:7">
      <c r="A90" s="54"/>
      <c r="B90" s="3103"/>
      <c r="C90" s="3057"/>
      <c r="D90" s="3057"/>
      <c r="E90" s="3057"/>
      <c r="F90" s="38"/>
      <c r="G90" s="167"/>
    </row>
    <row r="91" spans="1:7">
      <c r="A91" s="54" t="s">
        <v>974</v>
      </c>
      <c r="B91" s="1178" t="s">
        <v>283</v>
      </c>
      <c r="C91" s="32"/>
      <c r="D91" s="32"/>
      <c r="E91" s="32"/>
      <c r="F91" s="38"/>
      <c r="G91" s="154">
        <v>441055</v>
      </c>
    </row>
    <row r="92" spans="1:7">
      <c r="A92" s="54" t="s">
        <v>976</v>
      </c>
      <c r="B92" s="1178" t="s">
        <v>284</v>
      </c>
      <c r="C92" s="32"/>
      <c r="D92" s="32"/>
      <c r="E92" s="32"/>
      <c r="F92" s="38"/>
      <c r="G92" s="154">
        <f>G82+G91</f>
        <v>441055</v>
      </c>
    </row>
    <row r="93" spans="1:7">
      <c r="A93" s="54" t="s">
        <v>978</v>
      </c>
      <c r="B93" s="1178" t="s">
        <v>285</v>
      </c>
      <c r="C93" s="32"/>
      <c r="D93" s="32"/>
      <c r="E93" s="32"/>
      <c r="F93" s="38"/>
      <c r="G93" s="154">
        <f>G60+G92</f>
        <v>492800851</v>
      </c>
    </row>
    <row r="94" spans="1:7">
      <c r="A94" s="51"/>
      <c r="B94" s="35"/>
      <c r="C94" s="35"/>
      <c r="D94" s="35"/>
      <c r="E94" s="35"/>
      <c r="F94" s="30"/>
      <c r="G94" s="167"/>
    </row>
    <row r="95" spans="1:7" ht="15.75">
      <c r="A95" s="51"/>
      <c r="B95" s="141" t="s">
        <v>286</v>
      </c>
      <c r="C95" s="35"/>
      <c r="D95" s="35"/>
      <c r="E95" s="35"/>
      <c r="F95" s="30"/>
      <c r="G95" s="167"/>
    </row>
    <row r="96" spans="1:7">
      <c r="A96" s="54"/>
      <c r="B96" s="32"/>
      <c r="C96" s="32"/>
      <c r="D96" s="32"/>
      <c r="E96" s="32"/>
      <c r="F96" s="38"/>
      <c r="G96" s="167"/>
    </row>
    <row r="97" spans="1:7">
      <c r="A97" s="54" t="s">
        <v>980</v>
      </c>
      <c r="B97" s="807" t="s">
        <v>287</v>
      </c>
      <c r="C97" s="32"/>
      <c r="D97" s="32"/>
      <c r="E97" s="32"/>
      <c r="F97" s="38"/>
      <c r="G97" s="154"/>
    </row>
    <row r="98" spans="1:7">
      <c r="A98" s="54" t="s">
        <v>982</v>
      </c>
      <c r="B98" s="807" t="s">
        <v>288</v>
      </c>
      <c r="C98" s="32"/>
      <c r="D98" s="32"/>
      <c r="E98" s="32"/>
      <c r="F98" s="38"/>
      <c r="G98" s="154"/>
    </row>
    <row r="99" spans="1:7">
      <c r="A99" s="54" t="s">
        <v>984</v>
      </c>
      <c r="B99" s="807" t="s">
        <v>289</v>
      </c>
      <c r="C99" s="32"/>
      <c r="D99" s="32"/>
      <c r="E99" s="32"/>
      <c r="F99" s="38"/>
      <c r="G99" s="154"/>
    </row>
    <row r="100" spans="1:7">
      <c r="A100" s="54" t="s">
        <v>986</v>
      </c>
      <c r="B100" s="807" t="s">
        <v>290</v>
      </c>
      <c r="C100" s="38"/>
      <c r="D100" s="38"/>
      <c r="E100" s="38"/>
      <c r="F100" s="38"/>
      <c r="G100" s="154"/>
    </row>
    <row r="101" spans="1:7">
      <c r="A101" s="54" t="s">
        <v>989</v>
      </c>
      <c r="B101" s="807" t="s">
        <v>291</v>
      </c>
      <c r="C101" s="32"/>
      <c r="D101" s="32"/>
      <c r="E101" s="32"/>
      <c r="F101" s="38"/>
      <c r="G101" s="154">
        <f>G97+G98-G99+G100</f>
        <v>0</v>
      </c>
    </row>
    <row r="102" spans="1:7">
      <c r="A102" s="34"/>
      <c r="B102" s="35"/>
      <c r="C102" s="35"/>
      <c r="D102" s="35"/>
      <c r="E102" s="35"/>
      <c r="F102" s="30"/>
      <c r="G102" s="145"/>
    </row>
    <row r="103" spans="1:7">
      <c r="A103" s="34"/>
      <c r="B103" s="35"/>
      <c r="C103" s="35"/>
      <c r="D103" s="35"/>
      <c r="E103" s="35"/>
      <c r="F103" s="30"/>
      <c r="G103" s="145"/>
    </row>
    <row r="104" spans="1:7">
      <c r="A104" s="34"/>
      <c r="B104" s="35"/>
      <c r="C104" s="35"/>
      <c r="D104" s="35"/>
      <c r="E104" s="35"/>
      <c r="F104" s="30"/>
      <c r="G104" s="145"/>
    </row>
    <row r="105" spans="1:7">
      <c r="A105" s="34"/>
      <c r="B105" s="35"/>
      <c r="C105" s="35"/>
      <c r="D105" s="35"/>
      <c r="E105" s="35"/>
      <c r="F105" s="30"/>
      <c r="G105" s="145"/>
    </row>
    <row r="106" spans="1:7">
      <c r="A106" s="34"/>
      <c r="B106" s="35"/>
      <c r="C106" s="35"/>
      <c r="D106" s="35"/>
      <c r="E106" s="35"/>
      <c r="F106" s="30"/>
      <c r="G106" s="145"/>
    </row>
    <row r="107" spans="1:7">
      <c r="A107" s="34"/>
      <c r="B107" s="35"/>
      <c r="C107" s="35"/>
      <c r="D107" s="35"/>
      <c r="E107" s="35"/>
      <c r="F107" s="30"/>
      <c r="G107" s="145"/>
    </row>
    <row r="108" spans="1:7">
      <c r="A108" s="34"/>
      <c r="B108" s="35"/>
      <c r="C108" s="35"/>
      <c r="D108" s="35"/>
      <c r="E108" s="35"/>
      <c r="F108" s="30"/>
      <c r="G108" s="145"/>
    </row>
    <row r="109" spans="1:7">
      <c r="A109" s="34"/>
      <c r="B109" s="35"/>
      <c r="C109" s="35"/>
      <c r="D109" s="35"/>
      <c r="E109" s="35"/>
      <c r="F109" s="30"/>
      <c r="G109" s="145"/>
    </row>
    <row r="110" spans="1:7">
      <c r="A110" s="34"/>
      <c r="B110" s="35"/>
      <c r="C110" s="35"/>
      <c r="D110" s="35"/>
      <c r="E110" s="35"/>
      <c r="F110" s="30"/>
      <c r="G110" s="145"/>
    </row>
    <row r="111" spans="1:7">
      <c r="A111" s="34"/>
      <c r="B111" s="35"/>
      <c r="C111" s="35"/>
      <c r="D111" s="35"/>
      <c r="E111" s="35"/>
      <c r="F111" s="30"/>
      <c r="G111" s="145"/>
    </row>
    <row r="112" spans="1:7">
      <c r="A112" s="34"/>
      <c r="B112" s="30"/>
      <c r="C112" s="35"/>
      <c r="D112" s="35"/>
      <c r="E112" s="35"/>
      <c r="F112" s="30"/>
      <c r="G112" s="145"/>
    </row>
    <row r="113" spans="1:7">
      <c r="A113" s="34"/>
      <c r="B113" s="30"/>
      <c r="C113" s="35"/>
      <c r="D113" s="35"/>
      <c r="E113" s="35"/>
      <c r="F113" s="30"/>
      <c r="G113" s="145"/>
    </row>
    <row r="114" spans="1:7">
      <c r="A114" s="34"/>
      <c r="B114" s="35"/>
      <c r="C114" s="35"/>
      <c r="D114" s="35"/>
      <c r="E114" s="35"/>
      <c r="F114" s="30"/>
      <c r="G114" s="145"/>
    </row>
    <row r="115" spans="1:7">
      <c r="A115" s="34"/>
      <c r="B115" s="30"/>
      <c r="C115" s="35"/>
      <c r="D115" s="35"/>
      <c r="E115" s="35"/>
      <c r="F115" s="30"/>
      <c r="G115" s="145"/>
    </row>
    <row r="116" spans="1:7">
      <c r="A116" s="34"/>
      <c r="B116" s="30"/>
      <c r="C116" s="30"/>
      <c r="D116" s="30"/>
      <c r="E116" s="30"/>
      <c r="F116" s="30"/>
      <c r="G116" s="145"/>
    </row>
    <row r="117" spans="1:7">
      <c r="A117" s="34"/>
      <c r="B117" s="30"/>
      <c r="C117" s="35"/>
      <c r="D117" s="35"/>
      <c r="E117" s="35"/>
      <c r="F117" s="30"/>
      <c r="G117" s="145"/>
    </row>
    <row r="118" spans="1:7">
      <c r="A118" s="34"/>
      <c r="B118" s="30"/>
      <c r="C118" s="35"/>
      <c r="D118" s="35"/>
      <c r="E118" s="35"/>
      <c r="F118" s="30"/>
      <c r="G118" s="145"/>
    </row>
    <row r="119" spans="1:7">
      <c r="A119" s="34"/>
      <c r="B119" s="30"/>
      <c r="C119" s="35"/>
      <c r="D119" s="35"/>
      <c r="E119" s="35"/>
      <c r="F119" s="30"/>
      <c r="G119" s="145"/>
    </row>
    <row r="120" spans="1:7">
      <c r="A120" s="34"/>
      <c r="B120" s="35"/>
      <c r="C120" s="35"/>
      <c r="D120" s="35"/>
      <c r="E120" s="35"/>
      <c r="F120" s="30"/>
      <c r="G120" s="145"/>
    </row>
    <row r="121" spans="1:7">
      <c r="A121" s="34"/>
      <c r="B121" s="30"/>
      <c r="C121" s="35"/>
      <c r="D121" s="35"/>
      <c r="E121" s="35"/>
      <c r="F121" s="30"/>
      <c r="G121" s="145"/>
    </row>
    <row r="122" spans="1:7">
      <c r="A122" s="34"/>
      <c r="B122" s="30"/>
      <c r="C122" s="35"/>
      <c r="D122" s="35"/>
      <c r="E122" s="35"/>
      <c r="F122" s="30"/>
      <c r="G122" s="145"/>
    </row>
    <row r="123" spans="1:7" ht="15.75" thickBot="1">
      <c r="A123" s="40"/>
      <c r="B123" s="41"/>
      <c r="C123" s="42"/>
      <c r="D123" s="42"/>
      <c r="E123" s="42"/>
      <c r="F123" s="41"/>
      <c r="G123" s="147"/>
    </row>
    <row r="124" spans="1:7">
      <c r="A124" s="1320" t="s">
        <v>1709</v>
      </c>
      <c r="B124" s="1320"/>
      <c r="C124" s="35"/>
      <c r="D124" s="17"/>
      <c r="E124" s="35"/>
      <c r="F124" s="30"/>
      <c r="G124" s="144"/>
    </row>
    <row r="125" spans="1:7">
      <c r="A125" s="35" t="s">
        <v>292</v>
      </c>
      <c r="B125" s="35"/>
      <c r="C125" s="35"/>
      <c r="D125" s="35"/>
      <c r="E125" s="35"/>
      <c r="F125" s="35"/>
      <c r="G125" s="148"/>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44"/>
    </row>
    <row r="130" spans="1:7">
      <c r="A130" s="30"/>
      <c r="B130" s="30"/>
      <c r="C130" s="30"/>
      <c r="D130" s="30"/>
      <c r="E130" s="30"/>
      <c r="F130" s="30"/>
      <c r="G130" s="144"/>
    </row>
    <row r="131" spans="1:7">
      <c r="A131" s="30"/>
      <c r="B131" s="30"/>
      <c r="C131" s="30"/>
      <c r="D131" s="30"/>
      <c r="E131" s="30"/>
      <c r="F131" s="30"/>
      <c r="G131" s="144"/>
    </row>
    <row r="132" spans="1:7">
      <c r="A132" s="30"/>
      <c r="B132" s="30"/>
      <c r="C132" s="30"/>
      <c r="D132" s="30"/>
      <c r="E132" s="30"/>
      <c r="F132" s="30"/>
      <c r="G132" s="144"/>
    </row>
    <row r="133" spans="1:7">
      <c r="A133" s="30"/>
      <c r="B133" s="30"/>
      <c r="C133" s="30"/>
      <c r="D133" s="30"/>
      <c r="E133" s="30"/>
      <c r="F133" s="30"/>
      <c r="G133" s="144"/>
    </row>
    <row r="134" spans="1:7">
      <c r="A134" s="30"/>
      <c r="B134" s="30"/>
      <c r="C134" s="30"/>
      <c r="D134" s="30"/>
      <c r="E134" s="30"/>
      <c r="F134" s="30"/>
      <c r="G134" s="144"/>
    </row>
    <row r="135" spans="1:7">
      <c r="A135" s="30"/>
      <c r="B135" s="30"/>
      <c r="C135" s="30"/>
      <c r="D135" s="30"/>
      <c r="E135" s="30"/>
      <c r="F135" s="30"/>
      <c r="G135" s="144"/>
    </row>
    <row r="136" spans="1:7">
      <c r="A136" s="30"/>
      <c r="B136" s="30"/>
      <c r="C136" s="30"/>
      <c r="D136" s="30"/>
      <c r="E136" s="30"/>
      <c r="F136" s="30"/>
      <c r="G136" s="144"/>
    </row>
    <row r="137" spans="1:7">
      <c r="A137" s="30"/>
      <c r="B137" s="30"/>
      <c r="C137" s="30"/>
      <c r="D137" s="30"/>
      <c r="E137" s="30"/>
      <c r="F137" s="30"/>
      <c r="G137" s="144"/>
    </row>
    <row r="138" spans="1:7">
      <c r="A138" s="30"/>
      <c r="B138" s="30"/>
      <c r="C138" s="30"/>
      <c r="D138" s="30"/>
      <c r="E138" s="30"/>
      <c r="F138" s="30"/>
      <c r="G138" s="144"/>
    </row>
    <row r="139" spans="1:7">
      <c r="A139" s="30"/>
      <c r="B139" s="30"/>
      <c r="C139" s="30"/>
      <c r="D139" s="30"/>
      <c r="E139" s="30"/>
      <c r="F139" s="30"/>
      <c r="G139" s="144"/>
    </row>
    <row r="140" spans="1:7">
      <c r="A140" s="30"/>
      <c r="B140" s="30"/>
      <c r="C140" s="30"/>
      <c r="D140" s="30"/>
      <c r="E140" s="30"/>
      <c r="F140" s="30"/>
      <c r="G140" s="30"/>
    </row>
    <row r="141" spans="1:7">
      <c r="A141" s="30"/>
      <c r="B141" s="30"/>
      <c r="C141" s="30"/>
      <c r="D141" s="30"/>
      <c r="E141" s="30"/>
      <c r="F141" s="30"/>
      <c r="G141" s="30"/>
    </row>
  </sheetData>
  <mergeCells count="12">
    <mergeCell ref="B5:C7"/>
    <mergeCell ref="E6:G8"/>
    <mergeCell ref="B8:C11"/>
    <mergeCell ref="E9:G13"/>
    <mergeCell ref="B12:C13"/>
    <mergeCell ref="B85:F85"/>
    <mergeCell ref="B87:E90"/>
    <mergeCell ref="B14:C16"/>
    <mergeCell ref="E14:G15"/>
    <mergeCell ref="A63:G63"/>
    <mergeCell ref="B73:F74"/>
    <mergeCell ref="B84:F84"/>
  </mergeCells>
  <printOptions horizontalCentered="1" verticalCentered="1"/>
  <pageMargins left="0.5" right="0.5" top="0.5" bottom="0.5" header="0.5" footer="0.5"/>
  <pageSetup scale="71" fitToHeight="2" orientation="portrait" horizontalDpi="300" verticalDpi="300" r:id="rId1"/>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42"/>
  <sheetViews>
    <sheetView defaultGridColor="0" topLeftCell="A45" colorId="22" zoomScaleNormal="100" zoomScaleSheetLayoutView="40" workbookViewId="0">
      <selection activeCell="B67" sqref="B67"/>
    </sheetView>
  </sheetViews>
  <sheetFormatPr defaultColWidth="9.6640625" defaultRowHeight="15"/>
  <cols>
    <col min="1" max="1" width="4.6640625" style="1581" customWidth="1"/>
    <col min="2" max="2" width="47" style="1581" customWidth="1"/>
    <col min="3" max="3" width="21.6640625" style="1581" customWidth="1"/>
    <col min="4" max="4" width="15.109375" style="1581" customWidth="1"/>
    <col min="5" max="5" width="25.109375" style="1581" customWidth="1"/>
    <col min="6" max="16384" width="9.6640625" style="1581"/>
  </cols>
  <sheetData>
    <row r="1" spans="1:5">
      <c r="A1" s="1729"/>
      <c r="B1" s="1730" t="s">
        <v>1789</v>
      </c>
      <c r="C1" s="1731" t="s">
        <v>1335</v>
      </c>
      <c r="D1" s="1819" t="s">
        <v>1791</v>
      </c>
      <c r="E1" s="1733" t="s">
        <v>1792</v>
      </c>
    </row>
    <row r="2" spans="1:5">
      <c r="A2" s="1737"/>
      <c r="B2" s="1583" t="str">
        <f>'Data Sheet'!$C$25</f>
        <v xml:space="preserve"> New York State Electric &amp; Gas Corporation</v>
      </c>
      <c r="C2" s="1742" t="s">
        <v>2305</v>
      </c>
      <c r="D2" s="1583" t="s">
        <v>1794</v>
      </c>
      <c r="E2" s="1741"/>
    </row>
    <row r="3" spans="1:5" ht="15" customHeight="1">
      <c r="A3" s="1744"/>
      <c r="B3" s="1745"/>
      <c r="C3" s="1749" t="s">
        <v>1715</v>
      </c>
      <c r="D3" s="1687" t="str">
        <f>'Data Sheet'!$C$40</f>
        <v xml:space="preserve"> </v>
      </c>
      <c r="E3" s="1688" t="str">
        <f>'Data Sheet'!$C$38</f>
        <v>12/31/2016</v>
      </c>
    </row>
    <row r="4" spans="1:5" ht="15" customHeight="1">
      <c r="A4" s="1752"/>
      <c r="B4" s="1753" t="s">
        <v>293</v>
      </c>
      <c r="C4" s="1753"/>
      <c r="D4" s="1753"/>
      <c r="E4" s="1754"/>
    </row>
    <row r="5" spans="1:5" ht="15" customHeight="1">
      <c r="A5" s="1737"/>
      <c r="B5" s="3110" t="s">
        <v>3432</v>
      </c>
      <c r="C5" s="3113" t="s">
        <v>3433</v>
      </c>
      <c r="D5" s="3113"/>
      <c r="E5" s="3114"/>
    </row>
    <row r="6" spans="1:5">
      <c r="A6" s="1737"/>
      <c r="B6" s="3111"/>
      <c r="C6" s="3115"/>
      <c r="D6" s="3115"/>
      <c r="E6" s="3116"/>
    </row>
    <row r="7" spans="1:5">
      <c r="A7" s="1737"/>
      <c r="B7" s="3111"/>
      <c r="C7" s="3115"/>
      <c r="D7" s="3115"/>
      <c r="E7" s="3116"/>
    </row>
    <row r="8" spans="1:5">
      <c r="A8" s="1737"/>
      <c r="B8" s="3111"/>
      <c r="C8" s="3115"/>
      <c r="D8" s="3115"/>
      <c r="E8" s="3116"/>
    </row>
    <row r="9" spans="1:5">
      <c r="A9" s="1737"/>
      <c r="B9" s="3111"/>
      <c r="C9" s="2575"/>
      <c r="D9" s="2575"/>
      <c r="E9" s="2576"/>
    </row>
    <row r="10" spans="1:5">
      <c r="A10" s="1737"/>
      <c r="B10" s="3111"/>
      <c r="C10" s="2528"/>
      <c r="D10" s="2528"/>
      <c r="E10" s="2529"/>
    </row>
    <row r="11" spans="1:5">
      <c r="A11" s="1737"/>
      <c r="B11" s="3111"/>
      <c r="C11" s="1773"/>
      <c r="D11" s="1773"/>
      <c r="E11" s="1820"/>
    </row>
    <row r="12" spans="1:5">
      <c r="A12" s="1737"/>
      <c r="B12" s="3111"/>
      <c r="C12" s="1821"/>
      <c r="D12" s="1821"/>
      <c r="E12" s="1725"/>
    </row>
    <row r="13" spans="1:5">
      <c r="A13" s="1737"/>
      <c r="B13" s="3112" t="s">
        <v>3434</v>
      </c>
      <c r="C13" s="1755"/>
      <c r="D13" s="1604"/>
      <c r="E13" s="1725"/>
    </row>
    <row r="14" spans="1:5">
      <c r="A14" s="1737"/>
      <c r="B14" s="3111"/>
      <c r="C14" s="1755"/>
      <c r="D14" s="1604"/>
      <c r="E14" s="1725"/>
    </row>
    <row r="15" spans="1:5">
      <c r="A15" s="1744"/>
      <c r="B15" s="1753"/>
      <c r="C15" s="1753"/>
      <c r="D15" s="1748"/>
      <c r="E15" s="1775"/>
    </row>
    <row r="16" spans="1:5">
      <c r="A16" s="1780" t="s">
        <v>1718</v>
      </c>
      <c r="B16" s="1755" t="s">
        <v>294</v>
      </c>
      <c r="C16" s="1755"/>
      <c r="D16" s="1619"/>
      <c r="E16" s="1822" t="s">
        <v>295</v>
      </c>
    </row>
    <row r="17" spans="1:5">
      <c r="A17" s="1790" t="s">
        <v>1721</v>
      </c>
      <c r="B17" s="1753" t="s">
        <v>3007</v>
      </c>
      <c r="C17" s="1753"/>
      <c r="D17" s="1753"/>
      <c r="E17" s="1823" t="s">
        <v>3008</v>
      </c>
    </row>
    <row r="18" spans="1:5">
      <c r="A18" s="1760">
        <v>1</v>
      </c>
      <c r="B18" s="1765" t="s">
        <v>296</v>
      </c>
      <c r="C18" s="1753"/>
      <c r="D18" s="1824"/>
      <c r="E18" s="1825"/>
    </row>
    <row r="19" spans="1:5">
      <c r="A19" s="1760">
        <v>2</v>
      </c>
      <c r="B19" s="1826" t="s">
        <v>4578</v>
      </c>
      <c r="C19" s="1827"/>
      <c r="D19" s="2638"/>
      <c r="E19" s="1662">
        <v>118887189</v>
      </c>
    </row>
    <row r="20" spans="1:5">
      <c r="A20" s="1760">
        <v>3</v>
      </c>
      <c r="B20" s="1765" t="s">
        <v>382</v>
      </c>
      <c r="C20" s="1753"/>
      <c r="D20" s="1824"/>
      <c r="E20" s="1825"/>
    </row>
    <row r="21" spans="1:5">
      <c r="A21" s="1760">
        <v>4</v>
      </c>
      <c r="B21" s="1765" t="s">
        <v>383</v>
      </c>
      <c r="C21" s="1753"/>
      <c r="D21" s="1824"/>
      <c r="E21" s="1664">
        <v>97352561</v>
      </c>
    </row>
    <row r="22" spans="1:5">
      <c r="A22" s="1760">
        <v>5</v>
      </c>
      <c r="B22" s="1765" t="s">
        <v>5434</v>
      </c>
      <c r="C22" s="1753"/>
      <c r="D22" s="1745"/>
      <c r="E22" s="1664">
        <v>2941700</v>
      </c>
    </row>
    <row r="23" spans="1:5">
      <c r="A23" s="1760">
        <v>6</v>
      </c>
      <c r="B23" s="1765" t="s">
        <v>5435</v>
      </c>
      <c r="C23" s="1753"/>
      <c r="D23" s="1745"/>
      <c r="E23" s="1664">
        <v>6252475</v>
      </c>
    </row>
    <row r="24" spans="1:5">
      <c r="A24" s="1760">
        <v>7</v>
      </c>
      <c r="B24" s="1765" t="s">
        <v>5436</v>
      </c>
      <c r="C24" s="1753"/>
      <c r="D24" s="1745"/>
      <c r="E24" s="1664">
        <v>306118</v>
      </c>
    </row>
    <row r="25" spans="1:5">
      <c r="A25" s="1760">
        <v>8</v>
      </c>
      <c r="B25" s="1765" t="s">
        <v>384</v>
      </c>
      <c r="C25" s="1753"/>
      <c r="D25" s="1745"/>
      <c r="E25" s="1664">
        <v>60357803</v>
      </c>
    </row>
    <row r="26" spans="1:5">
      <c r="A26" s="1760">
        <v>9</v>
      </c>
      <c r="B26" s="1765" t="s">
        <v>385</v>
      </c>
      <c r="C26" s="1753"/>
      <c r="D26" s="1745"/>
      <c r="E26" s="1664">
        <v>-510000</v>
      </c>
    </row>
    <row r="27" spans="1:5">
      <c r="A27" s="1760">
        <v>10</v>
      </c>
      <c r="B27" s="1765" t="s">
        <v>386</v>
      </c>
      <c r="C27" s="1753"/>
      <c r="D27" s="1745"/>
      <c r="E27" s="1664">
        <v>-61130570</v>
      </c>
    </row>
    <row r="28" spans="1:5">
      <c r="A28" s="1760">
        <v>11</v>
      </c>
      <c r="B28" s="1765" t="s">
        <v>387</v>
      </c>
      <c r="C28" s="1753"/>
      <c r="D28" s="1745"/>
      <c r="E28" s="1664">
        <v>-147212</v>
      </c>
    </row>
    <row r="29" spans="1:5">
      <c r="A29" s="1760">
        <v>12</v>
      </c>
      <c r="B29" s="1765" t="s">
        <v>388</v>
      </c>
      <c r="C29" s="1753"/>
      <c r="D29" s="1745"/>
      <c r="E29" s="1664"/>
    </row>
    <row r="30" spans="1:5">
      <c r="A30" s="1760">
        <v>13</v>
      </c>
      <c r="B30" s="1765" t="s">
        <v>389</v>
      </c>
      <c r="C30" s="1753"/>
      <c r="D30" s="1745"/>
      <c r="E30" s="1664">
        <v>53128153</v>
      </c>
    </row>
    <row r="31" spans="1:5">
      <c r="A31" s="1760">
        <v>14</v>
      </c>
      <c r="B31" s="1765" t="s">
        <v>390</v>
      </c>
      <c r="C31" s="1753"/>
      <c r="D31" s="1745"/>
      <c r="E31" s="1664">
        <v>-31200873</v>
      </c>
    </row>
    <row r="32" spans="1:5">
      <c r="A32" s="1760">
        <v>15</v>
      </c>
      <c r="B32" s="1765" t="s">
        <v>391</v>
      </c>
      <c r="C32" s="1753"/>
      <c r="D32" s="1745"/>
      <c r="E32" s="1664">
        <v>13486863</v>
      </c>
    </row>
    <row r="33" spans="1:5">
      <c r="A33" s="1760">
        <v>16</v>
      </c>
      <c r="B33" s="1765" t="s">
        <v>392</v>
      </c>
      <c r="C33" s="1753"/>
      <c r="D33" s="1745"/>
      <c r="E33" s="1664">
        <v>520751</v>
      </c>
    </row>
    <row r="34" spans="1:5">
      <c r="A34" s="1760">
        <v>17</v>
      </c>
      <c r="B34" s="1765" t="s">
        <v>393</v>
      </c>
      <c r="C34" s="1753"/>
      <c r="D34" s="1745"/>
      <c r="E34" s="1664"/>
    </row>
    <row r="35" spans="1:5">
      <c r="A35" s="1760">
        <v>18</v>
      </c>
      <c r="B35" s="1765" t="s">
        <v>394</v>
      </c>
      <c r="C35" s="1753"/>
      <c r="D35" s="1745"/>
      <c r="E35" s="1664">
        <v>25105072</v>
      </c>
    </row>
    <row r="36" spans="1:5">
      <c r="A36" s="1760">
        <v>19</v>
      </c>
      <c r="B36" s="1765" t="s">
        <v>5437</v>
      </c>
      <c r="C36" s="1753"/>
      <c r="D36" s="1745"/>
      <c r="E36" s="1664">
        <v>62433952</v>
      </c>
    </row>
    <row r="37" spans="1:5">
      <c r="A37" s="1760">
        <v>20</v>
      </c>
      <c r="B37" s="1765"/>
      <c r="C37" s="1753"/>
      <c r="D37" s="1745"/>
      <c r="E37" s="1664"/>
    </row>
    <row r="38" spans="1:5">
      <c r="A38" s="1760">
        <v>21</v>
      </c>
      <c r="B38" s="1765"/>
      <c r="C38" s="1753"/>
      <c r="D38" s="1745"/>
      <c r="E38" s="1664"/>
    </row>
    <row r="39" spans="1:5">
      <c r="A39" s="1760">
        <v>22</v>
      </c>
      <c r="B39" s="1826" t="s">
        <v>395</v>
      </c>
      <c r="C39" s="1827"/>
      <c r="D39" s="1828"/>
      <c r="E39" s="1664">
        <f>E19+SUM(E21:E32)-E33-E34+SUM(E35:E38)</f>
        <v>346742480</v>
      </c>
    </row>
    <row r="40" spans="1:5">
      <c r="A40" s="1760">
        <v>23</v>
      </c>
      <c r="B40" s="1765"/>
      <c r="C40" s="1753"/>
      <c r="D40" s="1745"/>
      <c r="E40" s="1664"/>
    </row>
    <row r="41" spans="1:5">
      <c r="A41" s="1760">
        <v>24</v>
      </c>
      <c r="B41" s="1765" t="s">
        <v>396</v>
      </c>
      <c r="C41" s="1753"/>
      <c r="D41" s="1745"/>
      <c r="E41" s="1664"/>
    </row>
    <row r="42" spans="1:5">
      <c r="A42" s="1760">
        <v>25</v>
      </c>
      <c r="B42" s="1765" t="s">
        <v>397</v>
      </c>
      <c r="C42" s="1753"/>
      <c r="D42" s="1745"/>
      <c r="E42" s="1664"/>
    </row>
    <row r="43" spans="1:5">
      <c r="A43" s="1760">
        <v>26</v>
      </c>
      <c r="B43" s="1765" t="s">
        <v>398</v>
      </c>
      <c r="C43" s="1753"/>
      <c r="D43" s="1745"/>
      <c r="E43" s="1664">
        <v>-274397611</v>
      </c>
    </row>
    <row r="44" spans="1:5">
      <c r="A44" s="1760">
        <v>27</v>
      </c>
      <c r="B44" s="1765" t="s">
        <v>399</v>
      </c>
      <c r="C44" s="1753"/>
      <c r="D44" s="1745"/>
      <c r="E44" s="1664"/>
    </row>
    <row r="45" spans="1:5">
      <c r="A45" s="1760">
        <v>28</v>
      </c>
      <c r="B45" s="1765" t="s">
        <v>400</v>
      </c>
      <c r="C45" s="1753"/>
      <c r="D45" s="1745"/>
      <c r="E45" s="1664"/>
    </row>
    <row r="46" spans="1:5">
      <c r="A46" s="1760">
        <v>29</v>
      </c>
      <c r="B46" s="1765" t="s">
        <v>401</v>
      </c>
      <c r="C46" s="1753"/>
      <c r="D46" s="1745"/>
      <c r="E46" s="1664">
        <v>-979840</v>
      </c>
    </row>
    <row r="47" spans="1:5">
      <c r="A47" s="1760">
        <v>30</v>
      </c>
      <c r="B47" s="1765" t="s">
        <v>392</v>
      </c>
      <c r="C47" s="1753"/>
      <c r="D47" s="1745"/>
      <c r="E47" s="1664">
        <v>520751</v>
      </c>
    </row>
    <row r="48" spans="1:5">
      <c r="A48" s="1760">
        <v>31</v>
      </c>
      <c r="B48" s="1765" t="s">
        <v>5438</v>
      </c>
      <c r="C48" s="1753"/>
      <c r="D48" s="1745"/>
      <c r="E48" s="1664">
        <v>43836000</v>
      </c>
    </row>
    <row r="49" spans="1:5">
      <c r="A49" s="1760">
        <v>32</v>
      </c>
      <c r="B49" s="1765"/>
      <c r="C49" s="1753"/>
      <c r="D49" s="1745"/>
      <c r="E49" s="1664"/>
    </row>
    <row r="50" spans="1:5">
      <c r="A50" s="1760">
        <v>33</v>
      </c>
      <c r="B50" s="1765"/>
      <c r="C50" s="1753"/>
      <c r="D50" s="1745"/>
      <c r="E50" s="1664"/>
    </row>
    <row r="51" spans="1:5">
      <c r="A51" s="1760">
        <v>34</v>
      </c>
      <c r="B51" s="1826" t="s">
        <v>1625</v>
      </c>
      <c r="C51" s="1827"/>
      <c r="D51" s="1828"/>
      <c r="E51" s="1664">
        <f>SUM(E42:E50)</f>
        <v>-231020700</v>
      </c>
    </row>
    <row r="52" spans="1:5">
      <c r="A52" s="1760">
        <v>35</v>
      </c>
      <c r="B52" s="1765"/>
      <c r="C52" s="1753"/>
      <c r="D52" s="1745"/>
      <c r="E52" s="1825"/>
    </row>
    <row r="53" spans="1:5">
      <c r="A53" s="1760">
        <v>36</v>
      </c>
      <c r="B53" s="1765" t="s">
        <v>1626</v>
      </c>
      <c r="C53" s="1753"/>
      <c r="D53" s="1745"/>
      <c r="E53" s="1664"/>
    </row>
    <row r="54" spans="1:5">
      <c r="A54" s="1760">
        <v>37</v>
      </c>
      <c r="B54" s="1765" t="s">
        <v>1490</v>
      </c>
      <c r="C54" s="1753"/>
      <c r="D54" s="1745"/>
      <c r="E54" s="1664"/>
    </row>
    <row r="55" spans="1:5">
      <c r="A55" s="1760">
        <v>38</v>
      </c>
      <c r="B55" s="1765"/>
      <c r="C55" s="1753"/>
      <c r="D55" s="1745"/>
      <c r="E55" s="1664"/>
    </row>
    <row r="56" spans="1:5">
      <c r="A56" s="1760">
        <v>39</v>
      </c>
      <c r="B56" s="1765" t="s">
        <v>1491</v>
      </c>
      <c r="C56" s="1753"/>
      <c r="D56" s="1745"/>
      <c r="E56" s="1664"/>
    </row>
    <row r="57" spans="1:5">
      <c r="A57" s="1760">
        <v>40</v>
      </c>
      <c r="B57" s="1765" t="s">
        <v>1492</v>
      </c>
      <c r="C57" s="1753"/>
      <c r="D57" s="1745"/>
      <c r="E57" s="1664"/>
    </row>
    <row r="58" spans="1:5">
      <c r="A58" s="1760">
        <v>41</v>
      </c>
      <c r="B58" s="1765" t="s">
        <v>1493</v>
      </c>
      <c r="C58" s="1753"/>
      <c r="D58" s="1745"/>
      <c r="E58" s="1825"/>
    </row>
    <row r="59" spans="1:5">
      <c r="A59" s="1760">
        <v>42</v>
      </c>
      <c r="B59" s="1765" t="s">
        <v>1494</v>
      </c>
      <c r="C59" s="1753"/>
      <c r="D59" s="1745"/>
      <c r="E59" s="1664"/>
    </row>
    <row r="60" spans="1:5">
      <c r="A60" s="1760">
        <v>43</v>
      </c>
      <c r="B60" s="1765"/>
      <c r="C60" s="1753"/>
      <c r="D60" s="1745"/>
      <c r="E60" s="1664"/>
    </row>
    <row r="61" spans="1:5">
      <c r="A61" s="1760">
        <v>44</v>
      </c>
      <c r="B61" s="1765" t="s">
        <v>1495</v>
      </c>
      <c r="C61" s="1753"/>
      <c r="D61" s="1745"/>
      <c r="E61" s="1664"/>
    </row>
    <row r="62" spans="1:5" ht="15.75" thickBot="1">
      <c r="A62" s="1829">
        <v>45</v>
      </c>
      <c r="B62" s="1830" t="s">
        <v>1496</v>
      </c>
      <c r="C62" s="1816"/>
      <c r="D62" s="1815"/>
      <c r="E62" s="1713"/>
    </row>
    <row r="63" spans="1:5">
      <c r="A63" s="2539" t="s">
        <v>4648</v>
      </c>
      <c r="B63" s="2574"/>
      <c r="C63" s="1755"/>
      <c r="D63" s="1739"/>
      <c r="E63" s="1682"/>
    </row>
    <row r="64" spans="1:5">
      <c r="A64" s="1755" t="s">
        <v>1497</v>
      </c>
      <c r="B64" s="1619"/>
      <c r="C64" s="1755"/>
      <c r="D64" s="1755"/>
      <c r="E64" s="1680"/>
    </row>
    <row r="65" spans="1:5" ht="15.75" thickBot="1">
      <c r="A65" s="1755"/>
      <c r="B65" s="1619"/>
      <c r="C65" s="1755"/>
      <c r="D65" s="1755"/>
      <c r="E65" s="1680"/>
    </row>
    <row r="66" spans="1:5">
      <c r="A66" s="1729"/>
      <c r="B66" s="1730" t="s">
        <v>1789</v>
      </c>
      <c r="C66" s="1731" t="s">
        <v>1335</v>
      </c>
      <c r="D66" s="1819" t="s">
        <v>1791</v>
      </c>
      <c r="E66" s="1733" t="s">
        <v>1792</v>
      </c>
    </row>
    <row r="67" spans="1:5">
      <c r="A67" s="1737"/>
      <c r="B67" s="1583" t="str">
        <f>'Data Sheet'!$C$25</f>
        <v xml:space="preserve"> New York State Electric &amp; Gas Corporation</v>
      </c>
      <c r="C67" s="1742" t="s">
        <v>2305</v>
      </c>
      <c r="D67" s="1583" t="s">
        <v>1794</v>
      </c>
      <c r="E67" s="1741"/>
    </row>
    <row r="68" spans="1:5">
      <c r="A68" s="1744"/>
      <c r="B68" s="1745"/>
      <c r="C68" s="1749" t="s">
        <v>1715</v>
      </c>
      <c r="D68" s="1687" t="str">
        <f>'Data Sheet'!$C$40</f>
        <v xml:space="preserve"> </v>
      </c>
      <c r="E68" s="1688" t="str">
        <f>'Data Sheet'!$C$38</f>
        <v>12/31/2016</v>
      </c>
    </row>
    <row r="69" spans="1:5">
      <c r="A69" s="1752"/>
      <c r="B69" s="1753" t="s">
        <v>1498</v>
      </c>
      <c r="C69" s="1753"/>
      <c r="D69" s="1753"/>
      <c r="E69" s="1754"/>
    </row>
    <row r="70" spans="1:5">
      <c r="A70" s="1831" t="s">
        <v>3435</v>
      </c>
      <c r="B70" s="1804" t="s">
        <v>3436</v>
      </c>
      <c r="C70" s="1591" t="s">
        <v>1499</v>
      </c>
      <c r="D70" s="1604"/>
      <c r="E70" s="2039"/>
    </row>
    <row r="71" spans="1:5">
      <c r="A71" s="1832"/>
      <c r="B71" s="3090" t="s">
        <v>3437</v>
      </c>
      <c r="C71" s="1591" t="s">
        <v>1500</v>
      </c>
      <c r="D71" s="1604"/>
      <c r="E71" s="2039"/>
    </row>
    <row r="72" spans="1:5">
      <c r="A72" s="1737"/>
      <c r="B72" s="3087"/>
      <c r="C72" s="1591" t="s">
        <v>1501</v>
      </c>
      <c r="D72" s="1604"/>
      <c r="E72" s="2039"/>
    </row>
    <row r="73" spans="1:5">
      <c r="A73" s="1737"/>
      <c r="B73" s="3087"/>
      <c r="C73" s="1591" t="s">
        <v>1502</v>
      </c>
      <c r="D73" s="1604"/>
      <c r="E73" s="2573"/>
    </row>
    <row r="74" spans="1:5">
      <c r="A74" s="1737"/>
      <c r="B74" s="3090" t="s">
        <v>3438</v>
      </c>
      <c r="C74" s="1591" t="s">
        <v>1503</v>
      </c>
      <c r="D74" s="1604"/>
      <c r="E74" s="2039"/>
    </row>
    <row r="75" spans="1:5">
      <c r="A75" s="1737"/>
      <c r="B75" s="3090"/>
      <c r="C75" s="1591" t="s">
        <v>355</v>
      </c>
      <c r="D75" s="1604"/>
      <c r="E75" s="2039"/>
    </row>
    <row r="76" spans="1:5" ht="15" customHeight="1">
      <c r="A76" s="1737"/>
      <c r="B76" s="3090"/>
      <c r="C76" s="2577" t="s">
        <v>356</v>
      </c>
      <c r="D76" s="2577"/>
      <c r="E76" s="2578"/>
    </row>
    <row r="77" spans="1:5">
      <c r="A77" s="1737"/>
      <c r="B77" s="3090"/>
      <c r="C77" s="2577"/>
      <c r="D77" s="2577"/>
      <c r="E77" s="2578"/>
    </row>
    <row r="78" spans="1:5">
      <c r="A78" s="1744"/>
      <c r="B78" s="1753"/>
      <c r="C78" s="1753"/>
      <c r="D78" s="1748"/>
      <c r="E78" s="1775"/>
    </row>
    <row r="79" spans="1:5">
      <c r="A79" s="1780" t="s">
        <v>1718</v>
      </c>
      <c r="B79" s="1755" t="s">
        <v>357</v>
      </c>
      <c r="C79" s="1755"/>
      <c r="D79" s="1619"/>
      <c r="E79" s="1822" t="s">
        <v>295</v>
      </c>
    </row>
    <row r="80" spans="1:5">
      <c r="A80" s="1790" t="s">
        <v>1721</v>
      </c>
      <c r="B80" s="1753" t="s">
        <v>3007</v>
      </c>
      <c r="C80" s="1753"/>
      <c r="D80" s="1753"/>
      <c r="E80" s="1823" t="s">
        <v>3008</v>
      </c>
    </row>
    <row r="81" spans="1:5">
      <c r="A81" s="1760">
        <v>46</v>
      </c>
      <c r="B81" s="1765" t="s">
        <v>358</v>
      </c>
      <c r="C81" s="1753"/>
      <c r="D81" s="1824"/>
      <c r="E81" s="1662"/>
    </row>
    <row r="82" spans="1:5">
      <c r="A82" s="1760">
        <v>47</v>
      </c>
      <c r="B82" s="1765" t="s">
        <v>359</v>
      </c>
      <c r="C82" s="1753"/>
      <c r="D82" s="1824"/>
      <c r="E82" s="1664"/>
    </row>
    <row r="83" spans="1:5">
      <c r="A83" s="1760">
        <v>48</v>
      </c>
      <c r="B83" s="1765"/>
      <c r="C83" s="1753"/>
      <c r="D83" s="1824"/>
      <c r="E83" s="1664"/>
    </row>
    <row r="84" spans="1:5">
      <c r="A84" s="1760">
        <v>49</v>
      </c>
      <c r="B84" s="1765" t="s">
        <v>360</v>
      </c>
      <c r="C84" s="1753"/>
      <c r="D84" s="1824"/>
      <c r="E84" s="1664"/>
    </row>
    <row r="85" spans="1:5">
      <c r="A85" s="1760">
        <v>50</v>
      </c>
      <c r="B85" s="1765" t="s">
        <v>361</v>
      </c>
      <c r="C85" s="1753"/>
      <c r="D85" s="1745"/>
      <c r="E85" s="1664"/>
    </row>
    <row r="86" spans="1:5">
      <c r="A86" s="1760">
        <v>51</v>
      </c>
      <c r="B86" s="1765" t="s">
        <v>362</v>
      </c>
      <c r="C86" s="1753"/>
      <c r="D86" s="1745"/>
      <c r="E86" s="1664"/>
    </row>
    <row r="87" spans="1:5">
      <c r="A87" s="1760">
        <v>52</v>
      </c>
      <c r="B87" s="1765" t="s">
        <v>363</v>
      </c>
      <c r="C87" s="1753"/>
      <c r="D87" s="1745"/>
      <c r="E87" s="1664"/>
    </row>
    <row r="88" spans="1:5">
      <c r="A88" s="1760">
        <v>53</v>
      </c>
      <c r="B88" s="1826" t="s">
        <v>5439</v>
      </c>
      <c r="C88" s="1827"/>
      <c r="D88" s="1828"/>
      <c r="E88" s="1697">
        <v>16970</v>
      </c>
    </row>
    <row r="89" spans="1:5">
      <c r="A89" s="1760">
        <v>54</v>
      </c>
      <c r="B89" s="1765"/>
      <c r="C89" s="1753"/>
      <c r="D89" s="1745"/>
      <c r="E89" s="1664"/>
    </row>
    <row r="90" spans="1:5">
      <c r="A90" s="1760">
        <v>55</v>
      </c>
      <c r="B90" s="1765"/>
      <c r="C90" s="1753"/>
      <c r="D90" s="1745"/>
      <c r="E90" s="1664"/>
    </row>
    <row r="91" spans="1:5">
      <c r="A91" s="1760">
        <v>56</v>
      </c>
      <c r="B91" s="1765" t="s">
        <v>364</v>
      </c>
      <c r="C91" s="1753"/>
      <c r="D91" s="1745"/>
      <c r="E91" s="1825"/>
    </row>
    <row r="92" spans="1:5">
      <c r="A92" s="1760">
        <v>57</v>
      </c>
      <c r="B92" s="1826" t="s">
        <v>4579</v>
      </c>
      <c r="C92" s="1827"/>
      <c r="D92" s="1828"/>
      <c r="E92" s="1664">
        <f>E51+SUM(E53:E62)+SUM(E81:E90)</f>
        <v>-231003730</v>
      </c>
    </row>
    <row r="93" spans="1:5">
      <c r="A93" s="1760">
        <v>58</v>
      </c>
      <c r="B93" s="1765"/>
      <c r="C93" s="1753"/>
      <c r="D93" s="1745"/>
      <c r="E93" s="1825"/>
    </row>
    <row r="94" spans="1:5">
      <c r="A94" s="1760">
        <v>59</v>
      </c>
      <c r="B94" s="1765" t="s">
        <v>365</v>
      </c>
      <c r="C94" s="1753"/>
      <c r="D94" s="1745"/>
      <c r="E94" s="1825"/>
    </row>
    <row r="95" spans="1:5">
      <c r="A95" s="1760">
        <v>60</v>
      </c>
      <c r="B95" s="1765" t="s">
        <v>366</v>
      </c>
      <c r="C95" s="1753"/>
      <c r="D95" s="1745"/>
      <c r="E95" s="1825"/>
    </row>
    <row r="96" spans="1:5">
      <c r="A96" s="1760">
        <v>61</v>
      </c>
      <c r="B96" s="1765" t="s">
        <v>367</v>
      </c>
      <c r="C96" s="1753"/>
      <c r="D96" s="1745"/>
      <c r="E96" s="1664">
        <v>496410000</v>
      </c>
    </row>
    <row r="97" spans="1:5">
      <c r="A97" s="1760">
        <v>62</v>
      </c>
      <c r="B97" s="1765" t="s">
        <v>368</v>
      </c>
      <c r="C97" s="1753"/>
      <c r="D97" s="1745"/>
      <c r="E97" s="1664"/>
    </row>
    <row r="98" spans="1:5">
      <c r="A98" s="1760">
        <v>63</v>
      </c>
      <c r="B98" s="1765" t="s">
        <v>369</v>
      </c>
      <c r="C98" s="1753"/>
      <c r="D98" s="1745"/>
      <c r="E98" s="1664"/>
    </row>
    <row r="99" spans="1:5">
      <c r="A99" s="2622">
        <v>64</v>
      </c>
      <c r="B99" s="1826" t="s">
        <v>4580</v>
      </c>
      <c r="C99" s="1827"/>
      <c r="D99" s="1828"/>
      <c r="E99" s="1697"/>
    </row>
    <row r="100" spans="1:5">
      <c r="A100" s="1760">
        <v>65</v>
      </c>
      <c r="B100" s="1765"/>
      <c r="C100" s="1753"/>
      <c r="D100" s="1745"/>
      <c r="E100" s="1664"/>
    </row>
    <row r="101" spans="1:5">
      <c r="A101" s="1760">
        <v>66</v>
      </c>
      <c r="B101" s="1765" t="s">
        <v>370</v>
      </c>
      <c r="C101" s="1753"/>
      <c r="D101" s="1745"/>
      <c r="E101" s="1664"/>
    </row>
    <row r="102" spans="1:5">
      <c r="A102" s="1760">
        <v>67</v>
      </c>
      <c r="B102" s="1826" t="s">
        <v>4580</v>
      </c>
      <c r="C102" s="1827"/>
      <c r="D102" s="1828"/>
      <c r="E102" s="1697"/>
    </row>
    <row r="103" spans="1:5">
      <c r="A103" s="1760">
        <v>68</v>
      </c>
      <c r="B103" s="1765"/>
      <c r="C103" s="1753"/>
      <c r="D103" s="1745"/>
      <c r="E103" s="1664"/>
    </row>
    <row r="104" spans="1:5">
      <c r="A104" s="1760">
        <v>69</v>
      </c>
      <c r="B104" s="1765"/>
      <c r="C104" s="1753"/>
      <c r="D104" s="1745"/>
      <c r="E104" s="1664"/>
    </row>
    <row r="105" spans="1:5">
      <c r="A105" s="1760">
        <v>70</v>
      </c>
      <c r="B105" s="1826" t="s">
        <v>4581</v>
      </c>
      <c r="C105" s="1827"/>
      <c r="D105" s="1828"/>
      <c r="E105" s="1664">
        <f>SUM(E96:E104)</f>
        <v>496410000</v>
      </c>
    </row>
    <row r="106" spans="1:5">
      <c r="A106" s="1760">
        <v>71</v>
      </c>
      <c r="B106" s="1765"/>
      <c r="C106" s="1753"/>
      <c r="D106" s="1745"/>
      <c r="E106" s="1664"/>
    </row>
    <row r="107" spans="1:5">
      <c r="A107" s="1760">
        <v>72</v>
      </c>
      <c r="B107" s="1765" t="s">
        <v>371</v>
      </c>
      <c r="C107" s="1753"/>
      <c r="D107" s="1745"/>
      <c r="E107" s="1825"/>
    </row>
    <row r="108" spans="1:5">
      <c r="A108" s="1760">
        <v>73</v>
      </c>
      <c r="B108" s="1765" t="s">
        <v>372</v>
      </c>
      <c r="C108" s="1753"/>
      <c r="D108" s="1745"/>
      <c r="E108" s="1664">
        <v>-196850000</v>
      </c>
    </row>
    <row r="109" spans="1:5">
      <c r="A109" s="1760">
        <v>74</v>
      </c>
      <c r="B109" s="1765" t="s">
        <v>368</v>
      </c>
      <c r="C109" s="1753"/>
      <c r="D109" s="1745"/>
      <c r="E109" s="1664"/>
    </row>
    <row r="110" spans="1:5">
      <c r="A110" s="1760">
        <v>75</v>
      </c>
      <c r="B110" s="1765" t="s">
        <v>369</v>
      </c>
      <c r="C110" s="1753"/>
      <c r="D110" s="1745"/>
      <c r="E110" s="1664"/>
    </row>
    <row r="111" spans="1:5">
      <c r="A111" s="1760">
        <v>76</v>
      </c>
      <c r="B111" s="1826" t="s">
        <v>5440</v>
      </c>
      <c r="C111" s="1827"/>
      <c r="D111" s="1828"/>
      <c r="E111" s="1697">
        <v>-1662753</v>
      </c>
    </row>
    <row r="112" spans="1:5">
      <c r="A112" s="1760">
        <v>77</v>
      </c>
      <c r="B112" s="1765"/>
      <c r="C112" s="1753"/>
      <c r="D112" s="1745"/>
      <c r="E112" s="1664"/>
    </row>
    <row r="113" spans="1:5">
      <c r="A113" s="1760">
        <v>78</v>
      </c>
      <c r="B113" s="1765" t="s">
        <v>373</v>
      </c>
      <c r="C113" s="1753"/>
      <c r="D113" s="1745"/>
      <c r="E113" s="1664">
        <v>-334945000</v>
      </c>
    </row>
    <row r="114" spans="1:5">
      <c r="A114" s="1760">
        <v>79</v>
      </c>
      <c r="B114" s="1765" t="s">
        <v>5441</v>
      </c>
      <c r="C114" s="1753"/>
      <c r="D114" s="1745"/>
      <c r="E114" s="1664">
        <v>-3488102</v>
      </c>
    </row>
    <row r="115" spans="1:5">
      <c r="A115" s="1760">
        <v>80</v>
      </c>
      <c r="B115" s="1765" t="s">
        <v>374</v>
      </c>
      <c r="C115" s="1753"/>
      <c r="D115" s="1745"/>
      <c r="E115" s="1664"/>
    </row>
    <row r="116" spans="1:5">
      <c r="A116" s="1760">
        <v>81</v>
      </c>
      <c r="B116" s="1765" t="s">
        <v>375</v>
      </c>
      <c r="C116" s="1753"/>
      <c r="D116" s="1745"/>
      <c r="E116" s="1664">
        <v>-75000000</v>
      </c>
    </row>
    <row r="117" spans="1:5">
      <c r="A117" s="1760">
        <v>82</v>
      </c>
      <c r="B117" s="1765" t="s">
        <v>376</v>
      </c>
      <c r="C117" s="1753"/>
      <c r="D117" s="1745"/>
      <c r="E117" s="1825"/>
    </row>
    <row r="118" spans="1:5">
      <c r="A118" s="1760">
        <v>83</v>
      </c>
      <c r="B118" s="1826" t="s">
        <v>4582</v>
      </c>
      <c r="C118" s="1827"/>
      <c r="D118" s="1828"/>
      <c r="E118" s="1664">
        <f>SUM(E105:E116)</f>
        <v>-115535855</v>
      </c>
    </row>
    <row r="119" spans="1:5">
      <c r="A119" s="1760">
        <v>84</v>
      </c>
      <c r="B119" s="1765"/>
      <c r="C119" s="1753"/>
      <c r="D119" s="1745"/>
      <c r="E119" s="1664"/>
    </row>
    <row r="120" spans="1:5">
      <c r="A120" s="1760">
        <v>85</v>
      </c>
      <c r="B120" s="1765" t="s">
        <v>377</v>
      </c>
      <c r="C120" s="1753"/>
      <c r="D120" s="1745"/>
      <c r="E120" s="1825"/>
    </row>
    <row r="121" spans="1:5">
      <c r="A121" s="1760">
        <v>86</v>
      </c>
      <c r="B121" s="1826" t="s">
        <v>4583</v>
      </c>
      <c r="C121" s="1827"/>
      <c r="D121" s="1828"/>
      <c r="E121" s="1664">
        <f>E39+E92+E118</f>
        <v>202895</v>
      </c>
    </row>
    <row r="122" spans="1:5">
      <c r="A122" s="1760">
        <v>87</v>
      </c>
      <c r="B122" s="1765"/>
      <c r="C122" s="1753"/>
      <c r="D122" s="1745"/>
      <c r="E122" s="1825"/>
    </row>
    <row r="123" spans="1:5">
      <c r="A123" s="1760">
        <v>88</v>
      </c>
      <c r="B123" s="1765" t="s">
        <v>378</v>
      </c>
      <c r="C123" s="1753"/>
      <c r="D123" s="1745"/>
      <c r="E123" s="1664">
        <v>4189840</v>
      </c>
    </row>
    <row r="124" spans="1:5">
      <c r="A124" s="1760">
        <v>89</v>
      </c>
      <c r="B124" s="1765"/>
      <c r="C124" s="1753"/>
      <c r="D124" s="1745"/>
      <c r="E124" s="1825"/>
    </row>
    <row r="125" spans="1:5" ht="15.75" thickBot="1">
      <c r="A125" s="1829">
        <v>90</v>
      </c>
      <c r="B125" s="1830" t="s">
        <v>379</v>
      </c>
      <c r="C125" s="1816"/>
      <c r="D125" s="1815"/>
      <c r="E125" s="1713">
        <f>E121+E123</f>
        <v>4392735</v>
      </c>
    </row>
    <row r="126" spans="1:5">
      <c r="A126" s="2539" t="s">
        <v>4648</v>
      </c>
      <c r="B126" s="2574"/>
      <c r="C126" s="1739"/>
      <c r="D126" s="1739"/>
      <c r="E126" s="1682"/>
    </row>
    <row r="127" spans="1:5">
      <c r="A127" s="1755" t="s">
        <v>380</v>
      </c>
      <c r="B127" s="1755"/>
      <c r="C127" s="1755"/>
      <c r="D127" s="1755"/>
      <c r="E127" s="1680"/>
    </row>
    <row r="128" spans="1:5">
      <c r="A128" s="1604"/>
      <c r="B128" s="1604"/>
      <c r="C128" s="1604"/>
      <c r="D128" s="1604"/>
      <c r="E128" s="1604"/>
    </row>
    <row r="129" spans="1:5">
      <c r="A129" s="1626"/>
      <c r="B129" s="1626"/>
      <c r="C129" s="1626"/>
      <c r="D129" s="1626"/>
      <c r="E129" s="1626"/>
    </row>
    <row r="130" spans="1:5">
      <c r="A130" s="1604"/>
      <c r="B130" s="1755"/>
      <c r="C130" s="1739"/>
      <c r="D130" s="1739"/>
      <c r="E130" s="1682"/>
    </row>
    <row r="131" spans="1:5">
      <c r="A131" s="1604"/>
      <c r="B131" s="1755"/>
      <c r="C131" s="1739"/>
      <c r="D131" s="1739"/>
      <c r="E131" s="1682"/>
    </row>
    <row r="132" spans="1:5">
      <c r="A132" s="1604"/>
      <c r="B132" s="1755"/>
      <c r="C132" s="1739"/>
      <c r="D132" s="1739"/>
      <c r="E132" s="1682"/>
    </row>
    <row r="133" spans="1:5">
      <c r="A133" s="1604"/>
      <c r="B133" s="1755"/>
      <c r="C133" s="1739"/>
      <c r="D133" s="1739"/>
      <c r="E133" s="1682"/>
    </row>
    <row r="134" spans="1:5">
      <c r="A134" s="1604"/>
      <c r="B134" s="1755"/>
      <c r="C134" s="1739"/>
      <c r="D134" s="1739"/>
      <c r="E134" s="1682"/>
    </row>
    <row r="135" spans="1:5">
      <c r="A135" s="1739"/>
      <c r="B135" s="1739"/>
      <c r="C135" s="1739"/>
      <c r="D135" s="1739"/>
      <c r="E135" s="1682"/>
    </row>
    <row r="136" spans="1:5">
      <c r="A136" s="1739"/>
      <c r="B136" s="1739"/>
      <c r="C136" s="1739"/>
      <c r="D136" s="1739"/>
      <c r="E136" s="1682"/>
    </row>
    <row r="137" spans="1:5">
      <c r="A137" s="1739"/>
      <c r="B137" s="1739"/>
      <c r="C137" s="1739"/>
      <c r="D137" s="1739"/>
      <c r="E137" s="1682"/>
    </row>
    <row r="138" spans="1:5">
      <c r="A138" s="1739"/>
      <c r="B138" s="1739"/>
      <c r="C138" s="1739"/>
      <c r="D138" s="1739"/>
      <c r="E138" s="1682"/>
    </row>
    <row r="139" spans="1:5">
      <c r="A139" s="1739"/>
      <c r="B139" s="1739"/>
      <c r="C139" s="1739"/>
      <c r="D139" s="1739"/>
      <c r="E139" s="1682"/>
    </row>
    <row r="140" spans="1:5">
      <c r="A140" s="1739"/>
      <c r="B140" s="1739"/>
      <c r="C140" s="1739"/>
      <c r="D140" s="1739"/>
      <c r="E140" s="1682"/>
    </row>
    <row r="141" spans="1:5">
      <c r="A141" s="1739"/>
      <c r="B141" s="1739"/>
      <c r="C141" s="1739"/>
      <c r="D141" s="1739"/>
      <c r="E141" s="1682"/>
    </row>
    <row r="142" spans="1:5">
      <c r="A142" s="1739"/>
      <c r="B142" s="1739"/>
      <c r="C142" s="1739"/>
      <c r="D142" s="1739"/>
      <c r="E142" s="1682"/>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horizontalDpi="300" verticalDpi="300" r:id="rId1"/>
  <headerFooter alignWithMargins="0"/>
  <rowBreaks count="1" manualBreakCount="1">
    <brk id="6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2537"/>
  <sheetViews>
    <sheetView defaultGridColor="0" view="pageBreakPreview" topLeftCell="A2339" colorId="22" zoomScale="70" zoomScaleNormal="90" zoomScaleSheetLayoutView="70" workbookViewId="0">
      <selection activeCell="L2394" sqref="L2394"/>
    </sheetView>
  </sheetViews>
  <sheetFormatPr defaultColWidth="9.6640625" defaultRowHeight="15"/>
  <cols>
    <col min="1" max="1" width="4.6640625" style="1581" customWidth="1"/>
    <col min="2" max="2" width="43.6640625" style="1581" customWidth="1"/>
    <col min="3" max="3" width="4.6640625" style="1581" customWidth="1"/>
    <col min="4" max="4" width="3.6640625" style="1581" customWidth="1"/>
    <col min="5" max="5" width="1.6640625" style="1581" customWidth="1"/>
    <col min="6" max="6" width="18.88671875" style="1581" bestFit="1" customWidth="1"/>
    <col min="7" max="7" width="15.6640625" style="1581" customWidth="1"/>
    <col min="8" max="8" width="18.5546875" style="1581" bestFit="1" customWidth="1"/>
    <col min="9" max="16384" width="9.6640625" style="1581"/>
  </cols>
  <sheetData>
    <row r="1" spans="1:8">
      <c r="A1" s="1729"/>
      <c r="B1" s="1730" t="s">
        <v>1789</v>
      </c>
      <c r="C1" s="1731" t="s">
        <v>1335</v>
      </c>
      <c r="D1" s="1732"/>
      <c r="E1" s="1732"/>
      <c r="F1" s="1730"/>
      <c r="G1" s="1730" t="s">
        <v>1791</v>
      </c>
      <c r="H1" s="1733" t="s">
        <v>1712</v>
      </c>
    </row>
    <row r="2" spans="1:8">
      <c r="A2" s="1737"/>
      <c r="B2" s="1583" t="str">
        <f>'Data Sheet'!$C$25</f>
        <v xml:space="preserve"> New York State Electric &amp; Gas Corporation</v>
      </c>
      <c r="C2" s="1738" t="s">
        <v>1336</v>
      </c>
      <c r="D2" s="1739" t="s">
        <v>1337</v>
      </c>
      <c r="E2" s="1739" t="s">
        <v>1338</v>
      </c>
      <c r="F2" s="1583"/>
      <c r="G2" s="1740" t="s">
        <v>1794</v>
      </c>
      <c r="H2" s="1741"/>
    </row>
    <row r="3" spans="1:8" ht="15" customHeight="1">
      <c r="A3" s="1744"/>
      <c r="B3" s="1745"/>
      <c r="C3" s="1746" t="s">
        <v>1339</v>
      </c>
      <c r="D3" s="1745" t="s">
        <v>1337</v>
      </c>
      <c r="E3" s="1745" t="s">
        <v>1340</v>
      </c>
      <c r="F3" s="1747"/>
      <c r="G3" s="1687" t="str">
        <f>'Data Sheet'!$C$40</f>
        <v xml:space="preserve"> </v>
      </c>
      <c r="H3" s="1688" t="str">
        <f>'Data Sheet'!$C$38</f>
        <v>12/31/2016</v>
      </c>
    </row>
    <row r="4" spans="1:8" ht="15" customHeight="1">
      <c r="A4" s="1752" t="s">
        <v>381</v>
      </c>
      <c r="B4" s="1753"/>
      <c r="C4" s="1753"/>
      <c r="D4" s="1753"/>
      <c r="E4" s="1753"/>
      <c r="F4" s="1753"/>
      <c r="G4" s="1753"/>
      <c r="H4" s="1754"/>
    </row>
    <row r="5" spans="1:8" ht="15" customHeight="1">
      <c r="A5" s="1737"/>
      <c r="B5" s="3084" t="s">
        <v>3439</v>
      </c>
      <c r="C5" s="3085"/>
      <c r="D5" s="1755"/>
      <c r="E5" s="3084" t="s">
        <v>3514</v>
      </c>
      <c r="F5" s="3084"/>
      <c r="G5" s="3084"/>
      <c r="H5" s="3096"/>
    </row>
    <row r="6" spans="1:8">
      <c r="A6" s="1737"/>
      <c r="B6" s="3087"/>
      <c r="C6" s="3087"/>
      <c r="D6" s="1755"/>
      <c r="E6" s="3094"/>
      <c r="F6" s="3094"/>
      <c r="G6" s="3094"/>
      <c r="H6" s="3097"/>
    </row>
    <row r="7" spans="1:8">
      <c r="A7" s="1737"/>
      <c r="B7" s="3087"/>
      <c r="C7" s="3087"/>
      <c r="D7" s="1755"/>
      <c r="E7" s="3094"/>
      <c r="F7" s="3094"/>
      <c r="G7" s="3094"/>
      <c r="H7" s="3097"/>
    </row>
    <row r="8" spans="1:8">
      <c r="A8" s="1737"/>
      <c r="B8" s="3087"/>
      <c r="C8" s="3087"/>
      <c r="D8" s="1755"/>
      <c r="E8" s="3094"/>
      <c r="F8" s="3094"/>
      <c r="G8" s="3094"/>
      <c r="H8" s="3097"/>
    </row>
    <row r="9" spans="1:8">
      <c r="A9" s="1737"/>
      <c r="B9" s="3087"/>
      <c r="C9" s="3087"/>
      <c r="D9" s="1755"/>
      <c r="E9" s="3090" t="s">
        <v>3516</v>
      </c>
      <c r="F9" s="3090"/>
      <c r="G9" s="3090"/>
      <c r="H9" s="3097"/>
    </row>
    <row r="10" spans="1:8" ht="15" customHeight="1">
      <c r="A10" s="1737"/>
      <c r="B10" s="3087"/>
      <c r="C10" s="3087"/>
      <c r="D10" s="1755"/>
      <c r="E10" s="3090"/>
      <c r="F10" s="3090"/>
      <c r="G10" s="3090"/>
      <c r="H10" s="3097"/>
    </row>
    <row r="11" spans="1:8">
      <c r="A11" s="1737"/>
      <c r="B11" s="3087"/>
      <c r="C11" s="3087"/>
      <c r="D11" s="1755"/>
      <c r="E11" s="3120" t="s">
        <v>3517</v>
      </c>
      <c r="F11" s="3120"/>
      <c r="G11" s="3120"/>
      <c r="H11" s="3121"/>
    </row>
    <row r="12" spans="1:8" ht="15" customHeight="1">
      <c r="A12" s="1737"/>
      <c r="B12" s="3090" t="s">
        <v>3515</v>
      </c>
      <c r="C12" s="3087"/>
      <c r="D12" s="1755"/>
      <c r="E12" s="3120"/>
      <c r="F12" s="3120"/>
      <c r="G12" s="3120"/>
      <c r="H12" s="3121"/>
    </row>
    <row r="13" spans="1:8" ht="15" customHeight="1">
      <c r="A13" s="1737"/>
      <c r="B13" s="3087"/>
      <c r="C13" s="3087"/>
      <c r="D13" s="1755"/>
      <c r="E13" s="3120"/>
      <c r="F13" s="3120"/>
      <c r="G13" s="3120"/>
      <c r="H13" s="3121"/>
    </row>
    <row r="14" spans="1:8">
      <c r="A14" s="1737"/>
      <c r="B14" s="3087"/>
      <c r="C14" s="3087"/>
      <c r="D14" s="1755"/>
      <c r="E14" s="3120"/>
      <c r="F14" s="3120"/>
      <c r="G14" s="3120"/>
      <c r="H14" s="3121"/>
    </row>
    <row r="15" spans="1:8">
      <c r="A15" s="1737"/>
      <c r="B15" s="3087"/>
      <c r="C15" s="3087"/>
      <c r="D15" s="1755"/>
      <c r="E15" s="2525"/>
      <c r="F15" s="2525"/>
      <c r="G15" s="2525"/>
      <c r="H15" s="2524"/>
    </row>
    <row r="16" spans="1:8">
      <c r="A16" s="1737"/>
      <c r="B16" s="3087"/>
      <c r="C16" s="3087"/>
      <c r="D16" s="1755"/>
      <c r="E16" s="3118"/>
      <c r="F16" s="3118"/>
      <c r="G16" s="3118"/>
      <c r="H16" s="3119"/>
    </row>
    <row r="17" spans="1:8">
      <c r="A17" s="1737"/>
      <c r="B17" s="3087"/>
      <c r="C17" s="3087"/>
      <c r="D17" s="1755"/>
      <c r="E17" s="3118"/>
      <c r="F17" s="3118"/>
      <c r="G17" s="3118"/>
      <c r="H17" s="3119"/>
    </row>
    <row r="18" spans="1:8">
      <c r="A18" s="1737"/>
      <c r="B18" s="3087"/>
      <c r="C18" s="3087"/>
      <c r="D18" s="1755"/>
      <c r="E18" s="3118"/>
      <c r="F18" s="3118"/>
      <c r="G18" s="3118"/>
      <c r="H18" s="3119"/>
    </row>
    <row r="19" spans="1:8">
      <c r="A19" s="1737"/>
      <c r="B19" s="3087"/>
      <c r="C19" s="3087"/>
      <c r="D19" s="1755"/>
      <c r="E19" s="3118"/>
      <c r="F19" s="3118"/>
      <c r="G19" s="3118"/>
      <c r="H19" s="3119"/>
    </row>
    <row r="20" spans="1:8">
      <c r="A20" s="1737"/>
      <c r="B20" s="3090" t="s">
        <v>3882</v>
      </c>
      <c r="C20" s="3090"/>
      <c r="D20" s="1755"/>
      <c r="E20" s="2571"/>
      <c r="F20" s="2571"/>
      <c r="G20" s="2571"/>
      <c r="H20" s="2572"/>
    </row>
    <row r="21" spans="1:8">
      <c r="A21" s="1737"/>
      <c r="B21" s="3090"/>
      <c r="C21" s="3090"/>
      <c r="D21" s="1755"/>
      <c r="E21" s="1833"/>
      <c r="F21" s="1833"/>
      <c r="G21" s="1833"/>
      <c r="H21" s="1834"/>
    </row>
    <row r="22" spans="1:8">
      <c r="A22" s="1737"/>
      <c r="B22" s="3090"/>
      <c r="C22" s="3090"/>
      <c r="D22" s="1755"/>
      <c r="E22" s="1821"/>
      <c r="F22" s="1821"/>
      <c r="G22" s="1821"/>
      <c r="H22" s="1835"/>
    </row>
    <row r="23" spans="1:8">
      <c r="A23" s="1737"/>
      <c r="B23" s="3090"/>
      <c r="C23" s="3090"/>
      <c r="D23" s="1755"/>
      <c r="E23" s="1821"/>
      <c r="F23" s="1821"/>
      <c r="G23" s="1821"/>
      <c r="H23" s="1835"/>
    </row>
    <row r="24" spans="1:8">
      <c r="A24" s="1737"/>
      <c r="B24" s="3090"/>
      <c r="C24" s="3090"/>
      <c r="D24" s="1755"/>
      <c r="E24" s="1821"/>
      <c r="F24" s="1821"/>
      <c r="G24" s="1821"/>
      <c r="H24" s="1835"/>
    </row>
    <row r="25" spans="1:8">
      <c r="A25" s="1744"/>
      <c r="B25" s="3117"/>
      <c r="C25" s="3117"/>
      <c r="D25" s="1753"/>
      <c r="E25" s="1836"/>
      <c r="F25" s="1836"/>
      <c r="G25" s="1836"/>
      <c r="H25" s="1837"/>
    </row>
    <row r="26" spans="1:8">
      <c r="A26" s="1737"/>
      <c r="B26" s="1755"/>
      <c r="C26" s="1755"/>
      <c r="D26" s="1755"/>
      <c r="E26" s="1755"/>
      <c r="F26" s="1739"/>
      <c r="G26" s="1682"/>
      <c r="H26" s="1703"/>
    </row>
    <row r="27" spans="1:8">
      <c r="A27" s="1737"/>
      <c r="B27" s="1739"/>
      <c r="C27" s="1755"/>
      <c r="D27" s="1755"/>
      <c r="E27" s="1755"/>
      <c r="F27" s="1739"/>
      <c r="G27" s="1682"/>
      <c r="H27" s="1703"/>
    </row>
    <row r="28" spans="1:8">
      <c r="A28" s="1737"/>
      <c r="B28" s="1758"/>
      <c r="C28" s="1755"/>
      <c r="D28" s="1755"/>
      <c r="E28" s="1755"/>
      <c r="F28" s="1739"/>
      <c r="G28" s="1682"/>
      <c r="H28" s="1703"/>
    </row>
    <row r="29" spans="1:8">
      <c r="A29" s="1737"/>
      <c r="B29" s="1739"/>
      <c r="C29" s="1755"/>
      <c r="D29" s="1755"/>
      <c r="E29" s="1755"/>
      <c r="F29" s="1739"/>
      <c r="G29" s="1682"/>
      <c r="H29" s="1703"/>
    </row>
    <row r="30" spans="1:8">
      <c r="A30" s="1737"/>
      <c r="B30" s="1758"/>
      <c r="C30" s="1755"/>
      <c r="D30" s="1755"/>
      <c r="E30" s="1755"/>
      <c r="F30" s="1739"/>
      <c r="G30" s="1682"/>
      <c r="H30" s="1703"/>
    </row>
    <row r="31" spans="1:8">
      <c r="A31" s="1737"/>
      <c r="B31" s="1758"/>
      <c r="C31" s="1755"/>
      <c r="D31" s="1755"/>
      <c r="E31" s="1755"/>
      <c r="F31" s="1739"/>
      <c r="G31" s="1682"/>
      <c r="H31" s="1703"/>
    </row>
    <row r="32" spans="1:8">
      <c r="A32" s="1737"/>
      <c r="B32" s="1758"/>
      <c r="C32" s="1755"/>
      <c r="D32" s="1755"/>
      <c r="E32" s="1755"/>
      <c r="F32" s="1739"/>
      <c r="G32" s="1682"/>
      <c r="H32" s="1703"/>
    </row>
    <row r="33" spans="1:8">
      <c r="A33" s="1737"/>
      <c r="B33" s="1758"/>
      <c r="C33" s="1755"/>
      <c r="D33" s="1755"/>
      <c r="E33" s="1755"/>
      <c r="F33" s="1739"/>
      <c r="G33" s="1682"/>
      <c r="H33" s="1703"/>
    </row>
    <row r="34" spans="1:8">
      <c r="A34" s="1737"/>
      <c r="B34" s="1758"/>
      <c r="C34" s="1755"/>
      <c r="D34" s="1755"/>
      <c r="E34" s="1755"/>
      <c r="F34" s="1739"/>
      <c r="G34" s="1682"/>
      <c r="H34" s="1703"/>
    </row>
    <row r="35" spans="1:8">
      <c r="A35" s="1737"/>
      <c r="B35" s="1755"/>
      <c r="C35" s="1755"/>
      <c r="D35" s="1755"/>
      <c r="E35" s="1755"/>
      <c r="F35" s="1739"/>
      <c r="G35" s="1682"/>
      <c r="H35" s="1703"/>
    </row>
    <row r="36" spans="1:8">
      <c r="A36" s="1737"/>
      <c r="B36" s="1755"/>
      <c r="C36" s="1755"/>
      <c r="D36" s="1755"/>
      <c r="E36" s="1755"/>
      <c r="F36" s="1739"/>
      <c r="G36" s="1682"/>
      <c r="H36" s="1703"/>
    </row>
    <row r="37" spans="1:8">
      <c r="A37" s="1737"/>
      <c r="B37" s="1755"/>
      <c r="C37" s="1755"/>
      <c r="D37" s="1755"/>
      <c r="E37" s="1755"/>
      <c r="F37" s="1739"/>
      <c r="G37" s="1682"/>
      <c r="H37" s="1703"/>
    </row>
    <row r="38" spans="1:8">
      <c r="A38" s="1737"/>
      <c r="B38" s="1755"/>
      <c r="C38" s="1755"/>
      <c r="D38" s="1755"/>
      <c r="E38" s="1755"/>
      <c r="F38" s="1739"/>
      <c r="G38" s="1682"/>
      <c r="H38" s="1703"/>
    </row>
    <row r="39" spans="1:8">
      <c r="A39" s="1737"/>
      <c r="B39" s="1755"/>
      <c r="C39" s="1755"/>
      <c r="D39" s="1755"/>
      <c r="E39" s="1755"/>
      <c r="F39" s="1739"/>
      <c r="G39" s="1682"/>
      <c r="H39" s="1703"/>
    </row>
    <row r="40" spans="1:8">
      <c r="A40" s="1737"/>
      <c r="B40" s="1755"/>
      <c r="C40" s="1755"/>
      <c r="D40" s="1755"/>
      <c r="E40" s="1755"/>
      <c r="F40" s="1739"/>
      <c r="G40" s="1682"/>
      <c r="H40" s="1703"/>
    </row>
    <row r="41" spans="1:8">
      <c r="A41" s="1737"/>
      <c r="B41" s="1755"/>
      <c r="C41" s="1755"/>
      <c r="D41" s="1755"/>
      <c r="E41" s="1755"/>
      <c r="F41" s="1739"/>
      <c r="G41" s="1682"/>
      <c r="H41" s="1703"/>
    </row>
    <row r="42" spans="1:8">
      <c r="A42" s="1737"/>
      <c r="B42" s="1755"/>
      <c r="C42" s="1755"/>
      <c r="D42" s="1755"/>
      <c r="E42" s="1755"/>
      <c r="F42" s="1739"/>
      <c r="G42" s="1682"/>
      <c r="H42" s="1703"/>
    </row>
    <row r="43" spans="1:8">
      <c r="A43" s="1737"/>
      <c r="B43" s="1755"/>
      <c r="C43" s="1755"/>
      <c r="D43" s="1755"/>
      <c r="E43" s="1755"/>
      <c r="F43" s="1739"/>
      <c r="G43" s="1682"/>
      <c r="H43" s="1703"/>
    </row>
    <row r="44" spans="1:8">
      <c r="A44" s="1737"/>
      <c r="B44" s="1755"/>
      <c r="C44" s="1755"/>
      <c r="D44" s="1755"/>
      <c r="E44" s="1755"/>
      <c r="F44" s="1739"/>
      <c r="G44" s="1682"/>
      <c r="H44" s="1703"/>
    </row>
    <row r="45" spans="1:8">
      <c r="A45" s="1737"/>
      <c r="B45" s="1755"/>
      <c r="C45" s="1755"/>
      <c r="D45" s="1755"/>
      <c r="E45" s="1755"/>
      <c r="F45" s="1739"/>
      <c r="G45" s="1682"/>
      <c r="H45" s="1703"/>
    </row>
    <row r="46" spans="1:8">
      <c r="A46" s="1737"/>
      <c r="B46" s="1755"/>
      <c r="C46" s="1755"/>
      <c r="D46" s="1755"/>
      <c r="E46" s="1755"/>
      <c r="F46" s="1739"/>
      <c r="G46" s="1682"/>
      <c r="H46" s="1703"/>
    </row>
    <row r="47" spans="1:8">
      <c r="A47" s="1737"/>
      <c r="B47" s="1755"/>
      <c r="C47" s="1755"/>
      <c r="D47" s="1755"/>
      <c r="E47" s="1755"/>
      <c r="F47" s="1739"/>
      <c r="G47" s="1682"/>
      <c r="H47" s="1703"/>
    </row>
    <row r="48" spans="1:8">
      <c r="A48" s="1737"/>
      <c r="B48" s="1755"/>
      <c r="C48" s="1755"/>
      <c r="D48" s="1755"/>
      <c r="E48" s="1755"/>
      <c r="F48" s="1739"/>
      <c r="G48" s="1682"/>
      <c r="H48" s="1703"/>
    </row>
    <row r="49" spans="1:8">
      <c r="A49" s="1737"/>
      <c r="B49" s="1755"/>
      <c r="C49" s="1755"/>
      <c r="D49" s="1755"/>
      <c r="E49" s="1755"/>
      <c r="F49" s="1739"/>
      <c r="G49" s="1682"/>
      <c r="H49" s="1703"/>
    </row>
    <row r="50" spans="1:8">
      <c r="A50" s="1737"/>
      <c r="B50" s="1755"/>
      <c r="C50" s="1755"/>
      <c r="D50" s="1755"/>
      <c r="E50" s="1755"/>
      <c r="F50" s="1739"/>
      <c r="G50" s="1682"/>
      <c r="H50" s="1703"/>
    </row>
    <row r="51" spans="1:8">
      <c r="A51" s="1737"/>
      <c r="B51" s="1755"/>
      <c r="C51" s="1755"/>
      <c r="D51" s="1755"/>
      <c r="E51" s="1755"/>
      <c r="F51" s="1739"/>
      <c r="G51" s="1682"/>
      <c r="H51" s="1703"/>
    </row>
    <row r="52" spans="1:8">
      <c r="A52" s="1737"/>
      <c r="B52" s="1755"/>
      <c r="C52" s="1755"/>
      <c r="D52" s="1755"/>
      <c r="E52" s="1755"/>
      <c r="F52" s="1739"/>
      <c r="G52" s="1682"/>
      <c r="H52" s="1703"/>
    </row>
    <row r="53" spans="1:8">
      <c r="A53" s="1737"/>
      <c r="B53" s="1755"/>
      <c r="C53" s="1755"/>
      <c r="D53" s="1755"/>
      <c r="E53" s="1755"/>
      <c r="F53" s="1739"/>
      <c r="G53" s="1682"/>
      <c r="H53" s="1703"/>
    </row>
    <row r="54" spans="1:8">
      <c r="A54" s="1737"/>
      <c r="B54" s="1755"/>
      <c r="C54" s="1755"/>
      <c r="D54" s="1755"/>
      <c r="E54" s="1755"/>
      <c r="F54" s="1739"/>
      <c r="G54" s="1682"/>
      <c r="H54" s="1703"/>
    </row>
    <row r="55" spans="1:8">
      <c r="A55" s="1737"/>
      <c r="B55" s="1755"/>
      <c r="C55" s="1755"/>
      <c r="D55" s="1755"/>
      <c r="E55" s="1755"/>
      <c r="F55" s="1739"/>
      <c r="G55" s="1682"/>
      <c r="H55" s="1703"/>
    </row>
    <row r="56" spans="1:8">
      <c r="A56" s="1737"/>
      <c r="B56" s="1739"/>
      <c r="C56" s="1755"/>
      <c r="D56" s="1755"/>
      <c r="E56" s="1755"/>
      <c r="F56" s="1739"/>
      <c r="G56" s="1682"/>
      <c r="H56" s="1703"/>
    </row>
    <row r="57" spans="1:8">
      <c r="A57" s="1737"/>
      <c r="B57" s="1755"/>
      <c r="C57" s="1755"/>
      <c r="D57" s="1755"/>
      <c r="E57" s="1755"/>
      <c r="F57" s="1739"/>
      <c r="G57" s="1682"/>
      <c r="H57" s="1703"/>
    </row>
    <row r="58" spans="1:8">
      <c r="A58" s="1737"/>
      <c r="B58" s="1739"/>
      <c r="C58" s="1755"/>
      <c r="D58" s="1755"/>
      <c r="E58" s="1755"/>
      <c r="F58" s="1739"/>
      <c r="G58" s="1682"/>
      <c r="H58" s="1703"/>
    </row>
    <row r="59" spans="1:8">
      <c r="A59" s="1737"/>
      <c r="B59" s="1739"/>
      <c r="C59" s="1755"/>
      <c r="D59" s="1755"/>
      <c r="E59" s="1755"/>
      <c r="F59" s="1739"/>
      <c r="G59" s="1682"/>
      <c r="H59" s="1703"/>
    </row>
    <row r="60" spans="1:8">
      <c r="A60" s="1737"/>
      <c r="B60" s="1739"/>
      <c r="C60" s="1755"/>
      <c r="D60" s="1755"/>
      <c r="E60" s="1755"/>
      <c r="F60" s="1739"/>
      <c r="G60" s="1682"/>
      <c r="H60" s="1703"/>
    </row>
    <row r="61" spans="1:8">
      <c r="A61" s="1737"/>
      <c r="B61" s="1739"/>
      <c r="C61" s="1755"/>
      <c r="D61" s="1755"/>
      <c r="E61" s="1755"/>
      <c r="F61" s="1739"/>
      <c r="G61" s="1682"/>
      <c r="H61" s="1703"/>
    </row>
    <row r="62" spans="1:8">
      <c r="A62" s="1737"/>
      <c r="B62" s="1739"/>
      <c r="C62" s="1755"/>
      <c r="D62" s="1755"/>
      <c r="E62" s="1755"/>
      <c r="F62" s="1739"/>
      <c r="G62" s="1682"/>
      <c r="H62" s="1703"/>
    </row>
    <row r="63" spans="1:8" ht="15.75" thickBot="1">
      <c r="A63" s="1814"/>
      <c r="B63" s="1815"/>
      <c r="C63" s="1816"/>
      <c r="D63" s="1816"/>
      <c r="E63" s="1816"/>
      <c r="F63" s="1815"/>
      <c r="G63" s="1707"/>
      <c r="H63" s="1708"/>
    </row>
    <row r="64" spans="1:8">
      <c r="A64" s="2539" t="s">
        <v>4389</v>
      </c>
      <c r="B64" s="2574"/>
      <c r="C64" s="1604"/>
      <c r="D64" s="1604"/>
      <c r="E64" s="1739"/>
      <c r="F64" s="1739"/>
      <c r="G64" s="1682"/>
      <c r="H64" s="1682"/>
    </row>
    <row r="65" spans="1:8" ht="15.75" thickBot="1">
      <c r="A65" s="1755" t="s">
        <v>1804</v>
      </c>
      <c r="B65" s="1755"/>
      <c r="C65" s="1619"/>
      <c r="D65" s="1619"/>
      <c r="E65" s="1755"/>
      <c r="F65" s="1755"/>
      <c r="G65" s="1680"/>
      <c r="H65" s="1680"/>
    </row>
    <row r="66" spans="1:8">
      <c r="A66" s="1729"/>
      <c r="B66" s="1730" t="s">
        <v>1789</v>
      </c>
      <c r="C66" s="1731" t="s">
        <v>1335</v>
      </c>
      <c r="D66" s="1732"/>
      <c r="E66" s="1732"/>
      <c r="F66" s="1730"/>
      <c r="G66" s="1730" t="s">
        <v>1711</v>
      </c>
      <c r="H66" s="1733" t="s">
        <v>1712</v>
      </c>
    </row>
    <row r="67" spans="1:8">
      <c r="A67" s="1737"/>
      <c r="B67" s="1583" t="str">
        <f>'Data Sheet'!$C$25</f>
        <v xml:space="preserve"> New York State Electric &amp; Gas Corporation</v>
      </c>
      <c r="C67" s="1738" t="s">
        <v>1336</v>
      </c>
      <c r="D67" s="1739" t="s">
        <v>1337</v>
      </c>
      <c r="E67" s="1739"/>
      <c r="F67" s="1740" t="s">
        <v>1338</v>
      </c>
      <c r="G67" s="1740" t="s">
        <v>1714</v>
      </c>
      <c r="H67" s="1741"/>
    </row>
    <row r="68" spans="1:8">
      <c r="A68" s="1744"/>
      <c r="B68" s="1745"/>
      <c r="C68" s="1746" t="s">
        <v>1339</v>
      </c>
      <c r="D68" s="1745" t="s">
        <v>1337</v>
      </c>
      <c r="E68" s="1745"/>
      <c r="F68" s="1747" t="s">
        <v>1340</v>
      </c>
      <c r="G68" s="1687" t="str">
        <f>'Data Sheet'!$C$40</f>
        <v xml:space="preserve"> </v>
      </c>
      <c r="H68" s="1688" t="str">
        <f>'Data Sheet'!$C$38</f>
        <v>12/31/2016</v>
      </c>
    </row>
    <row r="69" spans="1:8">
      <c r="A69" s="1752" t="s">
        <v>1805</v>
      </c>
      <c r="B69" s="1753"/>
      <c r="C69" s="1753"/>
      <c r="D69" s="1753"/>
      <c r="E69" s="1753"/>
      <c r="F69" s="1753"/>
      <c r="G69" s="1753"/>
      <c r="H69" s="1754"/>
    </row>
    <row r="70" spans="1:8">
      <c r="A70" s="1737"/>
      <c r="B70" s="1755"/>
      <c r="C70" s="1755"/>
      <c r="D70" s="1755"/>
      <c r="E70" s="1755"/>
      <c r="F70" s="1604"/>
      <c r="G70" s="1755"/>
      <c r="H70" s="1838"/>
    </row>
    <row r="71" spans="1:8">
      <c r="A71" s="1737"/>
      <c r="B71" s="1755"/>
      <c r="C71" s="1755"/>
      <c r="D71" s="1755"/>
      <c r="E71" s="1755"/>
      <c r="F71" s="1604"/>
      <c r="G71" s="1755"/>
      <c r="H71" s="1838"/>
    </row>
    <row r="72" spans="1:8">
      <c r="A72" s="1737"/>
      <c r="B72" s="1755"/>
      <c r="C72" s="1755"/>
      <c r="D72" s="1755"/>
      <c r="E72" s="1755"/>
      <c r="F72" s="1604"/>
      <c r="G72" s="1755"/>
      <c r="H72" s="1838"/>
    </row>
    <row r="73" spans="1:8">
      <c r="A73" s="1737"/>
      <c r="B73" s="1755"/>
      <c r="C73" s="1755"/>
      <c r="D73" s="1755"/>
      <c r="E73" s="1755"/>
      <c r="F73" s="1604"/>
      <c r="G73" s="1755"/>
      <c r="H73" s="1839"/>
    </row>
    <row r="74" spans="1:8">
      <c r="A74" s="1737"/>
      <c r="B74" s="1755"/>
      <c r="C74" s="1755"/>
      <c r="D74" s="1755"/>
      <c r="E74" s="1755"/>
      <c r="F74" s="1604"/>
      <c r="G74" s="1755"/>
      <c r="H74" s="1838"/>
    </row>
    <row r="75" spans="1:8">
      <c r="A75" s="1737"/>
      <c r="B75" s="1755"/>
      <c r="C75" s="1755"/>
      <c r="D75" s="1755"/>
      <c r="E75" s="1755"/>
      <c r="F75" s="1604"/>
      <c r="G75" s="1755"/>
      <c r="H75" s="1838"/>
    </row>
    <row r="76" spans="1:8">
      <c r="A76" s="1737"/>
      <c r="B76" s="1755"/>
      <c r="C76" s="1755"/>
      <c r="D76" s="1755"/>
      <c r="E76" s="1755"/>
      <c r="F76" s="1604"/>
      <c r="G76" s="1680"/>
      <c r="H76" s="1725"/>
    </row>
    <row r="77" spans="1:8">
      <c r="A77" s="1737"/>
      <c r="B77" s="1755"/>
      <c r="C77" s="1755"/>
      <c r="D77" s="1755"/>
      <c r="E77" s="1755"/>
      <c r="F77" s="1604"/>
      <c r="G77" s="1680"/>
      <c r="H77" s="1725"/>
    </row>
    <row r="78" spans="1:8">
      <c r="A78" s="1737"/>
      <c r="B78" s="1739"/>
      <c r="C78" s="1755"/>
      <c r="D78" s="1755"/>
      <c r="E78" s="1755"/>
      <c r="F78" s="1604"/>
      <c r="G78" s="1680"/>
      <c r="H78" s="1725"/>
    </row>
    <row r="79" spans="1:8">
      <c r="A79" s="1737"/>
      <c r="B79" s="1755"/>
      <c r="C79" s="1755"/>
      <c r="D79" s="1755"/>
      <c r="E79" s="1755"/>
      <c r="F79" s="1604"/>
      <c r="G79" s="1680"/>
      <c r="H79" s="1725"/>
    </row>
    <row r="80" spans="1:8">
      <c r="A80" s="1737"/>
      <c r="B80" s="1755"/>
      <c r="C80" s="1755"/>
      <c r="D80" s="1755"/>
      <c r="E80" s="1755"/>
      <c r="F80" s="1604"/>
      <c r="G80" s="1680"/>
      <c r="H80" s="1725"/>
    </row>
    <row r="81" spans="1:8">
      <c r="A81" s="1737"/>
      <c r="B81" s="1755"/>
      <c r="C81" s="1755"/>
      <c r="D81" s="1755"/>
      <c r="E81" s="1755"/>
      <c r="F81" s="1604"/>
      <c r="G81" s="1755"/>
      <c r="H81" s="1838"/>
    </row>
    <row r="82" spans="1:8">
      <c r="A82" s="1737"/>
      <c r="B82" s="1755"/>
      <c r="C82" s="1755"/>
      <c r="D82" s="1755"/>
      <c r="E82" s="1755"/>
      <c r="F82" s="1604"/>
      <c r="G82" s="1755"/>
      <c r="H82" s="1838"/>
    </row>
    <row r="83" spans="1:8">
      <c r="A83" s="1737"/>
      <c r="B83" s="1755"/>
      <c r="C83" s="1755"/>
      <c r="D83" s="1755"/>
      <c r="E83" s="1755"/>
      <c r="F83" s="1604"/>
      <c r="G83" s="1755"/>
      <c r="H83" s="1838"/>
    </row>
    <row r="84" spans="1:8">
      <c r="A84" s="1737"/>
      <c r="B84" s="1755"/>
      <c r="C84" s="1755"/>
      <c r="D84" s="1755"/>
      <c r="E84" s="1755"/>
      <c r="F84" s="1604"/>
      <c r="G84" s="1755"/>
      <c r="H84" s="1838"/>
    </row>
    <row r="85" spans="1:8">
      <c r="A85" s="1737"/>
      <c r="B85" s="1755"/>
      <c r="C85" s="1755"/>
      <c r="D85" s="1755"/>
      <c r="E85" s="1755"/>
      <c r="F85" s="1604"/>
      <c r="G85" s="1755"/>
      <c r="H85" s="1838"/>
    </row>
    <row r="86" spans="1:8">
      <c r="A86" s="1737"/>
      <c r="B86" s="1755"/>
      <c r="C86" s="1755"/>
      <c r="D86" s="1755"/>
      <c r="E86" s="1755"/>
      <c r="F86" s="1755"/>
      <c r="G86" s="1755"/>
      <c r="H86" s="1838"/>
    </row>
    <row r="87" spans="1:8">
      <c r="A87" s="1737"/>
      <c r="B87" s="1755"/>
      <c r="C87" s="1755"/>
      <c r="D87" s="1755"/>
      <c r="E87" s="1755"/>
      <c r="F87" s="1739"/>
      <c r="G87" s="1682"/>
      <c r="H87" s="1703"/>
    </row>
    <row r="88" spans="1:8">
      <c r="A88" s="1737"/>
      <c r="B88" s="1739"/>
      <c r="C88" s="1755"/>
      <c r="D88" s="1755"/>
      <c r="E88" s="1755"/>
      <c r="F88" s="1739"/>
      <c r="G88" s="1682"/>
      <c r="H88" s="1703"/>
    </row>
    <row r="89" spans="1:8">
      <c r="A89" s="1737"/>
      <c r="B89" s="1755"/>
      <c r="C89" s="1755"/>
      <c r="D89" s="1755"/>
      <c r="E89" s="1755"/>
      <c r="F89" s="1739"/>
      <c r="G89" s="1682"/>
      <c r="H89" s="1703"/>
    </row>
    <row r="90" spans="1:8">
      <c r="A90" s="1737"/>
      <c r="B90" s="1739"/>
      <c r="C90" s="1755"/>
      <c r="D90" s="1755"/>
      <c r="E90" s="1755"/>
      <c r="F90" s="1739"/>
      <c r="G90" s="1682"/>
      <c r="H90" s="1703"/>
    </row>
    <row r="91" spans="1:8">
      <c r="A91" s="1737"/>
      <c r="B91" s="1755"/>
      <c r="C91" s="1755"/>
      <c r="D91" s="1755"/>
      <c r="E91" s="1755"/>
      <c r="F91" s="1739"/>
      <c r="G91" s="1682"/>
      <c r="H91" s="1703"/>
    </row>
    <row r="92" spans="1:8">
      <c r="A92" s="1737"/>
      <c r="B92" s="1755"/>
      <c r="C92" s="1755"/>
      <c r="D92" s="1755"/>
      <c r="E92" s="1755"/>
      <c r="F92" s="1739"/>
      <c r="G92" s="1682"/>
      <c r="H92" s="1703"/>
    </row>
    <row r="93" spans="1:8">
      <c r="A93" s="1737"/>
      <c r="B93" s="1755"/>
      <c r="C93" s="1755"/>
      <c r="D93" s="1755"/>
      <c r="E93" s="1755"/>
      <c r="F93" s="1739"/>
      <c r="G93" s="1682"/>
      <c r="H93" s="1703"/>
    </row>
    <row r="94" spans="1:8">
      <c r="A94" s="1737"/>
      <c r="B94" s="1755"/>
      <c r="C94" s="1755"/>
      <c r="D94" s="1755"/>
      <c r="E94" s="1755"/>
      <c r="F94" s="1739"/>
      <c r="G94" s="1682"/>
      <c r="H94" s="1703"/>
    </row>
    <row r="95" spans="1:8">
      <c r="A95" s="1737"/>
      <c r="B95" s="1755"/>
      <c r="C95" s="1755"/>
      <c r="D95" s="1755"/>
      <c r="E95" s="1755"/>
      <c r="F95" s="1739"/>
      <c r="G95" s="1682"/>
      <c r="H95" s="1703"/>
    </row>
    <row r="96" spans="1:8">
      <c r="A96" s="1737"/>
      <c r="B96" s="1755"/>
      <c r="C96" s="1755"/>
      <c r="D96" s="1755"/>
      <c r="E96" s="1755"/>
      <c r="F96" s="1739"/>
      <c r="G96" s="1682"/>
      <c r="H96" s="1703"/>
    </row>
    <row r="97" spans="1:8">
      <c r="A97" s="1737"/>
      <c r="B97" s="1755"/>
      <c r="C97" s="1755"/>
      <c r="D97" s="1755"/>
      <c r="E97" s="1755"/>
      <c r="F97" s="1739"/>
      <c r="G97" s="1682"/>
      <c r="H97" s="1703"/>
    </row>
    <row r="98" spans="1:8">
      <c r="A98" s="1737"/>
      <c r="B98" s="1755"/>
      <c r="C98" s="1755"/>
      <c r="D98" s="1755"/>
      <c r="E98" s="1755"/>
      <c r="F98" s="1739"/>
      <c r="G98" s="1682"/>
      <c r="H98" s="1703"/>
    </row>
    <row r="99" spans="1:8">
      <c r="A99" s="1737"/>
      <c r="B99" s="1755"/>
      <c r="C99" s="1755"/>
      <c r="D99" s="1755"/>
      <c r="E99" s="1755"/>
      <c r="F99" s="1739"/>
      <c r="G99" s="1682"/>
      <c r="H99" s="1703"/>
    </row>
    <row r="100" spans="1:8">
      <c r="A100" s="1737"/>
      <c r="B100" s="1755"/>
      <c r="C100" s="1755"/>
      <c r="D100" s="1755"/>
      <c r="E100" s="1755"/>
      <c r="F100" s="1739"/>
      <c r="G100" s="1682"/>
      <c r="H100" s="1703"/>
    </row>
    <row r="101" spans="1:8">
      <c r="A101" s="1737"/>
      <c r="B101" s="1755"/>
      <c r="C101" s="1755"/>
      <c r="D101" s="1755"/>
      <c r="E101" s="1755"/>
      <c r="F101" s="1739"/>
      <c r="G101" s="1682"/>
      <c r="H101" s="1703"/>
    </row>
    <row r="102" spans="1:8">
      <c r="A102" s="1737"/>
      <c r="B102" s="1755"/>
      <c r="C102" s="1755"/>
      <c r="D102" s="1755"/>
      <c r="E102" s="1755"/>
      <c r="F102" s="1739"/>
      <c r="G102" s="1682"/>
      <c r="H102" s="1703"/>
    </row>
    <row r="103" spans="1:8">
      <c r="A103" s="1737"/>
      <c r="B103" s="1755"/>
      <c r="C103" s="1755"/>
      <c r="D103" s="1755"/>
      <c r="E103" s="1755"/>
      <c r="F103" s="1739"/>
      <c r="G103" s="1682"/>
      <c r="H103" s="1703"/>
    </row>
    <row r="104" spans="1:8">
      <c r="A104" s="1737"/>
      <c r="B104" s="1755"/>
      <c r="C104" s="1755"/>
      <c r="D104" s="1755"/>
      <c r="E104" s="1755"/>
      <c r="F104" s="1739"/>
      <c r="G104" s="1682"/>
      <c r="H104" s="1703"/>
    </row>
    <row r="105" spans="1:8">
      <c r="A105" s="1737"/>
      <c r="B105" s="1755"/>
      <c r="C105" s="1755"/>
      <c r="D105" s="1755"/>
      <c r="E105" s="1755"/>
      <c r="F105" s="1739"/>
      <c r="G105" s="1682"/>
      <c r="H105" s="1703"/>
    </row>
    <row r="106" spans="1:8">
      <c r="A106" s="1737"/>
      <c r="B106" s="1755"/>
      <c r="C106" s="1755"/>
      <c r="D106" s="1755"/>
      <c r="E106" s="1755"/>
      <c r="F106" s="1739"/>
      <c r="G106" s="1682"/>
      <c r="H106" s="1703"/>
    </row>
    <row r="107" spans="1:8">
      <c r="A107" s="1737"/>
      <c r="B107" s="1755"/>
      <c r="C107" s="1755"/>
      <c r="D107" s="1755"/>
      <c r="E107" s="1755"/>
      <c r="F107" s="1739"/>
      <c r="G107" s="1682"/>
      <c r="H107" s="1703"/>
    </row>
    <row r="108" spans="1:8">
      <c r="A108" s="1737"/>
      <c r="B108" s="1755"/>
      <c r="C108" s="1755"/>
      <c r="D108" s="1755"/>
      <c r="E108" s="1755"/>
      <c r="F108" s="1739"/>
      <c r="G108" s="1682"/>
      <c r="H108" s="1703"/>
    </row>
    <row r="109" spans="1:8">
      <c r="A109" s="1737"/>
      <c r="B109" s="1755"/>
      <c r="C109" s="1755"/>
      <c r="D109" s="1755"/>
      <c r="E109" s="1755"/>
      <c r="F109" s="1739"/>
      <c r="G109" s="1682"/>
      <c r="H109" s="1703"/>
    </row>
    <row r="110" spans="1:8">
      <c r="A110" s="1737"/>
      <c r="B110" s="1755"/>
      <c r="C110" s="1755"/>
      <c r="D110" s="1755"/>
      <c r="E110" s="1755"/>
      <c r="F110" s="1739"/>
      <c r="G110" s="1682"/>
      <c r="H110" s="1703"/>
    </row>
    <row r="111" spans="1:8">
      <c r="A111" s="1737"/>
      <c r="B111" s="1755"/>
      <c r="C111" s="1755"/>
      <c r="D111" s="1755"/>
      <c r="E111" s="1755"/>
      <c r="F111" s="1739"/>
      <c r="G111" s="1682"/>
      <c r="H111" s="1703"/>
    </row>
    <row r="112" spans="1:8">
      <c r="A112" s="1737"/>
      <c r="B112" s="1755"/>
      <c r="C112" s="1755"/>
      <c r="D112" s="1755"/>
      <c r="E112" s="1755"/>
      <c r="F112" s="1739"/>
      <c r="G112" s="1682"/>
      <c r="H112" s="1703"/>
    </row>
    <row r="113" spans="1:8">
      <c r="A113" s="1737"/>
      <c r="B113" s="1755"/>
      <c r="C113" s="1755"/>
      <c r="D113" s="1755"/>
      <c r="E113" s="1755"/>
      <c r="F113" s="1739"/>
      <c r="G113" s="1682"/>
      <c r="H113" s="1703"/>
    </row>
    <row r="114" spans="1:8">
      <c r="A114" s="1737"/>
      <c r="B114" s="1755"/>
      <c r="C114" s="1755"/>
      <c r="D114" s="1755"/>
      <c r="E114" s="1755"/>
      <c r="F114" s="1739"/>
      <c r="G114" s="1682"/>
      <c r="H114" s="1703"/>
    </row>
    <row r="115" spans="1:8">
      <c r="A115" s="1737"/>
      <c r="B115" s="1755"/>
      <c r="C115" s="1755"/>
      <c r="D115" s="1755"/>
      <c r="E115" s="1755"/>
      <c r="F115" s="1739"/>
      <c r="G115" s="1682"/>
      <c r="H115" s="1703"/>
    </row>
    <row r="116" spans="1:8">
      <c r="A116" s="1737"/>
      <c r="B116" s="1739"/>
      <c r="C116" s="1755"/>
      <c r="D116" s="1755"/>
      <c r="E116" s="1755"/>
      <c r="F116" s="1739"/>
      <c r="G116" s="1682"/>
      <c r="H116" s="1703"/>
    </row>
    <row r="117" spans="1:8">
      <c r="A117" s="1737"/>
      <c r="B117" s="1755"/>
      <c r="C117" s="1755"/>
      <c r="D117" s="1755"/>
      <c r="E117" s="1755"/>
      <c r="F117" s="1739"/>
      <c r="G117" s="1682"/>
      <c r="H117" s="1703"/>
    </row>
    <row r="118" spans="1:8">
      <c r="A118" s="1737"/>
      <c r="B118" s="1739"/>
      <c r="C118" s="1755"/>
      <c r="D118" s="1755"/>
      <c r="E118" s="1755"/>
      <c r="F118" s="1739"/>
      <c r="G118" s="1682"/>
      <c r="H118" s="1703"/>
    </row>
    <row r="119" spans="1:8">
      <c r="A119" s="1737"/>
      <c r="B119" s="1739"/>
      <c r="C119" s="1755"/>
      <c r="D119" s="1755"/>
      <c r="E119" s="1755"/>
      <c r="F119" s="1739"/>
      <c r="G119" s="1682"/>
      <c r="H119" s="1703"/>
    </row>
    <row r="120" spans="1:8">
      <c r="A120" s="1737"/>
      <c r="B120" s="1739"/>
      <c r="C120" s="1755"/>
      <c r="D120" s="1755"/>
      <c r="E120" s="1755"/>
      <c r="F120" s="1739"/>
      <c r="G120" s="1682"/>
      <c r="H120" s="1703"/>
    </row>
    <row r="121" spans="1:8">
      <c r="A121" s="1737"/>
      <c r="B121" s="1739"/>
      <c r="C121" s="1755"/>
      <c r="D121" s="1755"/>
      <c r="E121" s="1755"/>
      <c r="F121" s="1739"/>
      <c r="G121" s="1682"/>
      <c r="H121" s="1703"/>
    </row>
    <row r="122" spans="1:8">
      <c r="A122" s="1737"/>
      <c r="B122" s="1739"/>
      <c r="C122" s="1755"/>
      <c r="D122" s="1755"/>
      <c r="E122" s="1755"/>
      <c r="F122" s="1739"/>
      <c r="G122" s="1682"/>
      <c r="H122" s="1703"/>
    </row>
    <row r="123" spans="1:8">
      <c r="A123" s="1737"/>
      <c r="B123" s="1739"/>
      <c r="C123" s="1755"/>
      <c r="D123" s="1755"/>
      <c r="E123" s="1755"/>
      <c r="F123" s="1739"/>
      <c r="G123" s="1682"/>
      <c r="H123" s="1703"/>
    </row>
    <row r="124" spans="1:8">
      <c r="A124" s="1737"/>
      <c r="B124" s="1739"/>
      <c r="C124" s="1755"/>
      <c r="D124" s="1755"/>
      <c r="E124" s="1755"/>
      <c r="F124" s="1739"/>
      <c r="G124" s="1682"/>
      <c r="H124" s="1703"/>
    </row>
    <row r="125" spans="1:8">
      <c r="A125" s="1737"/>
      <c r="B125" s="1739"/>
      <c r="C125" s="1755"/>
      <c r="D125" s="1755"/>
      <c r="E125" s="1755"/>
      <c r="F125" s="1739"/>
      <c r="G125" s="1682"/>
      <c r="H125" s="1703"/>
    </row>
    <row r="126" spans="1:8">
      <c r="A126" s="1737"/>
      <c r="B126" s="1739"/>
      <c r="C126" s="1755"/>
      <c r="D126" s="1755"/>
      <c r="E126" s="1755"/>
      <c r="F126" s="1739"/>
      <c r="G126" s="1682"/>
      <c r="H126" s="1703"/>
    </row>
    <row r="127" spans="1:8">
      <c r="A127" s="1737"/>
      <c r="B127" s="1739"/>
      <c r="C127" s="1755"/>
      <c r="D127" s="1755"/>
      <c r="E127" s="1755"/>
      <c r="F127" s="1739"/>
      <c r="G127" s="1682"/>
      <c r="H127" s="1703"/>
    </row>
    <row r="128" spans="1:8" ht="15.75" thickBot="1">
      <c r="A128" s="1814"/>
      <c r="B128" s="1815"/>
      <c r="C128" s="1816"/>
      <c r="D128" s="1816"/>
      <c r="E128" s="1816"/>
      <c r="F128" s="1815"/>
      <c r="G128" s="1707"/>
      <c r="H128" s="1708"/>
    </row>
    <row r="129" spans="1:8">
      <c r="A129" s="2539" t="s">
        <v>4389</v>
      </c>
      <c r="B129" s="2574"/>
      <c r="C129" s="1604"/>
      <c r="D129" s="1604"/>
      <c r="E129" s="1739"/>
      <c r="F129" s="1739"/>
      <c r="G129" s="1682"/>
      <c r="H129" s="1840"/>
    </row>
    <row r="130" spans="1:8">
      <c r="A130" s="1755" t="s">
        <v>1806</v>
      </c>
      <c r="B130" s="1755"/>
      <c r="C130" s="1755"/>
      <c r="D130" s="1755"/>
      <c r="E130" s="1755"/>
      <c r="F130" s="1755"/>
      <c r="G130" s="1680"/>
      <c r="H130" s="1680"/>
    </row>
    <row r="131" spans="1:8">
      <c r="A131" s="1604"/>
      <c r="B131" s="1604"/>
      <c r="C131" s="1604"/>
      <c r="D131" s="1604"/>
      <c r="E131" s="1604"/>
      <c r="F131" s="1604"/>
      <c r="G131" s="1604"/>
      <c r="H131" s="1604"/>
    </row>
    <row r="132" spans="1:8" ht="15.75" thickBot="1">
      <c r="A132" s="1626"/>
      <c r="B132" s="1626"/>
      <c r="C132" s="1626"/>
      <c r="D132" s="1626"/>
      <c r="E132" s="1626"/>
      <c r="F132" s="1626"/>
      <c r="G132" s="1626"/>
      <c r="H132" s="1626"/>
    </row>
    <row r="133" spans="1:8">
      <c r="A133" s="1729"/>
      <c r="B133" s="1730" t="s">
        <v>1789</v>
      </c>
      <c r="C133" s="1731" t="s">
        <v>1335</v>
      </c>
      <c r="D133" s="1732"/>
      <c r="E133" s="1732"/>
      <c r="F133" s="1730"/>
      <c r="G133" s="1730" t="s">
        <v>1711</v>
      </c>
      <c r="H133" s="1733" t="s">
        <v>1712</v>
      </c>
    </row>
    <row r="134" spans="1:8">
      <c r="A134" s="1737"/>
      <c r="B134" s="1583" t="str">
        <f>'Data Sheet'!$C$25</f>
        <v xml:space="preserve"> New York State Electric &amp; Gas Corporation</v>
      </c>
      <c r="C134" s="1738" t="s">
        <v>1336</v>
      </c>
      <c r="D134" s="1739" t="s">
        <v>1337</v>
      </c>
      <c r="E134" s="1739"/>
      <c r="F134" s="1740" t="s">
        <v>1338</v>
      </c>
      <c r="G134" s="1740" t="s">
        <v>1714</v>
      </c>
      <c r="H134" s="1741"/>
    </row>
    <row r="135" spans="1:8">
      <c r="A135" s="1744"/>
      <c r="B135" s="1745"/>
      <c r="C135" s="1746" t="s">
        <v>1339</v>
      </c>
      <c r="D135" s="1745" t="s">
        <v>1337</v>
      </c>
      <c r="E135" s="1745"/>
      <c r="F135" s="1747" t="s">
        <v>1340</v>
      </c>
      <c r="G135" s="1687" t="str">
        <f>'Data Sheet'!$C$40</f>
        <v xml:space="preserve"> </v>
      </c>
      <c r="H135" s="1688" t="str">
        <f>'Data Sheet'!$C$38</f>
        <v>12/31/2016</v>
      </c>
    </row>
    <row r="136" spans="1:8">
      <c r="A136" s="1752" t="s">
        <v>1805</v>
      </c>
      <c r="B136" s="1753"/>
      <c r="C136" s="1753"/>
      <c r="D136" s="1753"/>
      <c r="E136" s="1753"/>
      <c r="F136" s="1753"/>
      <c r="G136" s="1753"/>
      <c r="H136" s="1754"/>
    </row>
    <row r="137" spans="1:8">
      <c r="A137" s="1737"/>
      <c r="B137" s="1755"/>
      <c r="C137" s="1755"/>
      <c r="D137" s="1755"/>
      <c r="E137" s="1755"/>
      <c r="F137" s="1604"/>
      <c r="G137" s="1755"/>
      <c r="H137" s="1838"/>
    </row>
    <row r="138" spans="1:8">
      <c r="A138" s="1737"/>
      <c r="B138" s="1758"/>
      <c r="C138" s="1758"/>
      <c r="D138" s="1758"/>
      <c r="E138" s="1758"/>
      <c r="F138" s="1604"/>
      <c r="G138" s="1755"/>
      <c r="H138" s="1838"/>
    </row>
    <row r="139" spans="1:8">
      <c r="A139" s="1737"/>
      <c r="B139" s="1758"/>
      <c r="C139" s="1758"/>
      <c r="D139" s="1758"/>
      <c r="E139" s="1758"/>
      <c r="F139" s="1604"/>
      <c r="G139" s="1755"/>
      <c r="H139" s="1838"/>
    </row>
    <row r="140" spans="1:8">
      <c r="A140" s="1737"/>
      <c r="B140" s="1758"/>
      <c r="C140" s="1758"/>
      <c r="D140" s="1758"/>
      <c r="E140" s="1758"/>
      <c r="F140" s="1604"/>
      <c r="G140" s="1755"/>
      <c r="H140" s="1839"/>
    </row>
    <row r="141" spans="1:8">
      <c r="A141" s="1737"/>
      <c r="B141" s="1758"/>
      <c r="C141" s="1758"/>
      <c r="D141" s="1758"/>
      <c r="E141" s="1758"/>
      <c r="F141" s="1604"/>
      <c r="G141" s="1755"/>
      <c r="H141" s="1838"/>
    </row>
    <row r="142" spans="1:8">
      <c r="A142" s="1737"/>
      <c r="B142" s="1758"/>
      <c r="C142" s="1758"/>
      <c r="D142" s="1758"/>
      <c r="E142" s="1758"/>
      <c r="F142" s="1604"/>
      <c r="G142" s="1755"/>
      <c r="H142" s="1838"/>
    </row>
    <row r="143" spans="1:8">
      <c r="A143" s="1737"/>
      <c r="B143" s="1758"/>
      <c r="C143" s="1758"/>
      <c r="D143" s="1758"/>
      <c r="E143" s="1758"/>
      <c r="F143" s="1604"/>
      <c r="G143" s="1680"/>
      <c r="H143" s="1725"/>
    </row>
    <row r="144" spans="1:8">
      <c r="A144" s="1737"/>
      <c r="B144" s="1758"/>
      <c r="C144" s="1758"/>
      <c r="D144" s="1758"/>
      <c r="E144" s="1758"/>
      <c r="F144" s="1604"/>
      <c r="G144" s="1680"/>
      <c r="H144" s="1725"/>
    </row>
    <row r="145" spans="1:8">
      <c r="A145" s="1737"/>
      <c r="B145" s="1739"/>
      <c r="C145" s="1758"/>
      <c r="D145" s="1758"/>
      <c r="E145" s="1758"/>
      <c r="F145" s="1604"/>
      <c r="G145" s="1680"/>
      <c r="H145" s="1725"/>
    </row>
    <row r="146" spans="1:8">
      <c r="A146" s="1737"/>
      <c r="B146" s="1758"/>
      <c r="C146" s="1758"/>
      <c r="D146" s="1758"/>
      <c r="E146" s="1758"/>
      <c r="F146" s="1604"/>
      <c r="G146" s="1680"/>
      <c r="H146" s="1725"/>
    </row>
    <row r="147" spans="1:8">
      <c r="A147" s="1737"/>
      <c r="B147" s="1758"/>
      <c r="C147" s="1758"/>
      <c r="D147" s="1758"/>
      <c r="E147" s="1758"/>
      <c r="F147" s="1604"/>
      <c r="G147" s="1680"/>
      <c r="H147" s="1725"/>
    </row>
    <row r="148" spans="1:8">
      <c r="A148" s="1737"/>
      <c r="B148" s="1758"/>
      <c r="C148" s="1758"/>
      <c r="D148" s="1758"/>
      <c r="E148" s="1758"/>
      <c r="F148" s="1604"/>
      <c r="G148" s="1755"/>
      <c r="H148" s="1838"/>
    </row>
    <row r="149" spans="1:8">
      <c r="A149" s="1737"/>
      <c r="B149" s="1758"/>
      <c r="C149" s="1758"/>
      <c r="D149" s="1758"/>
      <c r="E149" s="1758"/>
      <c r="F149" s="1604"/>
      <c r="G149" s="1755"/>
      <c r="H149" s="1838"/>
    </row>
    <row r="150" spans="1:8">
      <c r="A150" s="1737"/>
      <c r="B150" s="1758"/>
      <c r="C150" s="1758"/>
      <c r="D150" s="1758"/>
      <c r="E150" s="1758"/>
      <c r="F150" s="1604"/>
      <c r="G150" s="1755"/>
      <c r="H150" s="1838"/>
    </row>
    <row r="151" spans="1:8">
      <c r="A151" s="1737"/>
      <c r="B151" s="1758"/>
      <c r="C151" s="1758"/>
      <c r="D151" s="1758"/>
      <c r="E151" s="1758"/>
      <c r="F151" s="1604"/>
      <c r="G151" s="1755"/>
      <c r="H151" s="1838"/>
    </row>
    <row r="152" spans="1:8">
      <c r="A152" s="1737"/>
      <c r="B152" s="1758"/>
      <c r="C152" s="1758"/>
      <c r="D152" s="1758"/>
      <c r="E152" s="1758"/>
      <c r="F152" s="1604"/>
      <c r="G152" s="1755"/>
      <c r="H152" s="1838"/>
    </row>
    <row r="153" spans="1:8">
      <c r="A153" s="1737"/>
      <c r="B153" s="1758"/>
      <c r="C153" s="1758"/>
      <c r="D153" s="1758"/>
      <c r="E153" s="1758"/>
      <c r="F153" s="1755"/>
      <c r="G153" s="1755"/>
      <c r="H153" s="1838"/>
    </row>
    <row r="154" spans="1:8">
      <c r="A154" s="1737"/>
      <c r="B154" s="1758"/>
      <c r="C154" s="1758"/>
      <c r="D154" s="1758"/>
      <c r="E154" s="1758"/>
      <c r="F154" s="1739"/>
      <c r="G154" s="1682"/>
      <c r="H154" s="1703"/>
    </row>
    <row r="155" spans="1:8">
      <c r="A155" s="1737"/>
      <c r="B155" s="1739"/>
      <c r="C155" s="1758"/>
      <c r="D155" s="1758"/>
      <c r="E155" s="1758"/>
      <c r="F155" s="1739"/>
      <c r="G155" s="1682"/>
      <c r="H155" s="1703"/>
    </row>
    <row r="156" spans="1:8">
      <c r="A156" s="1737"/>
      <c r="B156" s="1758"/>
      <c r="C156" s="1758"/>
      <c r="D156" s="1758"/>
      <c r="E156" s="1758"/>
      <c r="F156" s="1739"/>
      <c r="G156" s="1682"/>
      <c r="H156" s="1703"/>
    </row>
    <row r="157" spans="1:8">
      <c r="A157" s="1737"/>
      <c r="B157" s="1739"/>
      <c r="C157" s="1758"/>
      <c r="D157" s="1758"/>
      <c r="E157" s="1758"/>
      <c r="F157" s="1739"/>
      <c r="G157" s="1682"/>
      <c r="H157" s="1703"/>
    </row>
    <row r="158" spans="1:8">
      <c r="A158" s="1737"/>
      <c r="B158" s="1758"/>
      <c r="C158" s="1758"/>
      <c r="D158" s="1758"/>
      <c r="E158" s="1758"/>
      <c r="F158" s="1739"/>
      <c r="G158" s="1682"/>
      <c r="H158" s="1703"/>
    </row>
    <row r="159" spans="1:8">
      <c r="A159" s="1737"/>
      <c r="B159" s="1758"/>
      <c r="C159" s="1758"/>
      <c r="D159" s="1758"/>
      <c r="E159" s="1758"/>
      <c r="F159" s="1739"/>
      <c r="G159" s="1682"/>
      <c r="H159" s="1703"/>
    </row>
    <row r="160" spans="1:8">
      <c r="A160" s="1737"/>
      <c r="B160" s="1758"/>
      <c r="C160" s="1758"/>
      <c r="D160" s="1758"/>
      <c r="E160" s="1758"/>
      <c r="F160" s="1739"/>
      <c r="G160" s="1682"/>
      <c r="H160" s="1703"/>
    </row>
    <row r="161" spans="1:8">
      <c r="A161" s="1737"/>
      <c r="B161" s="1758"/>
      <c r="C161" s="1758"/>
      <c r="D161" s="1758"/>
      <c r="E161" s="1758"/>
      <c r="F161" s="1739"/>
      <c r="G161" s="1682"/>
      <c r="H161" s="1703"/>
    </row>
    <row r="162" spans="1:8">
      <c r="A162" s="1737"/>
      <c r="B162" s="1758"/>
      <c r="C162" s="1758"/>
      <c r="D162" s="1758"/>
      <c r="E162" s="1758"/>
      <c r="F162" s="1739"/>
      <c r="G162" s="1682"/>
      <c r="H162" s="1703"/>
    </row>
    <row r="163" spans="1:8">
      <c r="A163" s="1737"/>
      <c r="B163" s="1758"/>
      <c r="C163" s="1758"/>
      <c r="D163" s="1758"/>
      <c r="E163" s="1758"/>
      <c r="F163" s="1739"/>
      <c r="G163" s="1682"/>
      <c r="H163" s="1703"/>
    </row>
    <row r="164" spans="1:8">
      <c r="A164" s="1737"/>
      <c r="B164" s="1758"/>
      <c r="C164" s="1758"/>
      <c r="D164" s="1758"/>
      <c r="E164" s="1758"/>
      <c r="F164" s="1739"/>
      <c r="G164" s="1682"/>
      <c r="H164" s="1703"/>
    </row>
    <row r="165" spans="1:8">
      <c r="A165" s="1737"/>
      <c r="B165" s="1755"/>
      <c r="C165" s="1755"/>
      <c r="D165" s="1755"/>
      <c r="E165" s="1755"/>
      <c r="F165" s="1739"/>
      <c r="G165" s="1682"/>
      <c r="H165" s="1703"/>
    </row>
    <row r="166" spans="1:8">
      <c r="A166" s="1737"/>
      <c r="B166" s="1755"/>
      <c r="C166" s="1755"/>
      <c r="D166" s="1755"/>
      <c r="E166" s="1755"/>
      <c r="F166" s="1739"/>
      <c r="G166" s="1682"/>
      <c r="H166" s="1703"/>
    </row>
    <row r="167" spans="1:8">
      <c r="A167" s="1737"/>
      <c r="B167" s="1755"/>
      <c r="C167" s="1755"/>
      <c r="D167" s="1755"/>
      <c r="E167" s="1755"/>
      <c r="F167" s="1739"/>
      <c r="G167" s="1682"/>
      <c r="H167" s="1703"/>
    </row>
    <row r="168" spans="1:8">
      <c r="A168" s="1737"/>
      <c r="B168" s="1755"/>
      <c r="C168" s="1755"/>
      <c r="D168" s="1755"/>
      <c r="E168" s="1755"/>
      <c r="F168" s="1739"/>
      <c r="G168" s="1682"/>
      <c r="H168" s="1703"/>
    </row>
    <row r="169" spans="1:8">
      <c r="A169" s="1737"/>
      <c r="B169" s="1755"/>
      <c r="C169" s="1755"/>
      <c r="D169" s="1755"/>
      <c r="E169" s="1755"/>
      <c r="F169" s="1739"/>
      <c r="G169" s="1682"/>
      <c r="H169" s="1703"/>
    </row>
    <row r="170" spans="1:8">
      <c r="A170" s="1737"/>
      <c r="B170" s="1755"/>
      <c r="C170" s="1755"/>
      <c r="D170" s="1755"/>
      <c r="E170" s="1755"/>
      <c r="F170" s="1739"/>
      <c r="G170" s="1682"/>
      <c r="H170" s="1703"/>
    </row>
    <row r="171" spans="1:8">
      <c r="A171" s="1737"/>
      <c r="B171" s="1755"/>
      <c r="C171" s="1755"/>
      <c r="D171" s="1755"/>
      <c r="E171" s="1755"/>
      <c r="F171" s="1739"/>
      <c r="G171" s="1682"/>
      <c r="H171" s="1703"/>
    </row>
    <row r="172" spans="1:8">
      <c r="A172" s="1737"/>
      <c r="B172" s="1755"/>
      <c r="C172" s="1755"/>
      <c r="D172" s="1755"/>
      <c r="E172" s="1755"/>
      <c r="F172" s="1739"/>
      <c r="G172" s="1682"/>
      <c r="H172" s="1703"/>
    </row>
    <row r="173" spans="1:8">
      <c r="A173" s="1737"/>
      <c r="B173" s="1755"/>
      <c r="C173" s="1755"/>
      <c r="D173" s="1755"/>
      <c r="E173" s="1755"/>
      <c r="F173" s="1739"/>
      <c r="G173" s="1682"/>
      <c r="H173" s="1703"/>
    </row>
    <row r="174" spans="1:8">
      <c r="A174" s="1737"/>
      <c r="B174" s="1755"/>
      <c r="C174" s="1755"/>
      <c r="D174" s="1755"/>
      <c r="E174" s="1755"/>
      <c r="F174" s="1739"/>
      <c r="G174" s="1682"/>
      <c r="H174" s="1703"/>
    </row>
    <row r="175" spans="1:8">
      <c r="A175" s="1737"/>
      <c r="B175" s="1755"/>
      <c r="C175" s="1755"/>
      <c r="D175" s="1755"/>
      <c r="E175" s="1755"/>
      <c r="F175" s="1739"/>
      <c r="G175" s="1682"/>
      <c r="H175" s="1703"/>
    </row>
    <row r="176" spans="1:8">
      <c r="A176" s="1737"/>
      <c r="B176" s="1755"/>
      <c r="C176" s="1755"/>
      <c r="D176" s="1755"/>
      <c r="E176" s="1755"/>
      <c r="F176" s="1739"/>
      <c r="G176" s="1682"/>
      <c r="H176" s="1703"/>
    </row>
    <row r="177" spans="1:8">
      <c r="A177" s="1737"/>
      <c r="B177" s="1755"/>
      <c r="C177" s="1755"/>
      <c r="D177" s="1755"/>
      <c r="E177" s="1755"/>
      <c r="F177" s="1739"/>
      <c r="G177" s="1682"/>
      <c r="H177" s="1703"/>
    </row>
    <row r="178" spans="1:8">
      <c r="A178" s="1737"/>
      <c r="B178" s="1755"/>
      <c r="C178" s="1755"/>
      <c r="D178" s="1755"/>
      <c r="E178" s="1755"/>
      <c r="F178" s="1739"/>
      <c r="G178" s="1682"/>
      <c r="H178" s="1703"/>
    </row>
    <row r="179" spans="1:8">
      <c r="A179" s="1737"/>
      <c r="B179" s="1755"/>
      <c r="C179" s="1755"/>
      <c r="D179" s="1755"/>
      <c r="E179" s="1755"/>
      <c r="F179" s="1739"/>
      <c r="G179" s="1682"/>
      <c r="H179" s="1703"/>
    </row>
    <row r="180" spans="1:8">
      <c r="A180" s="1737"/>
      <c r="B180" s="1755"/>
      <c r="C180" s="1755"/>
      <c r="D180" s="1755"/>
      <c r="E180" s="1755"/>
      <c r="F180" s="1739"/>
      <c r="G180" s="1682"/>
      <c r="H180" s="1703"/>
    </row>
    <row r="181" spans="1:8">
      <c r="A181" s="1737"/>
      <c r="B181" s="1755"/>
      <c r="C181" s="1755"/>
      <c r="D181" s="1755"/>
      <c r="E181" s="1755"/>
      <c r="F181" s="1739"/>
      <c r="G181" s="1682"/>
      <c r="H181" s="1703"/>
    </row>
    <row r="182" spans="1:8">
      <c r="A182" s="1737"/>
      <c r="B182" s="1755"/>
      <c r="C182" s="1755"/>
      <c r="D182" s="1755"/>
      <c r="E182" s="1755"/>
      <c r="F182" s="1739"/>
      <c r="G182" s="1682"/>
      <c r="H182" s="1703"/>
    </row>
    <row r="183" spans="1:8">
      <c r="A183" s="1737"/>
      <c r="B183" s="1739"/>
      <c r="C183" s="1755"/>
      <c r="D183" s="1755"/>
      <c r="E183" s="1755"/>
      <c r="F183" s="1739"/>
      <c r="G183" s="1682"/>
      <c r="H183" s="1703"/>
    </row>
    <row r="184" spans="1:8">
      <c r="A184" s="1737"/>
      <c r="B184" s="1755"/>
      <c r="C184" s="1755"/>
      <c r="D184" s="1755"/>
      <c r="E184" s="1755"/>
      <c r="F184" s="1739"/>
      <c r="G184" s="1682"/>
      <c r="H184" s="1703"/>
    </row>
    <row r="185" spans="1:8">
      <c r="A185" s="1737"/>
      <c r="B185" s="1739"/>
      <c r="C185" s="1755"/>
      <c r="D185" s="1755"/>
      <c r="E185" s="1755"/>
      <c r="F185" s="1739"/>
      <c r="G185" s="1682"/>
      <c r="H185" s="1703"/>
    </row>
    <row r="186" spans="1:8">
      <c r="A186" s="1737"/>
      <c r="B186" s="1739"/>
      <c r="C186" s="1755"/>
      <c r="D186" s="1755"/>
      <c r="E186" s="1755"/>
      <c r="F186" s="1739"/>
      <c r="G186" s="1682"/>
      <c r="H186" s="1703"/>
    </row>
    <row r="187" spans="1:8">
      <c r="A187" s="1737"/>
      <c r="B187" s="1739"/>
      <c r="C187" s="1755"/>
      <c r="D187" s="1755"/>
      <c r="E187" s="1755"/>
      <c r="F187" s="1739"/>
      <c r="G187" s="1682"/>
      <c r="H187" s="1703"/>
    </row>
    <row r="188" spans="1:8">
      <c r="A188" s="1737"/>
      <c r="B188" s="1739"/>
      <c r="C188" s="1755"/>
      <c r="D188" s="1755"/>
      <c r="E188" s="1755"/>
      <c r="F188" s="1739"/>
      <c r="G188" s="1682"/>
      <c r="H188" s="1703"/>
    </row>
    <row r="189" spans="1:8">
      <c r="A189" s="1737"/>
      <c r="B189" s="1739"/>
      <c r="C189" s="1755"/>
      <c r="D189" s="1755"/>
      <c r="E189" s="1755"/>
      <c r="F189" s="1739"/>
      <c r="G189" s="1682"/>
      <c r="H189" s="1703"/>
    </row>
    <row r="190" spans="1:8">
      <c r="A190" s="1737"/>
      <c r="B190" s="1739"/>
      <c r="C190" s="1755"/>
      <c r="D190" s="1755"/>
      <c r="E190" s="1755"/>
      <c r="F190" s="1739"/>
      <c r="G190" s="1682"/>
      <c r="H190" s="1703"/>
    </row>
    <row r="191" spans="1:8">
      <c r="A191" s="1737"/>
      <c r="B191" s="1739"/>
      <c r="C191" s="1755"/>
      <c r="D191" s="1755"/>
      <c r="E191" s="1755"/>
      <c r="F191" s="1739"/>
      <c r="G191" s="1682"/>
      <c r="H191" s="1703"/>
    </row>
    <row r="192" spans="1:8">
      <c r="A192" s="1737"/>
      <c r="B192" s="1739"/>
      <c r="C192" s="1755"/>
      <c r="D192" s="1755"/>
      <c r="E192" s="1755"/>
      <c r="F192" s="1739"/>
      <c r="G192" s="1682"/>
      <c r="H192" s="1703"/>
    </row>
    <row r="193" spans="1:8">
      <c r="A193" s="1737"/>
      <c r="B193" s="1739"/>
      <c r="C193" s="1755"/>
      <c r="D193" s="1755"/>
      <c r="E193" s="1755"/>
      <c r="F193" s="1739"/>
      <c r="G193" s="1682"/>
      <c r="H193" s="1703"/>
    </row>
    <row r="194" spans="1:8">
      <c r="A194" s="1737"/>
      <c r="B194" s="1739"/>
      <c r="C194" s="1755"/>
      <c r="D194" s="1755"/>
      <c r="E194" s="1755"/>
      <c r="F194" s="1739"/>
      <c r="G194" s="1682"/>
      <c r="H194" s="1703"/>
    </row>
    <row r="195" spans="1:8" ht="15.75" thickBot="1">
      <c r="A195" s="1814"/>
      <c r="B195" s="1815"/>
      <c r="C195" s="1816"/>
      <c r="D195" s="1816"/>
      <c r="E195" s="1816"/>
      <c r="F195" s="1815"/>
      <c r="G195" s="1707"/>
      <c r="H195" s="1708"/>
    </row>
    <row r="196" spans="1:8">
      <c r="A196" s="2539" t="s">
        <v>4389</v>
      </c>
      <c r="B196" s="2574"/>
      <c r="C196" s="1604"/>
      <c r="D196" s="1604"/>
      <c r="E196" s="1739"/>
      <c r="F196" s="1739"/>
      <c r="G196" s="1682"/>
      <c r="H196" s="1840"/>
    </row>
    <row r="197" spans="1:8">
      <c r="A197" s="1755" t="s">
        <v>5859</v>
      </c>
      <c r="B197" s="1755"/>
      <c r="C197" s="1755"/>
      <c r="D197" s="1755"/>
      <c r="E197" s="1755"/>
      <c r="F197" s="1755"/>
      <c r="G197" s="1680"/>
      <c r="H197" s="1680"/>
    </row>
    <row r="199" spans="1:8" ht="15.75" thickBot="1"/>
    <row r="200" spans="1:8">
      <c r="A200" s="1729"/>
      <c r="B200" s="1730" t="s">
        <v>1789</v>
      </c>
      <c r="C200" s="1731" t="s">
        <v>1335</v>
      </c>
      <c r="D200" s="1732"/>
      <c r="E200" s="1732"/>
      <c r="F200" s="1730"/>
      <c r="G200" s="1730" t="s">
        <v>1711</v>
      </c>
      <c r="H200" s="1733" t="s">
        <v>1712</v>
      </c>
    </row>
    <row r="201" spans="1:8">
      <c r="A201" s="1737"/>
      <c r="B201" s="1583" t="str">
        <f>'Data Sheet'!$C$25</f>
        <v xml:space="preserve"> New York State Electric &amp; Gas Corporation</v>
      </c>
      <c r="C201" s="1738" t="s">
        <v>1336</v>
      </c>
      <c r="D201" s="1739" t="s">
        <v>1337</v>
      </c>
      <c r="E201" s="1739"/>
      <c r="F201" s="1740" t="s">
        <v>1338</v>
      </c>
      <c r="G201" s="1740" t="s">
        <v>1714</v>
      </c>
      <c r="H201" s="1741"/>
    </row>
    <row r="202" spans="1:8">
      <c r="A202" s="1744"/>
      <c r="B202" s="1745"/>
      <c r="C202" s="1746" t="s">
        <v>1339</v>
      </c>
      <c r="D202" s="1745" t="s">
        <v>1337</v>
      </c>
      <c r="E202" s="1745"/>
      <c r="F202" s="1747" t="s">
        <v>1340</v>
      </c>
      <c r="G202" s="1687" t="str">
        <f>'Data Sheet'!$C$40</f>
        <v xml:space="preserve"> </v>
      </c>
      <c r="H202" s="1688" t="str">
        <f>'Data Sheet'!$C$38</f>
        <v>12/31/2016</v>
      </c>
    </row>
    <row r="203" spans="1:8">
      <c r="A203" s="1752" t="s">
        <v>1805</v>
      </c>
      <c r="B203" s="1753"/>
      <c r="C203" s="1753"/>
      <c r="D203" s="1753"/>
      <c r="E203" s="1753"/>
      <c r="F203" s="1753"/>
      <c r="G203" s="1753"/>
      <c r="H203" s="1754"/>
    </row>
    <row r="204" spans="1:8">
      <c r="A204" s="1737"/>
      <c r="B204" s="1755"/>
      <c r="C204" s="1755"/>
      <c r="D204" s="1755"/>
      <c r="E204" s="1755"/>
      <c r="F204" s="1604"/>
      <c r="G204" s="1755"/>
      <c r="H204" s="1838"/>
    </row>
    <row r="205" spans="1:8">
      <c r="A205" s="1737"/>
      <c r="B205" s="1758"/>
      <c r="C205" s="1755"/>
      <c r="D205" s="1755"/>
      <c r="E205" s="1755"/>
      <c r="F205" s="1604"/>
      <c r="G205" s="1755"/>
      <c r="H205" s="1838"/>
    </row>
    <row r="206" spans="1:8">
      <c r="A206" s="1737"/>
      <c r="B206" s="1758"/>
      <c r="C206" s="1755"/>
      <c r="D206" s="1755"/>
      <c r="E206" s="1755"/>
      <c r="F206" s="1604"/>
      <c r="G206" s="1755"/>
      <c r="H206" s="1838"/>
    </row>
    <row r="207" spans="1:8">
      <c r="A207" s="1737"/>
      <c r="B207" s="1758"/>
      <c r="C207" s="1755"/>
      <c r="D207" s="1755"/>
      <c r="E207" s="1755"/>
      <c r="F207" s="1604"/>
      <c r="G207" s="1755"/>
      <c r="H207" s="1839"/>
    </row>
    <row r="208" spans="1:8">
      <c r="A208" s="1737"/>
      <c r="B208" s="1758"/>
      <c r="C208" s="1755"/>
      <c r="D208" s="1755"/>
      <c r="E208" s="1755"/>
      <c r="F208" s="1604"/>
      <c r="G208" s="1755"/>
      <c r="H208" s="1838"/>
    </row>
    <row r="209" spans="1:8">
      <c r="A209" s="1737"/>
      <c r="B209" s="1758"/>
      <c r="C209" s="1755"/>
      <c r="D209" s="1755"/>
      <c r="E209" s="1755"/>
      <c r="F209" s="1604"/>
      <c r="G209" s="1755"/>
      <c r="H209" s="1838"/>
    </row>
    <row r="210" spans="1:8">
      <c r="A210" s="1737"/>
      <c r="B210" s="1758"/>
      <c r="C210" s="1755"/>
      <c r="D210" s="1755"/>
      <c r="E210" s="1755"/>
      <c r="F210" s="1604"/>
      <c r="G210" s="1680"/>
      <c r="H210" s="1725"/>
    </row>
    <row r="211" spans="1:8">
      <c r="A211" s="1737"/>
      <c r="B211" s="1758"/>
      <c r="C211" s="1755"/>
      <c r="D211" s="1755"/>
      <c r="E211" s="1755"/>
      <c r="F211" s="1604"/>
      <c r="G211" s="1680"/>
      <c r="H211" s="1725"/>
    </row>
    <row r="212" spans="1:8">
      <c r="A212" s="1737"/>
      <c r="B212" s="1739"/>
      <c r="C212" s="1755"/>
      <c r="D212" s="1755"/>
      <c r="E212" s="1755"/>
      <c r="F212" s="1604"/>
      <c r="G212" s="1680"/>
      <c r="H212" s="1725"/>
    </row>
    <row r="213" spans="1:8">
      <c r="A213" s="1737"/>
      <c r="B213" s="1758"/>
      <c r="C213" s="1755"/>
      <c r="D213" s="1755"/>
      <c r="E213" s="1755"/>
      <c r="F213" s="1604"/>
      <c r="G213" s="1680"/>
      <c r="H213" s="1725"/>
    </row>
    <row r="214" spans="1:8">
      <c r="A214" s="1737"/>
      <c r="B214" s="1758"/>
      <c r="C214" s="1755"/>
      <c r="D214" s="1755"/>
      <c r="E214" s="1755"/>
      <c r="F214" s="1604"/>
      <c r="G214" s="1680"/>
      <c r="H214" s="1725"/>
    </row>
    <row r="215" spans="1:8">
      <c r="A215" s="1737"/>
      <c r="B215" s="1758"/>
      <c r="C215" s="1755"/>
      <c r="D215" s="1755"/>
      <c r="E215" s="1755"/>
      <c r="F215" s="1604"/>
      <c r="G215" s="1755"/>
      <c r="H215" s="1838"/>
    </row>
    <row r="216" spans="1:8">
      <c r="A216" s="1737"/>
      <c r="B216" s="1758"/>
      <c r="C216" s="1755"/>
      <c r="D216" s="1755"/>
      <c r="E216" s="1755"/>
      <c r="F216" s="1604"/>
      <c r="G216" s="1755"/>
      <c r="H216" s="1838"/>
    </row>
    <row r="217" spans="1:8">
      <c r="A217" s="1737"/>
      <c r="B217" s="1758"/>
      <c r="C217" s="1755"/>
      <c r="D217" s="1755"/>
      <c r="E217" s="1755"/>
      <c r="F217" s="1604"/>
      <c r="G217" s="1755"/>
      <c r="H217" s="1838"/>
    </row>
    <row r="218" spans="1:8">
      <c r="A218" s="1737"/>
      <c r="B218" s="1758"/>
      <c r="C218" s="1755"/>
      <c r="D218" s="1755"/>
      <c r="E218" s="1755"/>
      <c r="F218" s="1604"/>
      <c r="G218" s="1755"/>
      <c r="H218" s="1838"/>
    </row>
    <row r="219" spans="1:8">
      <c r="A219" s="1737"/>
      <c r="B219" s="1755"/>
      <c r="C219" s="1755"/>
      <c r="D219" s="1755"/>
      <c r="E219" s="1755"/>
      <c r="F219" s="1604"/>
      <c r="G219" s="1755"/>
      <c r="H219" s="1838"/>
    </row>
    <row r="220" spans="1:8">
      <c r="A220" s="1737"/>
      <c r="B220" s="1755"/>
      <c r="C220" s="1755"/>
      <c r="D220" s="1755"/>
      <c r="E220" s="1755"/>
      <c r="F220" s="1755"/>
      <c r="G220" s="1755"/>
      <c r="H220" s="1838"/>
    </row>
    <row r="221" spans="1:8">
      <c r="A221" s="1737"/>
      <c r="B221" s="1755"/>
      <c r="C221" s="1755"/>
      <c r="D221" s="1755"/>
      <c r="E221" s="1755"/>
      <c r="F221" s="1739"/>
      <c r="G221" s="1682"/>
      <c r="H221" s="1703"/>
    </row>
    <row r="222" spans="1:8">
      <c r="A222" s="1737"/>
      <c r="B222" s="1739"/>
      <c r="C222" s="1755"/>
      <c r="D222" s="1755"/>
      <c r="E222" s="1755"/>
      <c r="F222" s="1739"/>
      <c r="G222" s="1682"/>
      <c r="H222" s="1703"/>
    </row>
    <row r="223" spans="1:8">
      <c r="A223" s="1737"/>
      <c r="B223" s="1755"/>
      <c r="C223" s="1755"/>
      <c r="D223" s="1755"/>
      <c r="E223" s="1755"/>
      <c r="F223" s="1739"/>
      <c r="G223" s="1682"/>
      <c r="H223" s="1703"/>
    </row>
    <row r="224" spans="1:8">
      <c r="A224" s="1737"/>
      <c r="B224" s="1739"/>
      <c r="C224" s="1755"/>
      <c r="D224" s="1755"/>
      <c r="E224" s="1755"/>
      <c r="F224" s="1739"/>
      <c r="G224" s="1682"/>
      <c r="H224" s="1703"/>
    </row>
    <row r="225" spans="1:8">
      <c r="A225" s="1737"/>
      <c r="B225" s="1755"/>
      <c r="C225" s="1755"/>
      <c r="D225" s="1755"/>
      <c r="E225" s="1755"/>
      <c r="F225" s="1739"/>
      <c r="G225" s="1682"/>
      <c r="H225" s="1703"/>
    </row>
    <row r="226" spans="1:8">
      <c r="A226" s="1737"/>
      <c r="B226" s="1755"/>
      <c r="C226" s="1755"/>
      <c r="D226" s="1755"/>
      <c r="E226" s="1755"/>
      <c r="F226" s="1739"/>
      <c r="G226" s="1682"/>
      <c r="H226" s="1703"/>
    </row>
    <row r="227" spans="1:8">
      <c r="A227" s="1737"/>
      <c r="B227" s="1755"/>
      <c r="C227" s="1755"/>
      <c r="D227" s="1755"/>
      <c r="E227" s="1755"/>
      <c r="F227" s="1739"/>
      <c r="G227" s="1682"/>
      <c r="H227" s="1703"/>
    </row>
    <row r="228" spans="1:8">
      <c r="A228" s="1737"/>
      <c r="B228" s="1755"/>
      <c r="C228" s="1755"/>
      <c r="D228" s="1755"/>
      <c r="E228" s="1755"/>
      <c r="F228" s="1739"/>
      <c r="G228" s="1682"/>
      <c r="H228" s="1703"/>
    </row>
    <row r="229" spans="1:8">
      <c r="A229" s="1737"/>
      <c r="B229" s="1755"/>
      <c r="C229" s="1755"/>
      <c r="D229" s="1755"/>
      <c r="E229" s="1755"/>
      <c r="F229" s="1739"/>
      <c r="G229" s="1682"/>
      <c r="H229" s="1703"/>
    </row>
    <row r="230" spans="1:8">
      <c r="A230" s="1737"/>
      <c r="B230" s="1755"/>
      <c r="C230" s="1755"/>
      <c r="D230" s="1755"/>
      <c r="E230" s="1755"/>
      <c r="F230" s="1739"/>
      <c r="G230" s="1682"/>
      <c r="H230" s="1703"/>
    </row>
    <row r="231" spans="1:8">
      <c r="A231" s="1737"/>
      <c r="B231" s="1755"/>
      <c r="C231" s="1755"/>
      <c r="D231" s="1755"/>
      <c r="E231" s="1755"/>
      <c r="F231" s="1739"/>
      <c r="G231" s="1682"/>
      <c r="H231" s="1703"/>
    </row>
    <row r="232" spans="1:8">
      <c r="A232" s="1737"/>
      <c r="B232" s="1755"/>
      <c r="C232" s="1755"/>
      <c r="D232" s="1755"/>
      <c r="E232" s="1755"/>
      <c r="F232" s="1739"/>
      <c r="G232" s="1682"/>
      <c r="H232" s="1703"/>
    </row>
    <row r="233" spans="1:8">
      <c r="A233" s="1737"/>
      <c r="B233" s="1755"/>
      <c r="C233" s="1755"/>
      <c r="D233" s="1755"/>
      <c r="E233" s="1755"/>
      <c r="F233" s="1739"/>
      <c r="G233" s="1682"/>
      <c r="H233" s="1703"/>
    </row>
    <row r="234" spans="1:8">
      <c r="A234" s="1737"/>
      <c r="B234" s="1755"/>
      <c r="C234" s="1755"/>
      <c r="D234" s="1755"/>
      <c r="E234" s="1755"/>
      <c r="F234" s="1739"/>
      <c r="G234" s="1682"/>
      <c r="H234" s="1703"/>
    </row>
    <row r="235" spans="1:8">
      <c r="A235" s="1737"/>
      <c r="B235" s="1755"/>
      <c r="C235" s="1755"/>
      <c r="D235" s="1755"/>
      <c r="E235" s="1755"/>
      <c r="F235" s="1739"/>
      <c r="G235" s="1682"/>
      <c r="H235" s="1703"/>
    </row>
    <row r="236" spans="1:8">
      <c r="A236" s="1737"/>
      <c r="B236" s="1755"/>
      <c r="C236" s="1755"/>
      <c r="D236" s="1755"/>
      <c r="E236" s="1755"/>
      <c r="F236" s="1739"/>
      <c r="G236" s="1682"/>
      <c r="H236" s="1703"/>
    </row>
    <row r="237" spans="1:8">
      <c r="A237" s="1737"/>
      <c r="B237" s="1755"/>
      <c r="C237" s="1755"/>
      <c r="D237" s="1755"/>
      <c r="E237" s="1755"/>
      <c r="F237" s="1739"/>
      <c r="G237" s="1682"/>
      <c r="H237" s="1703"/>
    </row>
    <row r="238" spans="1:8">
      <c r="A238" s="1737"/>
      <c r="B238" s="1755"/>
      <c r="C238" s="1755"/>
      <c r="D238" s="1755"/>
      <c r="E238" s="1755"/>
      <c r="F238" s="1739"/>
      <c r="G238" s="1682"/>
      <c r="H238" s="1703"/>
    </row>
    <row r="239" spans="1:8">
      <c r="A239" s="1737"/>
      <c r="B239" s="1755"/>
      <c r="C239" s="1755"/>
      <c r="D239" s="1755"/>
      <c r="E239" s="1755"/>
      <c r="F239" s="1739"/>
      <c r="G239" s="1682"/>
      <c r="H239" s="1703"/>
    </row>
    <row r="240" spans="1:8">
      <c r="A240" s="1737"/>
      <c r="B240" s="1755"/>
      <c r="C240" s="1755"/>
      <c r="D240" s="1755"/>
      <c r="E240" s="1755"/>
      <c r="F240" s="1739"/>
      <c r="G240" s="1682"/>
      <c r="H240" s="1703"/>
    </row>
    <row r="241" spans="1:8">
      <c r="A241" s="1737"/>
      <c r="B241" s="1755"/>
      <c r="C241" s="1755"/>
      <c r="D241" s="1755"/>
      <c r="E241" s="1755"/>
      <c r="F241" s="1739"/>
      <c r="G241" s="1682"/>
      <c r="H241" s="1703"/>
    </row>
    <row r="242" spans="1:8">
      <c r="A242" s="1737"/>
      <c r="B242" s="1755"/>
      <c r="C242" s="1755"/>
      <c r="D242" s="1755"/>
      <c r="E242" s="1755"/>
      <c r="F242" s="1739"/>
      <c r="G242" s="1682"/>
      <c r="H242" s="1703"/>
    </row>
    <row r="243" spans="1:8">
      <c r="A243" s="1737"/>
      <c r="B243" s="1755"/>
      <c r="C243" s="1755"/>
      <c r="D243" s="1755"/>
      <c r="E243" s="1755"/>
      <c r="F243" s="1739"/>
      <c r="G243" s="1682"/>
      <c r="H243" s="1703"/>
    </row>
    <row r="244" spans="1:8">
      <c r="A244" s="1737"/>
      <c r="B244" s="1755"/>
      <c r="C244" s="1755"/>
      <c r="D244" s="1755"/>
      <c r="E244" s="1755"/>
      <c r="F244" s="1739"/>
      <c r="G244" s="1682"/>
      <c r="H244" s="1703"/>
    </row>
    <row r="245" spans="1:8">
      <c r="A245" s="1737"/>
      <c r="B245" s="1755"/>
      <c r="C245" s="1755"/>
      <c r="D245" s="1755"/>
      <c r="E245" s="1755"/>
      <c r="F245" s="1739"/>
      <c r="G245" s="1682"/>
      <c r="H245" s="1703"/>
    </row>
    <row r="246" spans="1:8">
      <c r="A246" s="1737"/>
      <c r="B246" s="1755"/>
      <c r="C246" s="1755"/>
      <c r="D246" s="1755"/>
      <c r="E246" s="1755"/>
      <c r="F246" s="1739"/>
      <c r="G246" s="1682"/>
      <c r="H246" s="1703"/>
    </row>
    <row r="247" spans="1:8">
      <c r="A247" s="1737"/>
      <c r="B247" s="1755"/>
      <c r="C247" s="1755"/>
      <c r="D247" s="1755"/>
      <c r="E247" s="1755"/>
      <c r="F247" s="1739"/>
      <c r="G247" s="1682"/>
      <c r="H247" s="1703"/>
    </row>
    <row r="248" spans="1:8">
      <c r="A248" s="1737"/>
      <c r="B248" s="1755"/>
      <c r="C248" s="1755"/>
      <c r="D248" s="1755"/>
      <c r="E248" s="1755"/>
      <c r="F248" s="1739"/>
      <c r="G248" s="1682"/>
      <c r="H248" s="1703"/>
    </row>
    <row r="249" spans="1:8">
      <c r="A249" s="1737"/>
      <c r="B249" s="1755"/>
      <c r="C249" s="1755"/>
      <c r="D249" s="1755"/>
      <c r="E249" s="1755"/>
      <c r="F249" s="1739"/>
      <c r="G249" s="1682"/>
      <c r="H249" s="1703"/>
    </row>
    <row r="250" spans="1:8">
      <c r="A250" s="1737"/>
      <c r="B250" s="1739"/>
      <c r="C250" s="1755"/>
      <c r="D250" s="1755"/>
      <c r="E250" s="1755"/>
      <c r="F250" s="1739"/>
      <c r="G250" s="1682"/>
      <c r="H250" s="1703"/>
    </row>
    <row r="251" spans="1:8">
      <c r="A251" s="1737"/>
      <c r="B251" s="1755"/>
      <c r="C251" s="1755"/>
      <c r="D251" s="1755"/>
      <c r="E251" s="1755"/>
      <c r="F251" s="1739"/>
      <c r="G251" s="1682"/>
      <c r="H251" s="1703"/>
    </row>
    <row r="252" spans="1:8">
      <c r="A252" s="1737"/>
      <c r="B252" s="1739"/>
      <c r="C252" s="1755"/>
      <c r="D252" s="1755"/>
      <c r="E252" s="1755"/>
      <c r="F252" s="1739"/>
      <c r="G252" s="1682"/>
      <c r="H252" s="1703"/>
    </row>
    <row r="253" spans="1:8">
      <c r="A253" s="1737"/>
      <c r="B253" s="1739"/>
      <c r="C253" s="1755"/>
      <c r="D253" s="1755"/>
      <c r="E253" s="1755"/>
      <c r="F253" s="1739"/>
      <c r="G253" s="1682"/>
      <c r="H253" s="1703"/>
    </row>
    <row r="254" spans="1:8">
      <c r="A254" s="1737"/>
      <c r="B254" s="1739"/>
      <c r="C254" s="1755"/>
      <c r="D254" s="1755"/>
      <c r="E254" s="1755"/>
      <c r="F254" s="1739"/>
      <c r="G254" s="1682"/>
      <c r="H254" s="1703"/>
    </row>
    <row r="255" spans="1:8">
      <c r="A255" s="1737"/>
      <c r="B255" s="1739"/>
      <c r="C255" s="1755"/>
      <c r="D255" s="1755"/>
      <c r="E255" s="1755"/>
      <c r="F255" s="1739"/>
      <c r="G255" s="1682"/>
      <c r="H255" s="1703"/>
    </row>
    <row r="256" spans="1:8">
      <c r="A256" s="1737"/>
      <c r="B256" s="1739"/>
      <c r="C256" s="1755"/>
      <c r="D256" s="1755"/>
      <c r="E256" s="1755"/>
      <c r="F256" s="1739"/>
      <c r="G256" s="1682"/>
      <c r="H256" s="1703"/>
    </row>
    <row r="257" spans="1:8">
      <c r="A257" s="1737"/>
      <c r="B257" s="1739"/>
      <c r="C257" s="1755"/>
      <c r="D257" s="1755"/>
      <c r="E257" s="1755"/>
      <c r="F257" s="1739"/>
      <c r="G257" s="1682"/>
      <c r="H257" s="1703"/>
    </row>
    <row r="258" spans="1:8">
      <c r="A258" s="1737"/>
      <c r="B258" s="1739"/>
      <c r="C258" s="1755"/>
      <c r="D258" s="1755"/>
      <c r="E258" s="1755"/>
      <c r="F258" s="1739"/>
      <c r="G258" s="1682"/>
      <c r="H258" s="1703"/>
    </row>
    <row r="259" spans="1:8">
      <c r="A259" s="1737"/>
      <c r="B259" s="1739"/>
      <c r="C259" s="1755"/>
      <c r="D259" s="1755"/>
      <c r="E259" s="1755"/>
      <c r="F259" s="1739"/>
      <c r="G259" s="1682"/>
      <c r="H259" s="1703"/>
    </row>
    <row r="260" spans="1:8">
      <c r="A260" s="1737"/>
      <c r="B260" s="1739"/>
      <c r="C260" s="1755"/>
      <c r="D260" s="1755"/>
      <c r="E260" s="1755"/>
      <c r="F260" s="1739"/>
      <c r="G260" s="1682"/>
      <c r="H260" s="1703"/>
    </row>
    <row r="261" spans="1:8">
      <c r="A261" s="1737"/>
      <c r="B261" s="1739"/>
      <c r="C261" s="1755"/>
      <c r="D261" s="1755"/>
      <c r="E261" s="1755"/>
      <c r="F261" s="1739"/>
      <c r="G261" s="1682"/>
      <c r="H261" s="1703"/>
    </row>
    <row r="262" spans="1:8" ht="15.75" thickBot="1">
      <c r="A262" s="1814"/>
      <c r="B262" s="1815"/>
      <c r="C262" s="1816"/>
      <c r="D262" s="1816"/>
      <c r="E262" s="1816"/>
      <c r="F262" s="1815"/>
      <c r="G262" s="1707"/>
      <c r="H262" s="1708"/>
    </row>
    <row r="263" spans="1:8">
      <c r="A263" s="2539" t="s">
        <v>4389</v>
      </c>
      <c r="B263" s="2574"/>
      <c r="C263" s="1604"/>
      <c r="D263" s="1604"/>
      <c r="E263" s="1739"/>
      <c r="F263" s="1739"/>
      <c r="G263" s="1682"/>
      <c r="H263" s="1840"/>
    </row>
    <row r="264" spans="1:8">
      <c r="A264" s="1755" t="s">
        <v>5860</v>
      </c>
      <c r="B264" s="1755"/>
      <c r="C264" s="1755"/>
      <c r="D264" s="1755"/>
      <c r="E264" s="1755"/>
      <c r="F264" s="1755"/>
      <c r="G264" s="1680"/>
      <c r="H264" s="1680"/>
    </row>
    <row r="265" spans="1:8" ht="15.75" thickBot="1"/>
    <row r="266" spans="1:8">
      <c r="A266" s="1729"/>
      <c r="B266" s="1730" t="s">
        <v>1789</v>
      </c>
      <c r="C266" s="1731" t="s">
        <v>1335</v>
      </c>
      <c r="D266" s="1732"/>
      <c r="E266" s="1732"/>
      <c r="F266" s="1730"/>
      <c r="G266" s="1730" t="s">
        <v>1711</v>
      </c>
      <c r="H266" s="1733" t="s">
        <v>1712</v>
      </c>
    </row>
    <row r="267" spans="1:8">
      <c r="A267" s="1737"/>
      <c r="B267" s="1583" t="str">
        <f>'Data Sheet'!$C$25</f>
        <v xml:space="preserve"> New York State Electric &amp; Gas Corporation</v>
      </c>
      <c r="C267" s="1738" t="s">
        <v>1336</v>
      </c>
      <c r="D267" s="1739" t="s">
        <v>1337</v>
      </c>
      <c r="E267" s="1739"/>
      <c r="F267" s="1740" t="s">
        <v>1338</v>
      </c>
      <c r="G267" s="1740" t="s">
        <v>1714</v>
      </c>
      <c r="H267" s="1741"/>
    </row>
    <row r="268" spans="1:8">
      <c r="A268" s="1744"/>
      <c r="B268" s="1745"/>
      <c r="C268" s="1746" t="s">
        <v>1339</v>
      </c>
      <c r="D268" s="1745" t="s">
        <v>1337</v>
      </c>
      <c r="E268" s="1745"/>
      <c r="F268" s="1747" t="s">
        <v>1340</v>
      </c>
      <c r="G268" s="1687" t="str">
        <f>'Data Sheet'!$C$40</f>
        <v xml:space="preserve"> </v>
      </c>
      <c r="H268" s="1688" t="str">
        <f>'Data Sheet'!$C$38</f>
        <v>12/31/2016</v>
      </c>
    </row>
    <row r="269" spans="1:8">
      <c r="A269" s="1752" t="s">
        <v>1805</v>
      </c>
      <c r="B269" s="1753"/>
      <c r="C269" s="1753"/>
      <c r="D269" s="1753"/>
      <c r="E269" s="1753"/>
      <c r="F269" s="1753"/>
      <c r="G269" s="1753"/>
      <c r="H269" s="1754"/>
    </row>
    <row r="270" spans="1:8">
      <c r="A270" s="1737"/>
      <c r="B270" s="1755"/>
      <c r="C270" s="1755"/>
      <c r="D270" s="1755"/>
      <c r="E270" s="1755"/>
      <c r="F270" s="1604"/>
      <c r="G270" s="1755"/>
      <c r="H270" s="1838"/>
    </row>
    <row r="271" spans="1:8">
      <c r="A271" s="1737"/>
      <c r="B271" s="1758"/>
      <c r="C271" s="1755"/>
      <c r="D271" s="1755"/>
      <c r="E271" s="1755"/>
      <c r="F271" s="1604"/>
      <c r="G271" s="1755"/>
      <c r="H271" s="1838"/>
    </row>
    <row r="272" spans="1:8">
      <c r="A272" s="1737"/>
      <c r="B272" s="1758"/>
      <c r="C272" s="1755"/>
      <c r="D272" s="1755"/>
      <c r="E272" s="1755"/>
      <c r="F272" s="1604"/>
      <c r="G272" s="1755"/>
      <c r="H272" s="1838"/>
    </row>
    <row r="273" spans="1:8">
      <c r="A273" s="1737"/>
      <c r="B273" s="1758"/>
      <c r="C273" s="1755"/>
      <c r="D273" s="1755"/>
      <c r="E273" s="1755"/>
      <c r="F273" s="1604"/>
      <c r="G273" s="1755"/>
      <c r="H273" s="1839"/>
    </row>
    <row r="274" spans="1:8">
      <c r="A274" s="1737"/>
      <c r="B274" s="1758"/>
      <c r="C274" s="1755"/>
      <c r="D274" s="1755"/>
      <c r="E274" s="1755"/>
      <c r="F274" s="1604"/>
      <c r="G274" s="1755"/>
      <c r="H274" s="1838"/>
    </row>
    <row r="275" spans="1:8">
      <c r="A275" s="1737"/>
      <c r="B275" s="1758"/>
      <c r="C275" s="1755"/>
      <c r="D275" s="1755"/>
      <c r="E275" s="1755"/>
      <c r="F275" s="1604"/>
      <c r="G275" s="1755"/>
      <c r="H275" s="1838"/>
    </row>
    <row r="276" spans="1:8">
      <c r="A276" s="1737"/>
      <c r="B276" s="1758"/>
      <c r="C276" s="1755"/>
      <c r="D276" s="1755"/>
      <c r="E276" s="1755"/>
      <c r="F276" s="1604"/>
      <c r="G276" s="1680"/>
      <c r="H276" s="1725"/>
    </row>
    <row r="277" spans="1:8">
      <c r="A277" s="1737"/>
      <c r="B277" s="1758"/>
      <c r="C277" s="1755"/>
      <c r="D277" s="1755"/>
      <c r="E277" s="1755"/>
      <c r="F277" s="1604"/>
      <c r="G277" s="1680"/>
      <c r="H277" s="1725"/>
    </row>
    <row r="278" spans="1:8">
      <c r="A278" s="1737"/>
      <c r="B278" s="1739"/>
      <c r="C278" s="1755"/>
      <c r="D278" s="1755"/>
      <c r="E278" s="1755"/>
      <c r="F278" s="1604"/>
      <c r="G278" s="1680"/>
      <c r="H278" s="1725"/>
    </row>
    <row r="279" spans="1:8">
      <c r="A279" s="1737"/>
      <c r="B279" s="1755"/>
      <c r="C279" s="1755"/>
      <c r="D279" s="1755"/>
      <c r="E279" s="1755"/>
      <c r="F279" s="1604"/>
      <c r="G279" s="1680"/>
      <c r="H279" s="1725"/>
    </row>
    <row r="280" spans="1:8">
      <c r="A280" s="1737"/>
      <c r="B280" s="1755"/>
      <c r="C280" s="1755"/>
      <c r="D280" s="1755"/>
      <c r="E280" s="1755"/>
      <c r="F280" s="1604"/>
      <c r="G280" s="1680"/>
      <c r="H280" s="1725"/>
    </row>
    <row r="281" spans="1:8">
      <c r="A281" s="1737"/>
      <c r="B281" s="1755"/>
      <c r="C281" s="1755"/>
      <c r="D281" s="1755"/>
      <c r="E281" s="1755"/>
      <c r="F281" s="1604"/>
      <c r="G281" s="1755"/>
      <c r="H281" s="1838"/>
    </row>
    <row r="282" spans="1:8">
      <c r="A282" s="1737"/>
      <c r="B282" s="1755"/>
      <c r="C282" s="1755"/>
      <c r="D282" s="1755"/>
      <c r="E282" s="1755"/>
      <c r="F282" s="1604"/>
      <c r="G282" s="1755"/>
      <c r="H282" s="1838"/>
    </row>
    <row r="283" spans="1:8">
      <c r="A283" s="1737"/>
      <c r="B283" s="1755"/>
      <c r="C283" s="1755"/>
      <c r="D283" s="1755"/>
      <c r="E283" s="1755"/>
      <c r="F283" s="1604"/>
      <c r="G283" s="1755"/>
      <c r="H283" s="1838"/>
    </row>
    <row r="284" spans="1:8">
      <c r="A284" s="1737"/>
      <c r="B284" s="1755"/>
      <c r="C284" s="1755"/>
      <c r="D284" s="1755"/>
      <c r="E284" s="1755"/>
      <c r="F284" s="1604"/>
      <c r="G284" s="1755"/>
      <c r="H284" s="1838"/>
    </row>
    <row r="285" spans="1:8">
      <c r="A285" s="1737"/>
      <c r="B285" s="1755"/>
      <c r="C285" s="1755"/>
      <c r="D285" s="1755"/>
      <c r="E285" s="1755"/>
      <c r="F285" s="1604"/>
      <c r="G285" s="1755"/>
      <c r="H285" s="1838"/>
    </row>
    <row r="286" spans="1:8">
      <c r="A286" s="1737"/>
      <c r="B286" s="1755"/>
      <c r="C286" s="1755"/>
      <c r="D286" s="1755"/>
      <c r="E286" s="1755"/>
      <c r="F286" s="1755"/>
      <c r="G286" s="1755"/>
      <c r="H286" s="1838"/>
    </row>
    <row r="287" spans="1:8">
      <c r="A287" s="1737"/>
      <c r="B287" s="1755"/>
      <c r="C287" s="1755"/>
      <c r="D287" s="1755"/>
      <c r="E287" s="1755"/>
      <c r="F287" s="1739"/>
      <c r="G287" s="1682"/>
      <c r="H287" s="1703"/>
    </row>
    <row r="288" spans="1:8">
      <c r="A288" s="1737"/>
      <c r="B288" s="1739"/>
      <c r="C288" s="1755"/>
      <c r="D288" s="1755"/>
      <c r="E288" s="1755"/>
      <c r="F288" s="1739"/>
      <c r="G288" s="1682"/>
      <c r="H288" s="1703"/>
    </row>
    <row r="289" spans="1:8">
      <c r="A289" s="1737"/>
      <c r="B289" s="1755"/>
      <c r="C289" s="1755"/>
      <c r="D289" s="1755"/>
      <c r="E289" s="1755"/>
      <c r="F289" s="1739"/>
      <c r="G289" s="1682"/>
      <c r="H289" s="1703"/>
    </row>
    <row r="290" spans="1:8">
      <c r="A290" s="1737"/>
      <c r="B290" s="1739"/>
      <c r="C290" s="1755"/>
      <c r="D290" s="1755"/>
      <c r="E290" s="1755"/>
      <c r="F290" s="1739"/>
      <c r="G290" s="1682"/>
      <c r="H290" s="1703"/>
    </row>
    <row r="291" spans="1:8">
      <c r="A291" s="1737"/>
      <c r="B291" s="1755"/>
      <c r="C291" s="1755"/>
      <c r="D291" s="1755"/>
      <c r="E291" s="1755"/>
      <c r="F291" s="1739"/>
      <c r="G291" s="1682"/>
      <c r="H291" s="1703"/>
    </row>
    <row r="292" spans="1:8">
      <c r="A292" s="1737"/>
      <c r="B292" s="1755"/>
      <c r="C292" s="1755"/>
      <c r="D292" s="1755"/>
      <c r="E292" s="1755"/>
      <c r="F292" s="1739"/>
      <c r="G292" s="1682"/>
      <c r="H292" s="1703"/>
    </row>
    <row r="293" spans="1:8">
      <c r="A293" s="1737"/>
      <c r="B293" s="1755"/>
      <c r="C293" s="1755"/>
      <c r="D293" s="1755"/>
      <c r="E293" s="1755"/>
      <c r="F293" s="1739"/>
      <c r="G293" s="1682"/>
      <c r="H293" s="1703"/>
    </row>
    <row r="294" spans="1:8">
      <c r="A294" s="1737"/>
      <c r="B294" s="1755"/>
      <c r="C294" s="1755"/>
      <c r="D294" s="1755"/>
      <c r="E294" s="1755"/>
      <c r="F294" s="1739"/>
      <c r="G294" s="1682"/>
      <c r="H294" s="1703"/>
    </row>
    <row r="295" spans="1:8">
      <c r="A295" s="1737"/>
      <c r="B295" s="1755"/>
      <c r="C295" s="1755"/>
      <c r="D295" s="1755"/>
      <c r="E295" s="1755"/>
      <c r="F295" s="1739"/>
      <c r="G295" s="1682"/>
      <c r="H295" s="1703"/>
    </row>
    <row r="296" spans="1:8">
      <c r="A296" s="1737"/>
      <c r="B296" s="1755"/>
      <c r="C296" s="1755"/>
      <c r="D296" s="1755"/>
      <c r="E296" s="1755"/>
      <c r="F296" s="1739"/>
      <c r="G296" s="1682"/>
      <c r="H296" s="1703"/>
    </row>
    <row r="297" spans="1:8">
      <c r="A297" s="1737"/>
      <c r="B297" s="1755"/>
      <c r="C297" s="1755"/>
      <c r="D297" s="1755"/>
      <c r="E297" s="1755"/>
      <c r="F297" s="1739"/>
      <c r="G297" s="1682"/>
      <c r="H297" s="1703"/>
    </row>
    <row r="298" spans="1:8">
      <c r="A298" s="1737"/>
      <c r="B298" s="1755"/>
      <c r="C298" s="1755"/>
      <c r="D298" s="1755"/>
      <c r="E298" s="1755"/>
      <c r="F298" s="1739"/>
      <c r="G298" s="1682"/>
      <c r="H298" s="1703"/>
    </row>
    <row r="299" spans="1:8">
      <c r="A299" s="1737"/>
      <c r="B299" s="1755"/>
      <c r="C299" s="1755"/>
      <c r="D299" s="1755"/>
      <c r="E299" s="1755"/>
      <c r="F299" s="1739"/>
      <c r="G299" s="1682"/>
      <c r="H299" s="1703"/>
    </row>
    <row r="300" spans="1:8">
      <c r="A300" s="1737"/>
      <c r="B300" s="1755"/>
      <c r="C300" s="1755"/>
      <c r="D300" s="1755"/>
      <c r="E300" s="1755"/>
      <c r="F300" s="1739"/>
      <c r="G300" s="1682"/>
      <c r="H300" s="1703"/>
    </row>
    <row r="301" spans="1:8">
      <c r="A301" s="1737"/>
      <c r="B301" s="1755"/>
      <c r="C301" s="1755"/>
      <c r="D301" s="1755"/>
      <c r="E301" s="1755"/>
      <c r="F301" s="1739"/>
      <c r="G301" s="1682"/>
      <c r="H301" s="1703"/>
    </row>
    <row r="302" spans="1:8">
      <c r="A302" s="1737"/>
      <c r="B302" s="1755"/>
      <c r="C302" s="1755"/>
      <c r="D302" s="1755"/>
      <c r="E302" s="1755"/>
      <c r="F302" s="1739"/>
      <c r="G302" s="1682"/>
      <c r="H302" s="1703"/>
    </row>
    <row r="303" spans="1:8">
      <c r="A303" s="1737"/>
      <c r="B303" s="1755"/>
      <c r="C303" s="1755"/>
      <c r="D303" s="1755"/>
      <c r="E303" s="1755"/>
      <c r="F303" s="1739"/>
      <c r="G303" s="1682"/>
      <c r="H303" s="1703"/>
    </row>
    <row r="304" spans="1:8">
      <c r="A304" s="1737"/>
      <c r="B304" s="1755"/>
      <c r="C304" s="1755"/>
      <c r="D304" s="1755"/>
      <c r="E304" s="1755"/>
      <c r="F304" s="1739"/>
      <c r="G304" s="1682"/>
      <c r="H304" s="1703"/>
    </row>
    <row r="305" spans="1:8">
      <c r="A305" s="1737"/>
      <c r="B305" s="1755"/>
      <c r="C305" s="1755"/>
      <c r="D305" s="1755"/>
      <c r="E305" s="1755"/>
      <c r="F305" s="1739"/>
      <c r="G305" s="1682"/>
      <c r="H305" s="1703"/>
    </row>
    <row r="306" spans="1:8">
      <c r="A306" s="1737"/>
      <c r="B306" s="1755"/>
      <c r="C306" s="1755"/>
      <c r="D306" s="1755"/>
      <c r="E306" s="1755"/>
      <c r="F306" s="1739"/>
      <c r="G306" s="1682"/>
      <c r="H306" s="1703"/>
    </row>
    <row r="307" spans="1:8">
      <c r="A307" s="1737"/>
      <c r="B307" s="1755"/>
      <c r="C307" s="1755"/>
      <c r="D307" s="1755"/>
      <c r="E307" s="1755"/>
      <c r="F307" s="1739"/>
      <c r="G307" s="1682"/>
      <c r="H307" s="1703"/>
    </row>
    <row r="308" spans="1:8">
      <c r="A308" s="1737"/>
      <c r="B308" s="1755"/>
      <c r="C308" s="1755"/>
      <c r="D308" s="1755"/>
      <c r="E308" s="1755"/>
      <c r="F308" s="1739"/>
      <c r="G308" s="1682"/>
      <c r="H308" s="1703"/>
    </row>
    <row r="309" spans="1:8">
      <c r="A309" s="1737"/>
      <c r="B309" s="1755"/>
      <c r="C309" s="1755"/>
      <c r="D309" s="1755"/>
      <c r="E309" s="1755"/>
      <c r="F309" s="1739"/>
      <c r="G309" s="1682"/>
      <c r="H309" s="1703"/>
    </row>
    <row r="310" spans="1:8">
      <c r="A310" s="1737"/>
      <c r="B310" s="1755"/>
      <c r="C310" s="1755"/>
      <c r="D310" s="1755"/>
      <c r="E310" s="1755"/>
      <c r="F310" s="1739"/>
      <c r="G310" s="1682"/>
      <c r="H310" s="1703"/>
    </row>
    <row r="311" spans="1:8">
      <c r="A311" s="1737"/>
      <c r="B311" s="1755"/>
      <c r="C311" s="1755"/>
      <c r="D311" s="1755"/>
      <c r="E311" s="1755"/>
      <c r="F311" s="1739"/>
      <c r="G311" s="1682"/>
      <c r="H311" s="1703"/>
    </row>
    <row r="312" spans="1:8">
      <c r="A312" s="1737"/>
      <c r="B312" s="1755"/>
      <c r="C312" s="1755"/>
      <c r="D312" s="1755"/>
      <c r="E312" s="1755"/>
      <c r="F312" s="1739"/>
      <c r="G312" s="1682"/>
      <c r="H312" s="1703"/>
    </row>
    <row r="313" spans="1:8">
      <c r="A313" s="1737"/>
      <c r="B313" s="1755"/>
      <c r="C313" s="1755"/>
      <c r="D313" s="1755"/>
      <c r="E313" s="1755"/>
      <c r="F313" s="1739"/>
      <c r="G313" s="1682"/>
      <c r="H313" s="1703"/>
    </row>
    <row r="314" spans="1:8">
      <c r="A314" s="1737"/>
      <c r="B314" s="1755"/>
      <c r="C314" s="1755"/>
      <c r="D314" s="1755"/>
      <c r="E314" s="1755"/>
      <c r="F314" s="1739"/>
      <c r="G314" s="1682"/>
      <c r="H314" s="1703"/>
    </row>
    <row r="315" spans="1:8">
      <c r="A315" s="1737"/>
      <c r="B315" s="1755"/>
      <c r="C315" s="1755"/>
      <c r="D315" s="1755"/>
      <c r="E315" s="1755"/>
      <c r="F315" s="1739"/>
      <c r="G315" s="1682"/>
      <c r="H315" s="1703"/>
    </row>
    <row r="316" spans="1:8">
      <c r="A316" s="1737"/>
      <c r="B316" s="1739"/>
      <c r="C316" s="1755"/>
      <c r="D316" s="1755"/>
      <c r="E316" s="1755"/>
      <c r="F316" s="1739"/>
      <c r="G316" s="1682"/>
      <c r="H316" s="1703"/>
    </row>
    <row r="317" spans="1:8">
      <c r="A317" s="1737"/>
      <c r="B317" s="1755"/>
      <c r="C317" s="1755"/>
      <c r="D317" s="1755"/>
      <c r="E317" s="1755"/>
      <c r="F317" s="1739"/>
      <c r="G317" s="1682"/>
      <c r="H317" s="1703"/>
    </row>
    <row r="318" spans="1:8">
      <c r="A318" s="1737"/>
      <c r="B318" s="1739"/>
      <c r="C318" s="1755"/>
      <c r="D318" s="1755"/>
      <c r="E318" s="1755"/>
      <c r="F318" s="1739"/>
      <c r="G318" s="1682"/>
      <c r="H318" s="1703"/>
    </row>
    <row r="319" spans="1:8">
      <c r="A319" s="1737"/>
      <c r="B319" s="1739"/>
      <c r="C319" s="1755"/>
      <c r="D319" s="1755"/>
      <c r="E319" s="1755"/>
      <c r="F319" s="1739"/>
      <c r="G319" s="1682"/>
      <c r="H319" s="1703"/>
    </row>
    <row r="320" spans="1:8">
      <c r="A320" s="1737"/>
      <c r="B320" s="1739"/>
      <c r="C320" s="1755"/>
      <c r="D320" s="1755"/>
      <c r="E320" s="1755"/>
      <c r="F320" s="1739"/>
      <c r="G320" s="1682"/>
      <c r="H320" s="1703"/>
    </row>
    <row r="321" spans="1:8">
      <c r="A321" s="1737"/>
      <c r="B321" s="1739"/>
      <c r="C321" s="1755"/>
      <c r="D321" s="1755"/>
      <c r="E321" s="1755"/>
      <c r="F321" s="1739"/>
      <c r="G321" s="1682"/>
      <c r="H321" s="1703"/>
    </row>
    <row r="322" spans="1:8">
      <c r="A322" s="1737"/>
      <c r="B322" s="1739"/>
      <c r="C322" s="1755"/>
      <c r="D322" s="1755"/>
      <c r="E322" s="1755"/>
      <c r="F322" s="1739"/>
      <c r="G322" s="1682"/>
      <c r="H322" s="1703"/>
    </row>
    <row r="323" spans="1:8">
      <c r="A323" s="1737"/>
      <c r="B323" s="1739"/>
      <c r="C323" s="1755"/>
      <c r="D323" s="1755"/>
      <c r="E323" s="1755"/>
      <c r="F323" s="1739"/>
      <c r="G323" s="1682"/>
      <c r="H323" s="1703"/>
    </row>
    <row r="324" spans="1:8">
      <c r="A324" s="1737"/>
      <c r="B324" s="1739"/>
      <c r="C324" s="1755"/>
      <c r="D324" s="1755"/>
      <c r="E324" s="1755"/>
      <c r="F324" s="1739"/>
      <c r="G324" s="1682"/>
      <c r="H324" s="1703"/>
    </row>
    <row r="325" spans="1:8">
      <c r="A325" s="1737"/>
      <c r="B325" s="1739"/>
      <c r="C325" s="1755"/>
      <c r="D325" s="1755"/>
      <c r="E325" s="1755"/>
      <c r="F325" s="1739"/>
      <c r="G325" s="1682"/>
      <c r="H325" s="1703"/>
    </row>
    <row r="326" spans="1:8">
      <c r="A326" s="1737"/>
      <c r="B326" s="1739"/>
      <c r="C326" s="1755"/>
      <c r="D326" s="1755"/>
      <c r="E326" s="1755"/>
      <c r="F326" s="1739"/>
      <c r="G326" s="1682"/>
      <c r="H326" s="1703"/>
    </row>
    <row r="327" spans="1:8">
      <c r="A327" s="1737"/>
      <c r="B327" s="1739"/>
      <c r="C327" s="1755"/>
      <c r="D327" s="1755"/>
      <c r="E327" s="1755"/>
      <c r="F327" s="1739"/>
      <c r="G327" s="1682"/>
      <c r="H327" s="1703"/>
    </row>
    <row r="328" spans="1:8" ht="15.75" thickBot="1">
      <c r="A328" s="1814"/>
      <c r="B328" s="1815"/>
      <c r="C328" s="1816"/>
      <c r="D328" s="1816"/>
      <c r="E328" s="1816"/>
      <c r="F328" s="1815"/>
      <c r="G328" s="1707"/>
      <c r="H328" s="1708"/>
    </row>
    <row r="329" spans="1:8">
      <c r="A329" s="2539" t="s">
        <v>4389</v>
      </c>
      <c r="B329" s="2574"/>
      <c r="C329" s="1604"/>
      <c r="D329" s="1604"/>
      <c r="E329" s="1739"/>
      <c r="F329" s="1739"/>
      <c r="G329" s="1682"/>
      <c r="H329" s="1840"/>
    </row>
    <row r="330" spans="1:8">
      <c r="A330" s="1755" t="s">
        <v>5861</v>
      </c>
      <c r="B330" s="1755"/>
      <c r="C330" s="1755"/>
      <c r="D330" s="1755"/>
      <c r="E330" s="1755"/>
      <c r="F330" s="1755"/>
      <c r="G330" s="1680"/>
      <c r="H330" s="1680"/>
    </row>
    <row r="332" spans="1:8" ht="15.75" thickBot="1"/>
    <row r="333" spans="1:8">
      <c r="A333" s="1729"/>
      <c r="B333" s="1730" t="s">
        <v>1789</v>
      </c>
      <c r="C333" s="1731" t="s">
        <v>1335</v>
      </c>
      <c r="D333" s="1732"/>
      <c r="E333" s="1732"/>
      <c r="F333" s="1730"/>
      <c r="G333" s="1730" t="s">
        <v>1711</v>
      </c>
      <c r="H333" s="1733" t="s">
        <v>1712</v>
      </c>
    </row>
    <row r="334" spans="1:8">
      <c r="A334" s="1737"/>
      <c r="B334" s="1583" t="str">
        <f>'Data Sheet'!$C$25</f>
        <v xml:space="preserve"> New York State Electric &amp; Gas Corporation</v>
      </c>
      <c r="C334" s="1738" t="s">
        <v>1336</v>
      </c>
      <c r="D334" s="1739" t="s">
        <v>1337</v>
      </c>
      <c r="E334" s="1739"/>
      <c r="F334" s="1740" t="s">
        <v>1338</v>
      </c>
      <c r="G334" s="1740" t="s">
        <v>1714</v>
      </c>
      <c r="H334" s="1741"/>
    </row>
    <row r="335" spans="1:8">
      <c r="A335" s="1744"/>
      <c r="B335" s="1745"/>
      <c r="C335" s="1746" t="s">
        <v>1339</v>
      </c>
      <c r="D335" s="1745" t="s">
        <v>1337</v>
      </c>
      <c r="E335" s="1745"/>
      <c r="F335" s="1747" t="s">
        <v>1340</v>
      </c>
      <c r="G335" s="1687" t="str">
        <f>'Data Sheet'!$C$40</f>
        <v xml:space="preserve"> </v>
      </c>
      <c r="H335" s="1688" t="str">
        <f>'Data Sheet'!$C$38</f>
        <v>12/31/2016</v>
      </c>
    </row>
    <row r="336" spans="1:8">
      <c r="A336" s="1752" t="s">
        <v>1805</v>
      </c>
      <c r="B336" s="1753"/>
      <c r="C336" s="1753"/>
      <c r="D336" s="1753"/>
      <c r="E336" s="1753"/>
      <c r="F336" s="1753"/>
      <c r="G336" s="1753"/>
      <c r="H336" s="1754"/>
    </row>
    <row r="337" spans="1:8">
      <c r="A337" s="1737"/>
      <c r="B337" s="1755"/>
      <c r="C337" s="1755"/>
      <c r="D337" s="1755"/>
      <c r="E337" s="1755"/>
      <c r="F337" s="1604"/>
      <c r="G337" s="1755"/>
      <c r="H337" s="1838"/>
    </row>
    <row r="338" spans="1:8">
      <c r="A338" s="1737"/>
      <c r="B338" s="1755"/>
      <c r="C338" s="1755"/>
      <c r="D338" s="1755"/>
      <c r="E338" s="1755"/>
      <c r="F338" s="1604"/>
      <c r="G338" s="1755"/>
      <c r="H338" s="1838"/>
    </row>
    <row r="339" spans="1:8">
      <c r="A339" s="1737"/>
      <c r="B339" s="1755"/>
      <c r="C339" s="1755"/>
      <c r="D339" s="1755"/>
      <c r="E339" s="1755"/>
      <c r="F339" s="1604"/>
      <c r="G339" s="1755"/>
      <c r="H339" s="1838"/>
    </row>
    <row r="340" spans="1:8">
      <c r="A340" s="1737"/>
      <c r="B340" s="1755"/>
      <c r="C340" s="1755"/>
      <c r="D340" s="1755"/>
      <c r="E340" s="1755"/>
      <c r="F340" s="1604"/>
      <c r="G340" s="1755"/>
      <c r="H340" s="1839"/>
    </row>
    <row r="341" spans="1:8">
      <c r="A341" s="1737"/>
      <c r="B341" s="1755"/>
      <c r="C341" s="1755"/>
      <c r="D341" s="1755"/>
      <c r="E341" s="1755"/>
      <c r="F341" s="1604"/>
      <c r="G341" s="1755"/>
      <c r="H341" s="1838"/>
    </row>
    <row r="342" spans="1:8">
      <c r="A342" s="1737"/>
      <c r="B342" s="1755"/>
      <c r="C342" s="1755"/>
      <c r="D342" s="1755"/>
      <c r="E342" s="1755"/>
      <c r="F342" s="1604"/>
      <c r="G342" s="1755"/>
      <c r="H342" s="1838"/>
    </row>
    <row r="343" spans="1:8">
      <c r="A343" s="1737"/>
      <c r="B343" s="1755"/>
      <c r="C343" s="1755"/>
      <c r="D343" s="1755"/>
      <c r="E343" s="1755"/>
      <c r="F343" s="1604"/>
      <c r="G343" s="1680"/>
      <c r="H343" s="1725"/>
    </row>
    <row r="344" spans="1:8">
      <c r="A344" s="1737"/>
      <c r="B344" s="1755"/>
      <c r="C344" s="1755"/>
      <c r="D344" s="1755"/>
      <c r="E344" s="1755"/>
      <c r="F344" s="1604"/>
      <c r="G344" s="1680"/>
      <c r="H344" s="1725"/>
    </row>
    <row r="345" spans="1:8">
      <c r="A345" s="1737"/>
      <c r="B345" s="1739"/>
      <c r="C345" s="1755"/>
      <c r="D345" s="1755"/>
      <c r="E345" s="1755"/>
      <c r="F345" s="1604"/>
      <c r="G345" s="1680"/>
      <c r="H345" s="1725"/>
    </row>
    <row r="346" spans="1:8">
      <c r="A346" s="1737"/>
      <c r="B346" s="1755"/>
      <c r="C346" s="1755"/>
      <c r="D346" s="1755"/>
      <c r="E346" s="1755"/>
      <c r="F346" s="1604"/>
      <c r="G346" s="1680"/>
      <c r="H346" s="1725"/>
    </row>
    <row r="347" spans="1:8">
      <c r="A347" s="1737"/>
      <c r="B347" s="1755"/>
      <c r="C347" s="1755"/>
      <c r="D347" s="1755"/>
      <c r="E347" s="1755"/>
      <c r="F347" s="1604"/>
      <c r="G347" s="1680"/>
      <c r="H347" s="1725"/>
    </row>
    <row r="348" spans="1:8">
      <c r="A348" s="1737"/>
      <c r="B348" s="1755"/>
      <c r="C348" s="1755"/>
      <c r="D348" s="1755"/>
      <c r="E348" s="1755"/>
      <c r="F348" s="1604"/>
      <c r="G348" s="1755"/>
      <c r="H348" s="1838"/>
    </row>
    <row r="349" spans="1:8">
      <c r="A349" s="1737"/>
      <c r="B349" s="1755"/>
      <c r="C349" s="1755"/>
      <c r="D349" s="1755"/>
      <c r="E349" s="1755"/>
      <c r="F349" s="1604"/>
      <c r="G349" s="1755"/>
      <c r="H349" s="1838"/>
    </row>
    <row r="350" spans="1:8">
      <c r="A350" s="1737"/>
      <c r="B350" s="1755"/>
      <c r="C350" s="1755"/>
      <c r="D350" s="1755"/>
      <c r="E350" s="1755"/>
      <c r="F350" s="1604"/>
      <c r="G350" s="1755"/>
      <c r="H350" s="1838"/>
    </row>
    <row r="351" spans="1:8">
      <c r="A351" s="1737"/>
      <c r="B351" s="1755"/>
      <c r="C351" s="1755"/>
      <c r="D351" s="1755"/>
      <c r="E351" s="1755"/>
      <c r="F351" s="1604"/>
      <c r="G351" s="1755"/>
      <c r="H351" s="1838"/>
    </row>
    <row r="352" spans="1:8">
      <c r="A352" s="1737"/>
      <c r="B352" s="1755"/>
      <c r="C352" s="1755"/>
      <c r="D352" s="1755"/>
      <c r="E352" s="1755"/>
      <c r="F352" s="1604"/>
      <c r="G352" s="1755"/>
      <c r="H352" s="1838"/>
    </row>
    <row r="353" spans="1:8">
      <c r="A353" s="1737"/>
      <c r="B353" s="1755"/>
      <c r="C353" s="1755"/>
      <c r="D353" s="1755"/>
      <c r="E353" s="1755"/>
      <c r="F353" s="1755"/>
      <c r="G353" s="1755"/>
      <c r="H353" s="1838"/>
    </row>
    <row r="354" spans="1:8">
      <c r="A354" s="1737"/>
      <c r="B354" s="1755"/>
      <c r="C354" s="1755"/>
      <c r="D354" s="1755"/>
      <c r="E354" s="1755"/>
      <c r="F354" s="1739"/>
      <c r="G354" s="1682"/>
      <c r="H354" s="1703"/>
    </row>
    <row r="355" spans="1:8">
      <c r="A355" s="1737"/>
      <c r="B355" s="1739"/>
      <c r="C355" s="1755"/>
      <c r="D355" s="1755"/>
      <c r="E355" s="1755"/>
      <c r="F355" s="1739"/>
      <c r="G355" s="1682"/>
      <c r="H355" s="1703"/>
    </row>
    <row r="356" spans="1:8">
      <c r="A356" s="1737"/>
      <c r="B356" s="1755"/>
      <c r="C356" s="1755"/>
      <c r="D356" s="1755"/>
      <c r="E356" s="1755"/>
      <c r="F356" s="1739"/>
      <c r="G356" s="1682"/>
      <c r="H356" s="1703"/>
    </row>
    <row r="357" spans="1:8">
      <c r="A357" s="1737"/>
      <c r="B357" s="1739"/>
      <c r="C357" s="1755"/>
      <c r="D357" s="1755"/>
      <c r="E357" s="1755"/>
      <c r="F357" s="1739"/>
      <c r="G357" s="1682"/>
      <c r="H357" s="1703"/>
    </row>
    <row r="358" spans="1:8">
      <c r="A358" s="1737"/>
      <c r="B358" s="1755"/>
      <c r="C358" s="1755"/>
      <c r="D358" s="1755"/>
      <c r="E358" s="1755"/>
      <c r="F358" s="1739"/>
      <c r="G358" s="1682"/>
      <c r="H358" s="1703"/>
    </row>
    <row r="359" spans="1:8">
      <c r="A359" s="1737"/>
      <c r="B359" s="1755"/>
      <c r="C359" s="1755"/>
      <c r="D359" s="1755"/>
      <c r="E359" s="1755"/>
      <c r="F359" s="1739"/>
      <c r="G359" s="1682"/>
      <c r="H359" s="1703"/>
    </row>
    <row r="360" spans="1:8">
      <c r="A360" s="1737"/>
      <c r="B360" s="1755"/>
      <c r="C360" s="1755"/>
      <c r="D360" s="1755"/>
      <c r="E360" s="1755"/>
      <c r="F360" s="1739"/>
      <c r="G360" s="1682"/>
      <c r="H360" s="1703"/>
    </row>
    <row r="361" spans="1:8">
      <c r="A361" s="1737"/>
      <c r="B361" s="1755"/>
      <c r="C361" s="1755"/>
      <c r="D361" s="1755"/>
      <c r="E361" s="1755"/>
      <c r="F361" s="1739"/>
      <c r="G361" s="1682"/>
      <c r="H361" s="1703"/>
    </row>
    <row r="362" spans="1:8">
      <c r="A362" s="1737"/>
      <c r="B362" s="1755"/>
      <c r="C362" s="1755"/>
      <c r="D362" s="1755"/>
      <c r="E362" s="1755"/>
      <c r="F362" s="1739"/>
      <c r="G362" s="1682"/>
      <c r="H362" s="1703"/>
    </row>
    <row r="363" spans="1:8">
      <c r="A363" s="1737"/>
      <c r="B363" s="1755"/>
      <c r="C363" s="1755"/>
      <c r="D363" s="1755"/>
      <c r="E363" s="1755"/>
      <c r="F363" s="1739"/>
      <c r="G363" s="1682"/>
      <c r="H363" s="1703"/>
    </row>
    <row r="364" spans="1:8">
      <c r="A364" s="1737"/>
      <c r="B364" s="1755"/>
      <c r="C364" s="1755"/>
      <c r="D364" s="1755"/>
      <c r="E364" s="1755"/>
      <c r="F364" s="1739"/>
      <c r="G364" s="1682"/>
      <c r="H364" s="1703"/>
    </row>
    <row r="365" spans="1:8">
      <c r="A365" s="1737"/>
      <c r="B365" s="1755"/>
      <c r="C365" s="1755"/>
      <c r="D365" s="1755"/>
      <c r="E365" s="1755"/>
      <c r="F365" s="1739"/>
      <c r="G365" s="1682"/>
      <c r="H365" s="1703"/>
    </row>
    <row r="366" spans="1:8">
      <c r="A366" s="1737"/>
      <c r="B366" s="1755"/>
      <c r="C366" s="1755"/>
      <c r="D366" s="1755"/>
      <c r="E366" s="1755"/>
      <c r="F366" s="1739"/>
      <c r="G366" s="1682"/>
      <c r="H366" s="1703"/>
    </row>
    <row r="367" spans="1:8">
      <c r="A367" s="1737"/>
      <c r="B367" s="1755"/>
      <c r="C367" s="1755"/>
      <c r="D367" s="1755"/>
      <c r="E367" s="1755"/>
      <c r="F367" s="1739"/>
      <c r="G367" s="1682"/>
      <c r="H367" s="1703"/>
    </row>
    <row r="368" spans="1:8">
      <c r="A368" s="1737"/>
      <c r="B368" s="1755"/>
      <c r="C368" s="1755"/>
      <c r="D368" s="1755"/>
      <c r="E368" s="1755"/>
      <c r="F368" s="1739"/>
      <c r="G368" s="1682"/>
      <c r="H368" s="1703"/>
    </row>
    <row r="369" spans="1:8">
      <c r="A369" s="1737"/>
      <c r="B369" s="1755"/>
      <c r="C369" s="1755"/>
      <c r="D369" s="1755"/>
      <c r="E369" s="1755"/>
      <c r="F369" s="1739"/>
      <c r="G369" s="1682"/>
      <c r="H369" s="1703"/>
    </row>
    <row r="370" spans="1:8">
      <c r="A370" s="1737"/>
      <c r="B370" s="1755"/>
      <c r="C370" s="1755"/>
      <c r="D370" s="1755"/>
      <c r="E370" s="1755"/>
      <c r="F370" s="1739"/>
      <c r="G370" s="1682"/>
      <c r="H370" s="1703"/>
    </row>
    <row r="371" spans="1:8">
      <c r="A371" s="1737"/>
      <c r="B371" s="1755"/>
      <c r="C371" s="1755"/>
      <c r="D371" s="1755"/>
      <c r="E371" s="1755"/>
      <c r="F371" s="1739"/>
      <c r="G371" s="1682"/>
      <c r="H371" s="1703"/>
    </row>
    <row r="372" spans="1:8">
      <c r="A372" s="1737"/>
      <c r="B372" s="1755"/>
      <c r="C372" s="1755"/>
      <c r="D372" s="1755"/>
      <c r="E372" s="1755"/>
      <c r="F372" s="1739"/>
      <c r="G372" s="1682"/>
      <c r="H372" s="1703"/>
    </row>
    <row r="373" spans="1:8">
      <c r="A373" s="1737"/>
      <c r="B373" s="1755"/>
      <c r="C373" s="1755"/>
      <c r="D373" s="1755"/>
      <c r="E373" s="1755"/>
      <c r="F373" s="1739"/>
      <c r="G373" s="1682"/>
      <c r="H373" s="1703"/>
    </row>
    <row r="374" spans="1:8">
      <c r="A374" s="1737"/>
      <c r="B374" s="1755"/>
      <c r="C374" s="1755"/>
      <c r="D374" s="1755"/>
      <c r="E374" s="1755"/>
      <c r="F374" s="1739"/>
      <c r="G374" s="1682"/>
      <c r="H374" s="1703"/>
    </row>
    <row r="375" spans="1:8">
      <c r="A375" s="1737"/>
      <c r="B375" s="1755"/>
      <c r="C375" s="1755"/>
      <c r="D375" s="1755"/>
      <c r="E375" s="1755"/>
      <c r="F375" s="1739"/>
      <c r="G375" s="1682"/>
      <c r="H375" s="1703"/>
    </row>
    <row r="376" spans="1:8">
      <c r="A376" s="1737"/>
      <c r="B376" s="1755"/>
      <c r="C376" s="1755"/>
      <c r="D376" s="1755"/>
      <c r="E376" s="1755"/>
      <c r="F376" s="1739"/>
      <c r="G376" s="1682"/>
      <c r="H376" s="1703"/>
    </row>
    <row r="377" spans="1:8">
      <c r="A377" s="1737"/>
      <c r="B377" s="1755"/>
      <c r="C377" s="1755"/>
      <c r="D377" s="1755"/>
      <c r="E377" s="1755"/>
      <c r="F377" s="1739"/>
      <c r="G377" s="1682"/>
      <c r="H377" s="1703"/>
    </row>
    <row r="378" spans="1:8">
      <c r="A378" s="1737"/>
      <c r="B378" s="1755"/>
      <c r="C378" s="1755"/>
      <c r="D378" s="1755"/>
      <c r="E378" s="1755"/>
      <c r="F378" s="1739"/>
      <c r="G378" s="1682"/>
      <c r="H378" s="1703"/>
    </row>
    <row r="379" spans="1:8">
      <c r="A379" s="1737"/>
      <c r="B379" s="1755"/>
      <c r="C379" s="1755"/>
      <c r="D379" s="1755"/>
      <c r="E379" s="1755"/>
      <c r="F379" s="1739"/>
      <c r="G379" s="1682"/>
      <c r="H379" s="1703"/>
    </row>
    <row r="380" spans="1:8">
      <c r="A380" s="1737"/>
      <c r="B380" s="1755"/>
      <c r="C380" s="1755"/>
      <c r="D380" s="1755"/>
      <c r="E380" s="1755"/>
      <c r="F380" s="1739"/>
      <c r="G380" s="1682"/>
      <c r="H380" s="1703"/>
    </row>
    <row r="381" spans="1:8">
      <c r="A381" s="1737"/>
      <c r="B381" s="1755"/>
      <c r="C381" s="1755"/>
      <c r="D381" s="1755"/>
      <c r="E381" s="1755"/>
      <c r="F381" s="1739"/>
      <c r="G381" s="1682"/>
      <c r="H381" s="1703"/>
    </row>
    <row r="382" spans="1:8">
      <c r="A382" s="1737"/>
      <c r="B382" s="1755"/>
      <c r="C382" s="1755"/>
      <c r="D382" s="1755"/>
      <c r="E382" s="1755"/>
      <c r="F382" s="1739"/>
      <c r="G382" s="1682"/>
      <c r="H382" s="1703"/>
    </row>
    <row r="383" spans="1:8">
      <c r="A383" s="1737"/>
      <c r="B383" s="1739"/>
      <c r="C383" s="1755"/>
      <c r="D383" s="1755"/>
      <c r="E383" s="1755"/>
      <c r="F383" s="1739"/>
      <c r="G383" s="1682"/>
      <c r="H383" s="1703"/>
    </row>
    <row r="384" spans="1:8">
      <c r="A384" s="1737"/>
      <c r="B384" s="1755"/>
      <c r="C384" s="1755"/>
      <c r="D384" s="1755"/>
      <c r="E384" s="1755"/>
      <c r="F384" s="1739"/>
      <c r="G384" s="1682"/>
      <c r="H384" s="1703"/>
    </row>
    <row r="385" spans="1:8">
      <c r="A385" s="1737"/>
      <c r="B385" s="1739"/>
      <c r="C385" s="1755"/>
      <c r="D385" s="1755"/>
      <c r="E385" s="1755"/>
      <c r="F385" s="1739"/>
      <c r="G385" s="1682"/>
      <c r="H385" s="1703"/>
    </row>
    <row r="386" spans="1:8">
      <c r="A386" s="1737"/>
      <c r="B386" s="1739"/>
      <c r="C386" s="1755"/>
      <c r="D386" s="1755"/>
      <c r="E386" s="1755"/>
      <c r="F386" s="1739"/>
      <c r="G386" s="1682"/>
      <c r="H386" s="1703"/>
    </row>
    <row r="387" spans="1:8">
      <c r="A387" s="1737"/>
      <c r="B387" s="1739"/>
      <c r="C387" s="1755"/>
      <c r="D387" s="1755"/>
      <c r="E387" s="1755"/>
      <c r="F387" s="1739"/>
      <c r="G387" s="1682"/>
      <c r="H387" s="1703"/>
    </row>
    <row r="388" spans="1:8">
      <c r="A388" s="1737"/>
      <c r="B388" s="1739"/>
      <c r="C388" s="1755"/>
      <c r="D388" s="1755"/>
      <c r="E388" s="1755"/>
      <c r="F388" s="1739"/>
      <c r="G388" s="1682"/>
      <c r="H388" s="1703"/>
    </row>
    <row r="389" spans="1:8">
      <c r="A389" s="1737"/>
      <c r="B389" s="1739"/>
      <c r="C389" s="1755"/>
      <c r="D389" s="1755"/>
      <c r="E389" s="1755"/>
      <c r="F389" s="1739"/>
      <c r="G389" s="1682"/>
      <c r="H389" s="1703"/>
    </row>
    <row r="390" spans="1:8">
      <c r="A390" s="1737"/>
      <c r="B390" s="1739"/>
      <c r="C390" s="1755"/>
      <c r="D390" s="1755"/>
      <c r="E390" s="1755"/>
      <c r="F390" s="1739"/>
      <c r="G390" s="1682"/>
      <c r="H390" s="1703"/>
    </row>
    <row r="391" spans="1:8">
      <c r="A391" s="1737"/>
      <c r="B391" s="1739"/>
      <c r="C391" s="1755"/>
      <c r="D391" s="1755"/>
      <c r="E391" s="1755"/>
      <c r="F391" s="1739"/>
      <c r="G391" s="1682"/>
      <c r="H391" s="1703"/>
    </row>
    <row r="392" spans="1:8">
      <c r="A392" s="1737"/>
      <c r="B392" s="1739"/>
      <c r="C392" s="1755"/>
      <c r="D392" s="1755"/>
      <c r="E392" s="1755"/>
      <c r="F392" s="1739"/>
      <c r="G392" s="1682"/>
      <c r="H392" s="1703"/>
    </row>
    <row r="393" spans="1:8">
      <c r="A393" s="1737"/>
      <c r="B393" s="1739"/>
      <c r="C393" s="1755"/>
      <c r="D393" s="1755"/>
      <c r="E393" s="1755"/>
      <c r="F393" s="1739"/>
      <c r="G393" s="1682"/>
      <c r="H393" s="1703"/>
    </row>
    <row r="394" spans="1:8">
      <c r="A394" s="1737"/>
      <c r="B394" s="1739"/>
      <c r="C394" s="1755"/>
      <c r="D394" s="1755"/>
      <c r="E394" s="1755"/>
      <c r="F394" s="1739"/>
      <c r="G394" s="1682"/>
      <c r="H394" s="1703"/>
    </row>
    <row r="395" spans="1:8" ht="15.75" thickBot="1">
      <c r="A395" s="1814"/>
      <c r="B395" s="1815"/>
      <c r="C395" s="1816"/>
      <c r="D395" s="1816"/>
      <c r="E395" s="1816"/>
      <c r="F395" s="1815"/>
      <c r="G395" s="1707"/>
      <c r="H395" s="1708"/>
    </row>
    <row r="396" spans="1:8">
      <c r="A396" s="2539" t="s">
        <v>4389</v>
      </c>
      <c r="B396" s="2574"/>
      <c r="C396" s="1604"/>
      <c r="D396" s="1604"/>
      <c r="E396" s="1739"/>
      <c r="F396" s="1739"/>
      <c r="G396" s="1682"/>
      <c r="H396" s="1840"/>
    </row>
    <row r="397" spans="1:8">
      <c r="A397" s="1755" t="s">
        <v>5862</v>
      </c>
      <c r="B397" s="1755"/>
      <c r="C397" s="1755"/>
      <c r="D397" s="1755"/>
      <c r="E397" s="1755"/>
      <c r="F397" s="1755"/>
      <c r="G397" s="1680"/>
      <c r="H397" s="1680"/>
    </row>
    <row r="398" spans="1:8" ht="15.75" thickBot="1"/>
    <row r="399" spans="1:8">
      <c r="A399" s="1729"/>
      <c r="B399" s="1730" t="s">
        <v>1789</v>
      </c>
      <c r="C399" s="1731" t="s">
        <v>1335</v>
      </c>
      <c r="D399" s="1732"/>
      <c r="E399" s="1732"/>
      <c r="F399" s="1730"/>
      <c r="G399" s="1730" t="s">
        <v>1711</v>
      </c>
      <c r="H399" s="1733" t="s">
        <v>1712</v>
      </c>
    </row>
    <row r="400" spans="1:8">
      <c r="A400" s="1737"/>
      <c r="B400" s="1583" t="str">
        <f>'Data Sheet'!$C$25</f>
        <v xml:space="preserve"> New York State Electric &amp; Gas Corporation</v>
      </c>
      <c r="C400" s="1738" t="s">
        <v>1336</v>
      </c>
      <c r="D400" s="1739" t="s">
        <v>1337</v>
      </c>
      <c r="E400" s="1739"/>
      <c r="F400" s="1740" t="s">
        <v>1338</v>
      </c>
      <c r="G400" s="1740" t="s">
        <v>1714</v>
      </c>
      <c r="H400" s="1741"/>
    </row>
    <row r="401" spans="1:8">
      <c r="A401" s="1744"/>
      <c r="B401" s="1745"/>
      <c r="C401" s="1746" t="s">
        <v>1339</v>
      </c>
      <c r="D401" s="1745" t="s">
        <v>1337</v>
      </c>
      <c r="E401" s="1745"/>
      <c r="F401" s="1747" t="s">
        <v>1340</v>
      </c>
      <c r="G401" s="1687" t="str">
        <f>'Data Sheet'!$C$40</f>
        <v xml:space="preserve"> </v>
      </c>
      <c r="H401" s="1688" t="str">
        <f>'Data Sheet'!$C$38</f>
        <v>12/31/2016</v>
      </c>
    </row>
    <row r="402" spans="1:8">
      <c r="A402" s="1752" t="s">
        <v>1805</v>
      </c>
      <c r="B402" s="1753"/>
      <c r="C402" s="1753"/>
      <c r="D402" s="1753"/>
      <c r="E402" s="1753"/>
      <c r="F402" s="1753"/>
      <c r="G402" s="1753"/>
      <c r="H402" s="1754"/>
    </row>
    <row r="403" spans="1:8">
      <c r="A403" s="1737"/>
      <c r="B403" s="1755"/>
      <c r="C403" s="1755"/>
      <c r="D403" s="1755"/>
      <c r="E403" s="1755"/>
      <c r="F403" s="1604"/>
      <c r="G403" s="1755"/>
      <c r="H403" s="1838"/>
    </row>
    <row r="404" spans="1:8">
      <c r="A404" s="1737"/>
      <c r="B404" s="1755"/>
      <c r="C404" s="1755"/>
      <c r="D404" s="1755"/>
      <c r="E404" s="1755"/>
      <c r="F404" s="1604"/>
      <c r="G404" s="1755"/>
      <c r="H404" s="1838"/>
    </row>
    <row r="405" spans="1:8">
      <c r="A405" s="1737"/>
      <c r="B405" s="1755"/>
      <c r="C405" s="1755"/>
      <c r="D405" s="1755"/>
      <c r="E405" s="1755"/>
      <c r="F405" s="1604"/>
      <c r="G405" s="1755"/>
      <c r="H405" s="1838"/>
    </row>
    <row r="406" spans="1:8">
      <c r="A406" s="1737"/>
      <c r="B406" s="1755"/>
      <c r="C406" s="1755"/>
      <c r="D406" s="1755"/>
      <c r="E406" s="1755"/>
      <c r="F406" s="1604"/>
      <c r="G406" s="1755"/>
      <c r="H406" s="1839"/>
    </row>
    <row r="407" spans="1:8">
      <c r="A407" s="1737"/>
      <c r="B407" s="1755"/>
      <c r="C407" s="1755"/>
      <c r="D407" s="1755"/>
      <c r="E407" s="1755"/>
      <c r="F407" s="1604"/>
      <c r="G407" s="1755"/>
      <c r="H407" s="1838"/>
    </row>
    <row r="408" spans="1:8">
      <c r="A408" s="1737"/>
      <c r="B408" s="1755"/>
      <c r="C408" s="1755"/>
      <c r="D408" s="1755"/>
      <c r="E408" s="1755"/>
      <c r="F408" s="1604"/>
      <c r="G408" s="1755"/>
      <c r="H408" s="1838"/>
    </row>
    <row r="409" spans="1:8">
      <c r="A409" s="1737"/>
      <c r="B409" s="1755"/>
      <c r="C409" s="1755"/>
      <c r="D409" s="1755"/>
      <c r="E409" s="1755"/>
      <c r="F409" s="1604"/>
      <c r="G409" s="1680"/>
      <c r="H409" s="1725"/>
    </row>
    <row r="410" spans="1:8">
      <c r="A410" s="1737"/>
      <c r="B410" s="1755"/>
      <c r="C410" s="1755"/>
      <c r="D410" s="1755"/>
      <c r="E410" s="1755"/>
      <c r="F410" s="1604"/>
      <c r="G410" s="1680"/>
      <c r="H410" s="1725"/>
    </row>
    <row r="411" spans="1:8">
      <c r="A411" s="1737"/>
      <c r="B411" s="1739"/>
      <c r="C411" s="1755"/>
      <c r="D411" s="1755"/>
      <c r="E411" s="1755"/>
      <c r="F411" s="1604"/>
      <c r="G411" s="1680"/>
      <c r="H411" s="1725"/>
    </row>
    <row r="412" spans="1:8">
      <c r="A412" s="1737"/>
      <c r="B412" s="1755"/>
      <c r="C412" s="1755"/>
      <c r="D412" s="1755"/>
      <c r="E412" s="1755"/>
      <c r="F412" s="1604"/>
      <c r="G412" s="1680"/>
      <c r="H412" s="1725"/>
    </row>
    <row r="413" spans="1:8">
      <c r="A413" s="1737"/>
      <c r="B413" s="1755"/>
      <c r="C413" s="1755"/>
      <c r="D413" s="1755"/>
      <c r="E413" s="1755"/>
      <c r="F413" s="1604"/>
      <c r="G413" s="1680"/>
      <c r="H413" s="1725"/>
    </row>
    <row r="414" spans="1:8">
      <c r="A414" s="1737"/>
      <c r="B414" s="1755"/>
      <c r="C414" s="1755"/>
      <c r="D414" s="1755"/>
      <c r="E414" s="1755"/>
      <c r="F414" s="1604"/>
      <c r="G414" s="1755"/>
      <c r="H414" s="1838"/>
    </row>
    <row r="415" spans="1:8">
      <c r="A415" s="1737"/>
      <c r="B415" s="1755"/>
      <c r="C415" s="1755"/>
      <c r="D415" s="1755"/>
      <c r="E415" s="1755"/>
      <c r="F415" s="1604"/>
      <c r="G415" s="1755"/>
      <c r="H415" s="1838"/>
    </row>
    <row r="416" spans="1:8">
      <c r="A416" s="1737"/>
      <c r="B416" s="1755"/>
      <c r="C416" s="1755"/>
      <c r="D416" s="1755"/>
      <c r="E416" s="1755"/>
      <c r="F416" s="1604"/>
      <c r="G416" s="1755"/>
      <c r="H416" s="1838"/>
    </row>
    <row r="417" spans="1:8">
      <c r="A417" s="1737"/>
      <c r="B417" s="1755"/>
      <c r="C417" s="1755"/>
      <c r="D417" s="1755"/>
      <c r="E417" s="1755"/>
      <c r="F417" s="1604"/>
      <c r="G417" s="1755"/>
      <c r="H417" s="1838"/>
    </row>
    <row r="418" spans="1:8">
      <c r="A418" s="1737"/>
      <c r="B418" s="1755"/>
      <c r="C418" s="1755"/>
      <c r="D418" s="1755"/>
      <c r="E418" s="1755"/>
      <c r="F418" s="1604"/>
      <c r="G418" s="1755"/>
      <c r="H418" s="1838"/>
    </row>
    <row r="419" spans="1:8">
      <c r="A419" s="1737"/>
      <c r="B419" s="1755"/>
      <c r="C419" s="1755"/>
      <c r="D419" s="1755"/>
      <c r="E419" s="1755"/>
      <c r="F419" s="1755"/>
      <c r="G419" s="1755"/>
      <c r="H419" s="1838"/>
    </row>
    <row r="420" spans="1:8">
      <c r="A420" s="1737"/>
      <c r="B420" s="1755"/>
      <c r="C420" s="1755"/>
      <c r="D420" s="1755"/>
      <c r="E420" s="1755"/>
      <c r="F420" s="1739"/>
      <c r="G420" s="1682"/>
      <c r="H420" s="1703"/>
    </row>
    <row r="421" spans="1:8">
      <c r="A421" s="1737"/>
      <c r="B421" s="1739"/>
      <c r="C421" s="1755"/>
      <c r="D421" s="1755"/>
      <c r="E421" s="1755"/>
      <c r="F421" s="1739"/>
      <c r="G421" s="1682"/>
      <c r="H421" s="1703"/>
    </row>
    <row r="422" spans="1:8">
      <c r="A422" s="1737"/>
      <c r="B422" s="1755"/>
      <c r="C422" s="1755"/>
      <c r="D422" s="1755"/>
      <c r="E422" s="1755"/>
      <c r="F422" s="1739"/>
      <c r="G422" s="1682"/>
      <c r="H422" s="1703"/>
    </row>
    <row r="423" spans="1:8">
      <c r="A423" s="1737"/>
      <c r="B423" s="1739"/>
      <c r="C423" s="1755"/>
      <c r="D423" s="1755"/>
      <c r="E423" s="1755"/>
      <c r="F423" s="1739"/>
      <c r="G423" s="1682"/>
      <c r="H423" s="1703"/>
    </row>
    <row r="424" spans="1:8">
      <c r="A424" s="1737"/>
      <c r="B424" s="1755"/>
      <c r="C424" s="1755"/>
      <c r="D424" s="1755"/>
      <c r="E424" s="1755"/>
      <c r="F424" s="1739"/>
      <c r="G424" s="1682"/>
      <c r="H424" s="1703"/>
    </row>
    <row r="425" spans="1:8">
      <c r="A425" s="1737"/>
      <c r="B425" s="1755"/>
      <c r="C425" s="1755"/>
      <c r="D425" s="1755"/>
      <c r="E425" s="1755"/>
      <c r="F425" s="1739"/>
      <c r="G425" s="1682"/>
      <c r="H425" s="1703"/>
    </row>
    <row r="426" spans="1:8">
      <c r="A426" s="1737"/>
      <c r="B426" s="1755"/>
      <c r="C426" s="1755"/>
      <c r="D426" s="1755"/>
      <c r="E426" s="1755"/>
      <c r="F426" s="1739"/>
      <c r="G426" s="1682"/>
      <c r="H426" s="1703"/>
    </row>
    <row r="427" spans="1:8">
      <c r="A427" s="1737"/>
      <c r="B427" s="1755"/>
      <c r="C427" s="1755"/>
      <c r="D427" s="1755"/>
      <c r="E427" s="1755"/>
      <c r="F427" s="1739"/>
      <c r="G427" s="1682"/>
      <c r="H427" s="1703"/>
    </row>
    <row r="428" spans="1:8">
      <c r="A428" s="1737"/>
      <c r="B428" s="1755"/>
      <c r="C428" s="1755"/>
      <c r="D428" s="1755"/>
      <c r="E428" s="1755"/>
      <c r="F428" s="1739"/>
      <c r="G428" s="1682"/>
      <c r="H428" s="1703"/>
    </row>
    <row r="429" spans="1:8">
      <c r="A429" s="1737"/>
      <c r="B429" s="1755"/>
      <c r="C429" s="1755"/>
      <c r="D429" s="1755"/>
      <c r="E429" s="1755"/>
      <c r="F429" s="1739"/>
      <c r="G429" s="1682"/>
      <c r="H429" s="1703"/>
    </row>
    <row r="430" spans="1:8">
      <c r="A430" s="1737"/>
      <c r="B430" s="1755"/>
      <c r="C430" s="1755"/>
      <c r="D430" s="1755"/>
      <c r="E430" s="1755"/>
      <c r="F430" s="1739"/>
      <c r="G430" s="1682"/>
      <c r="H430" s="1703"/>
    </row>
    <row r="431" spans="1:8">
      <c r="A431" s="1737"/>
      <c r="B431" s="1755"/>
      <c r="C431" s="1755"/>
      <c r="D431" s="1755"/>
      <c r="E431" s="1755"/>
      <c r="F431" s="1739"/>
      <c r="G431" s="1682"/>
      <c r="H431" s="1703"/>
    </row>
    <row r="432" spans="1:8">
      <c r="A432" s="1737"/>
      <c r="B432" s="1755"/>
      <c r="C432" s="1755"/>
      <c r="D432" s="1755"/>
      <c r="E432" s="1755"/>
      <c r="F432" s="1739"/>
      <c r="G432" s="1682"/>
      <c r="H432" s="1703"/>
    </row>
    <row r="433" spans="1:8">
      <c r="A433" s="1737"/>
      <c r="B433" s="1755"/>
      <c r="C433" s="1755"/>
      <c r="D433" s="1755"/>
      <c r="E433" s="1755"/>
      <c r="F433" s="1739"/>
      <c r="G433" s="1682"/>
      <c r="H433" s="1703"/>
    </row>
    <row r="434" spans="1:8">
      <c r="A434" s="1737"/>
      <c r="B434" s="1755"/>
      <c r="C434" s="1755"/>
      <c r="D434" s="1755"/>
      <c r="E434" s="1755"/>
      <c r="F434" s="1739"/>
      <c r="G434" s="1682"/>
      <c r="H434" s="1703"/>
    </row>
    <row r="435" spans="1:8">
      <c r="A435" s="1737"/>
      <c r="B435" s="1755"/>
      <c r="C435" s="1755"/>
      <c r="D435" s="1755"/>
      <c r="E435" s="1755"/>
      <c r="F435" s="1739"/>
      <c r="G435" s="1682"/>
      <c r="H435" s="1703"/>
    </row>
    <row r="436" spans="1:8">
      <c r="A436" s="1737"/>
      <c r="B436" s="1755"/>
      <c r="C436" s="1755"/>
      <c r="D436" s="1755"/>
      <c r="E436" s="1755"/>
      <c r="F436" s="1739"/>
      <c r="G436" s="1682"/>
      <c r="H436" s="1703"/>
    </row>
    <row r="437" spans="1:8">
      <c r="A437" s="1737"/>
      <c r="B437" s="1755"/>
      <c r="C437" s="1755"/>
      <c r="D437" s="1755"/>
      <c r="E437" s="1755"/>
      <c r="F437" s="1739"/>
      <c r="G437" s="1682"/>
      <c r="H437" s="1703"/>
    </row>
    <row r="438" spans="1:8">
      <c r="A438" s="1737"/>
      <c r="B438" s="1755"/>
      <c r="C438" s="1755"/>
      <c r="D438" s="1755"/>
      <c r="E438" s="1755"/>
      <c r="F438" s="1739"/>
      <c r="G438" s="1682"/>
      <c r="H438" s="1703"/>
    </row>
    <row r="439" spans="1:8">
      <c r="A439" s="1737"/>
      <c r="B439" s="1755"/>
      <c r="C439" s="1755"/>
      <c r="D439" s="1755"/>
      <c r="E439" s="1755"/>
      <c r="F439" s="1739"/>
      <c r="G439" s="1682"/>
      <c r="H439" s="1703"/>
    </row>
    <row r="440" spans="1:8">
      <c r="A440" s="1737"/>
      <c r="B440" s="1755"/>
      <c r="C440" s="1755"/>
      <c r="D440" s="1755"/>
      <c r="E440" s="1755"/>
      <c r="F440" s="1739"/>
      <c r="G440" s="1682"/>
      <c r="H440" s="1703"/>
    </row>
    <row r="441" spans="1:8">
      <c r="A441" s="1737"/>
      <c r="B441" s="1755"/>
      <c r="C441" s="1755"/>
      <c r="D441" s="1755"/>
      <c r="E441" s="1755"/>
      <c r="F441" s="1739"/>
      <c r="G441" s="1682"/>
      <c r="H441" s="1703"/>
    </row>
    <row r="442" spans="1:8">
      <c r="A442" s="1737"/>
      <c r="B442" s="1755"/>
      <c r="C442" s="1755"/>
      <c r="D442" s="1755"/>
      <c r="E442" s="1755"/>
      <c r="F442" s="1739"/>
      <c r="G442" s="1682"/>
      <c r="H442" s="1703"/>
    </row>
    <row r="443" spans="1:8">
      <c r="A443" s="1737"/>
      <c r="B443" s="1755"/>
      <c r="C443" s="1755"/>
      <c r="D443" s="1755"/>
      <c r="E443" s="1755"/>
      <c r="F443" s="1739"/>
      <c r="G443" s="1682"/>
      <c r="H443" s="1703"/>
    </row>
    <row r="444" spans="1:8">
      <c r="A444" s="1737"/>
      <c r="B444" s="1755"/>
      <c r="C444" s="1755"/>
      <c r="D444" s="1755"/>
      <c r="E444" s="1755"/>
      <c r="F444" s="1739"/>
      <c r="G444" s="1682"/>
      <c r="H444" s="1703"/>
    </row>
    <row r="445" spans="1:8">
      <c r="A445" s="1737"/>
      <c r="B445" s="1755"/>
      <c r="C445" s="1755"/>
      <c r="D445" s="1755"/>
      <c r="E445" s="1755"/>
      <c r="F445" s="1739"/>
      <c r="G445" s="1682"/>
      <c r="H445" s="1703"/>
    </row>
    <row r="446" spans="1:8">
      <c r="A446" s="1737"/>
      <c r="B446" s="1755"/>
      <c r="C446" s="1755"/>
      <c r="D446" s="1755"/>
      <c r="E446" s="1755"/>
      <c r="F446" s="1739"/>
      <c r="G446" s="1682"/>
      <c r="H446" s="1703"/>
    </row>
    <row r="447" spans="1:8">
      <c r="A447" s="1737"/>
      <c r="B447" s="1755"/>
      <c r="C447" s="1755"/>
      <c r="D447" s="1755"/>
      <c r="E447" s="1755"/>
      <c r="F447" s="1739"/>
      <c r="G447" s="1682"/>
      <c r="H447" s="1703"/>
    </row>
    <row r="448" spans="1:8">
      <c r="A448" s="1737"/>
      <c r="B448" s="1755"/>
      <c r="C448" s="1755"/>
      <c r="D448" s="1755"/>
      <c r="E448" s="1755"/>
      <c r="F448" s="1739"/>
      <c r="G448" s="1682"/>
      <c r="H448" s="1703"/>
    </row>
    <row r="449" spans="1:8">
      <c r="A449" s="1737"/>
      <c r="B449" s="1739"/>
      <c r="C449" s="1755"/>
      <c r="D449" s="1755"/>
      <c r="E449" s="1755"/>
      <c r="F449" s="1739"/>
      <c r="G449" s="1682"/>
      <c r="H449" s="1703"/>
    </row>
    <row r="450" spans="1:8">
      <c r="A450" s="1737"/>
      <c r="B450" s="1755"/>
      <c r="C450" s="1755"/>
      <c r="D450" s="1755"/>
      <c r="E450" s="1755"/>
      <c r="F450" s="1739"/>
      <c r="G450" s="1682"/>
      <c r="H450" s="1703"/>
    </row>
    <row r="451" spans="1:8">
      <c r="A451" s="1737"/>
      <c r="B451" s="1739"/>
      <c r="C451" s="1755"/>
      <c r="D451" s="1755"/>
      <c r="E451" s="1755"/>
      <c r="F451" s="1739"/>
      <c r="G451" s="1682"/>
      <c r="H451" s="1703"/>
    </row>
    <row r="452" spans="1:8">
      <c r="A452" s="1737"/>
      <c r="B452" s="1739"/>
      <c r="C452" s="1755"/>
      <c r="D452" s="1755"/>
      <c r="E452" s="1755"/>
      <c r="F452" s="1739"/>
      <c r="G452" s="1682"/>
      <c r="H452" s="1703"/>
    </row>
    <row r="453" spans="1:8">
      <c r="A453" s="1737"/>
      <c r="B453" s="1739"/>
      <c r="C453" s="1755"/>
      <c r="D453" s="1755"/>
      <c r="E453" s="1755"/>
      <c r="F453" s="1739"/>
      <c r="G453" s="1682"/>
      <c r="H453" s="1703"/>
    </row>
    <row r="454" spans="1:8">
      <c r="A454" s="1737"/>
      <c r="B454" s="1739"/>
      <c r="C454" s="1755"/>
      <c r="D454" s="1755"/>
      <c r="E454" s="1755"/>
      <c r="F454" s="1739"/>
      <c r="G454" s="1682"/>
      <c r="H454" s="1703"/>
    </row>
    <row r="455" spans="1:8">
      <c r="A455" s="1737"/>
      <c r="B455" s="1739"/>
      <c r="C455" s="1755"/>
      <c r="D455" s="1755"/>
      <c r="E455" s="1755"/>
      <c r="F455" s="1739"/>
      <c r="G455" s="1682"/>
      <c r="H455" s="1703"/>
    </row>
    <row r="456" spans="1:8">
      <c r="A456" s="1737"/>
      <c r="B456" s="1739"/>
      <c r="C456" s="1755"/>
      <c r="D456" s="1755"/>
      <c r="E456" s="1755"/>
      <c r="F456" s="1739"/>
      <c r="G456" s="1682"/>
      <c r="H456" s="1703"/>
    </row>
    <row r="457" spans="1:8">
      <c r="A457" s="1737"/>
      <c r="B457" s="1739"/>
      <c r="C457" s="1755"/>
      <c r="D457" s="1755"/>
      <c r="E457" s="1755"/>
      <c r="F457" s="1739"/>
      <c r="G457" s="1682"/>
      <c r="H457" s="1703"/>
    </row>
    <row r="458" spans="1:8">
      <c r="A458" s="1737"/>
      <c r="B458" s="1739"/>
      <c r="C458" s="1755"/>
      <c r="D458" s="1755"/>
      <c r="E458" s="1755"/>
      <c r="F458" s="1739"/>
      <c r="G458" s="1682"/>
      <c r="H458" s="1703"/>
    </row>
    <row r="459" spans="1:8">
      <c r="A459" s="1737"/>
      <c r="B459" s="1739"/>
      <c r="C459" s="1755"/>
      <c r="D459" s="1755"/>
      <c r="E459" s="1755"/>
      <c r="F459" s="1739"/>
      <c r="G459" s="1682"/>
      <c r="H459" s="1703"/>
    </row>
    <row r="460" spans="1:8">
      <c r="A460" s="1737"/>
      <c r="B460" s="1739"/>
      <c r="C460" s="1755"/>
      <c r="D460" s="1755"/>
      <c r="E460" s="1755"/>
      <c r="F460" s="1739"/>
      <c r="G460" s="1682"/>
      <c r="H460" s="1703"/>
    </row>
    <row r="461" spans="1:8" ht="15.75" thickBot="1">
      <c r="A461" s="1814"/>
      <c r="B461" s="1815"/>
      <c r="C461" s="1816"/>
      <c r="D461" s="1816"/>
      <c r="E461" s="1816"/>
      <c r="F461" s="1815"/>
      <c r="G461" s="1707"/>
      <c r="H461" s="1708"/>
    </row>
    <row r="462" spans="1:8">
      <c r="A462" s="2539" t="s">
        <v>4389</v>
      </c>
      <c r="B462" s="2574"/>
      <c r="C462" s="1604"/>
      <c r="D462" s="1604"/>
      <c r="E462" s="1739"/>
      <c r="F462" s="1739"/>
      <c r="G462" s="1682"/>
      <c r="H462" s="1840"/>
    </row>
    <row r="463" spans="1:8">
      <c r="A463" s="1755" t="s">
        <v>5863</v>
      </c>
      <c r="B463" s="1755"/>
      <c r="C463" s="1755"/>
      <c r="D463" s="1755"/>
      <c r="E463" s="1755"/>
      <c r="F463" s="1755"/>
      <c r="G463" s="1680"/>
      <c r="H463" s="1680"/>
    </row>
    <row r="465" spans="1:8" ht="15.75" thickBot="1"/>
    <row r="466" spans="1:8">
      <c r="A466" s="1729"/>
      <c r="B466" s="1730" t="s">
        <v>1789</v>
      </c>
      <c r="C466" s="1731" t="s">
        <v>1335</v>
      </c>
      <c r="D466" s="1732"/>
      <c r="E466" s="1732"/>
      <c r="F466" s="1730"/>
      <c r="G466" s="1730" t="s">
        <v>1711</v>
      </c>
      <c r="H466" s="1733" t="s">
        <v>1712</v>
      </c>
    </row>
    <row r="467" spans="1:8">
      <c r="A467" s="1737"/>
      <c r="B467" s="1583" t="str">
        <f>'Data Sheet'!$C$25</f>
        <v xml:space="preserve"> New York State Electric &amp; Gas Corporation</v>
      </c>
      <c r="C467" s="1738" t="s">
        <v>1336</v>
      </c>
      <c r="D467" s="1739" t="s">
        <v>1337</v>
      </c>
      <c r="E467" s="1739"/>
      <c r="F467" s="1740" t="s">
        <v>1338</v>
      </c>
      <c r="G467" s="1740" t="s">
        <v>1714</v>
      </c>
      <c r="H467" s="1741"/>
    </row>
    <row r="468" spans="1:8">
      <c r="A468" s="1744"/>
      <c r="B468" s="1745"/>
      <c r="C468" s="1746" t="s">
        <v>1339</v>
      </c>
      <c r="D468" s="1745" t="s">
        <v>1337</v>
      </c>
      <c r="E468" s="1745"/>
      <c r="F468" s="1747" t="s">
        <v>1340</v>
      </c>
      <c r="G468" s="1687" t="str">
        <f>'Data Sheet'!$C$40</f>
        <v xml:space="preserve"> </v>
      </c>
      <c r="H468" s="1688" t="str">
        <f>'Data Sheet'!$C$38</f>
        <v>12/31/2016</v>
      </c>
    </row>
    <row r="469" spans="1:8">
      <c r="A469" s="1752" t="s">
        <v>1805</v>
      </c>
      <c r="B469" s="1753"/>
      <c r="C469" s="1753"/>
      <c r="D469" s="1753"/>
      <c r="E469" s="1753"/>
      <c r="F469" s="1753"/>
      <c r="G469" s="1753"/>
      <c r="H469" s="1754"/>
    </row>
    <row r="470" spans="1:8">
      <c r="A470" s="1737"/>
      <c r="B470" s="1755"/>
      <c r="C470" s="1755"/>
      <c r="D470" s="1755"/>
      <c r="E470" s="1755"/>
      <c r="F470" s="1604"/>
      <c r="G470" s="1755"/>
      <c r="H470" s="1838"/>
    </row>
    <row r="471" spans="1:8">
      <c r="A471" s="1737"/>
      <c r="B471" s="1758"/>
      <c r="C471" s="1758"/>
      <c r="D471" s="1758"/>
      <c r="E471" s="1755"/>
      <c r="F471" s="1604"/>
      <c r="G471" s="1755"/>
      <c r="H471" s="1838"/>
    </row>
    <row r="472" spans="1:8">
      <c r="A472" s="1737"/>
      <c r="B472" s="1758"/>
      <c r="C472" s="1758"/>
      <c r="D472" s="1758"/>
      <c r="E472" s="1755"/>
      <c r="F472" s="1604"/>
      <c r="G472" s="1755"/>
      <c r="H472" s="1838"/>
    </row>
    <row r="473" spans="1:8">
      <c r="A473" s="1737"/>
      <c r="B473" s="1758"/>
      <c r="C473" s="1758"/>
      <c r="D473" s="1758"/>
      <c r="E473" s="1755"/>
      <c r="F473" s="1604"/>
      <c r="G473" s="1755"/>
      <c r="H473" s="1839"/>
    </row>
    <row r="474" spans="1:8">
      <c r="A474" s="1737"/>
      <c r="B474" s="1758"/>
      <c r="C474" s="1758"/>
      <c r="D474" s="1758"/>
      <c r="E474" s="1755"/>
      <c r="F474" s="1604"/>
      <c r="G474" s="1755"/>
      <c r="H474" s="1838"/>
    </row>
    <row r="475" spans="1:8">
      <c r="A475" s="1737"/>
      <c r="B475" s="1758"/>
      <c r="C475" s="1758"/>
      <c r="D475" s="1758"/>
      <c r="E475" s="1755"/>
      <c r="F475" s="1604"/>
      <c r="G475" s="1755"/>
      <c r="H475" s="1838"/>
    </row>
    <row r="476" spans="1:8">
      <c r="A476" s="1737"/>
      <c r="B476" s="1758"/>
      <c r="C476" s="1758"/>
      <c r="D476" s="1758"/>
      <c r="E476" s="1755"/>
      <c r="F476" s="1604"/>
      <c r="G476" s="1680"/>
      <c r="H476" s="1725"/>
    </row>
    <row r="477" spans="1:8">
      <c r="A477" s="1737"/>
      <c r="B477" s="1758"/>
      <c r="C477" s="1758"/>
      <c r="D477" s="1758"/>
      <c r="E477" s="1755"/>
      <c r="F477" s="1604"/>
      <c r="G477" s="1680"/>
      <c r="H477" s="1725"/>
    </row>
    <row r="478" spans="1:8">
      <c r="A478" s="1737"/>
      <c r="B478" s="1739"/>
      <c r="C478" s="1758"/>
      <c r="D478" s="1758"/>
      <c r="E478" s="1755"/>
      <c r="F478" s="1604"/>
      <c r="G478" s="1680"/>
      <c r="H478" s="1725"/>
    </row>
    <row r="479" spans="1:8">
      <c r="A479" s="1737"/>
      <c r="B479" s="1758"/>
      <c r="C479" s="1758"/>
      <c r="D479" s="1758"/>
      <c r="E479" s="1755"/>
      <c r="F479" s="1604"/>
      <c r="G479" s="1680"/>
      <c r="H479" s="1725"/>
    </row>
    <row r="480" spans="1:8">
      <c r="A480" s="1737"/>
      <c r="B480" s="1758"/>
      <c r="C480" s="1758"/>
      <c r="D480" s="1758"/>
      <c r="E480" s="1755"/>
      <c r="F480" s="1604"/>
      <c r="G480" s="1680"/>
      <c r="H480" s="1725"/>
    </row>
    <row r="481" spans="1:8">
      <c r="A481" s="1737"/>
      <c r="B481" s="1758"/>
      <c r="C481" s="1758"/>
      <c r="D481" s="1758"/>
      <c r="E481" s="1755"/>
      <c r="F481" s="1604"/>
      <c r="G481" s="1755"/>
      <c r="H481" s="1838"/>
    </row>
    <row r="482" spans="1:8">
      <c r="A482" s="1737"/>
      <c r="B482" s="1758"/>
      <c r="C482" s="1758"/>
      <c r="D482" s="1758"/>
      <c r="E482" s="1755"/>
      <c r="F482" s="1604"/>
      <c r="G482" s="1755"/>
      <c r="H482" s="1838"/>
    </row>
    <row r="483" spans="1:8">
      <c r="A483" s="1737"/>
      <c r="B483" s="1758"/>
      <c r="C483" s="1758"/>
      <c r="D483" s="1758"/>
      <c r="E483" s="1755"/>
      <c r="F483" s="1604"/>
      <c r="G483" s="1755"/>
      <c r="H483" s="1838"/>
    </row>
    <row r="484" spans="1:8">
      <c r="A484" s="1737"/>
      <c r="B484" s="1758"/>
      <c r="C484" s="1758"/>
      <c r="D484" s="1758"/>
      <c r="E484" s="1755"/>
      <c r="F484" s="1604"/>
      <c r="G484" s="1755"/>
      <c r="H484" s="1838"/>
    </row>
    <row r="485" spans="1:8">
      <c r="A485" s="1737"/>
      <c r="B485" s="1758"/>
      <c r="C485" s="1758"/>
      <c r="D485" s="1758"/>
      <c r="E485" s="1755"/>
      <c r="F485" s="1604"/>
      <c r="G485" s="1755"/>
      <c r="H485" s="1838"/>
    </row>
    <row r="486" spans="1:8">
      <c r="A486" s="1737"/>
      <c r="B486" s="1758"/>
      <c r="C486" s="1758"/>
      <c r="D486" s="1758"/>
      <c r="E486" s="1755"/>
      <c r="F486" s="1755"/>
      <c r="G486" s="1755"/>
      <c r="H486" s="1838"/>
    </row>
    <row r="487" spans="1:8">
      <c r="A487" s="1737"/>
      <c r="B487" s="1758"/>
      <c r="C487" s="1758"/>
      <c r="D487" s="1758"/>
      <c r="E487" s="1755"/>
      <c r="F487" s="1739"/>
      <c r="G487" s="1682"/>
      <c r="H487" s="1703"/>
    </row>
    <row r="488" spans="1:8">
      <c r="A488" s="1737"/>
      <c r="B488" s="1739"/>
      <c r="C488" s="1758"/>
      <c r="D488" s="1758"/>
      <c r="E488" s="1755"/>
      <c r="F488" s="1739"/>
      <c r="G488" s="1682"/>
      <c r="H488" s="1703"/>
    </row>
    <row r="489" spans="1:8">
      <c r="A489" s="1737"/>
      <c r="B489" s="1758"/>
      <c r="C489" s="1758"/>
      <c r="D489" s="1758"/>
      <c r="E489" s="1755"/>
      <c r="F489" s="1739"/>
      <c r="G489" s="1682"/>
      <c r="H489" s="1703"/>
    </row>
    <row r="490" spans="1:8">
      <c r="A490" s="1737"/>
      <c r="B490" s="1739"/>
      <c r="C490" s="1758"/>
      <c r="D490" s="1758"/>
      <c r="E490" s="1755"/>
      <c r="F490" s="1739"/>
      <c r="G490" s="1682"/>
      <c r="H490" s="1703"/>
    </row>
    <row r="491" spans="1:8">
      <c r="A491" s="1737"/>
      <c r="B491" s="1758"/>
      <c r="C491" s="1758"/>
      <c r="D491" s="1758"/>
      <c r="E491" s="1755"/>
      <c r="F491" s="1739"/>
      <c r="G491" s="1682"/>
      <c r="H491" s="1703"/>
    </row>
    <row r="492" spans="1:8">
      <c r="A492" s="1737"/>
      <c r="B492" s="1758"/>
      <c r="C492" s="1758"/>
      <c r="D492" s="1758"/>
      <c r="E492" s="1755"/>
      <c r="F492" s="1739"/>
      <c r="G492" s="1682"/>
      <c r="H492" s="1703"/>
    </row>
    <row r="493" spans="1:8">
      <c r="A493" s="1737"/>
      <c r="B493" s="1758"/>
      <c r="C493" s="1758"/>
      <c r="D493" s="1758"/>
      <c r="E493" s="1755"/>
      <c r="F493" s="1739"/>
      <c r="G493" s="1682"/>
      <c r="H493" s="1703"/>
    </row>
    <row r="494" spans="1:8">
      <c r="A494" s="1737"/>
      <c r="B494" s="1758"/>
      <c r="C494" s="1758"/>
      <c r="D494" s="1758"/>
      <c r="E494" s="1755"/>
      <c r="F494" s="1739"/>
      <c r="G494" s="1682"/>
      <c r="H494" s="1703"/>
    </row>
    <row r="495" spans="1:8">
      <c r="A495" s="1737"/>
      <c r="B495" s="1755"/>
      <c r="C495" s="1755"/>
      <c r="D495" s="1755"/>
      <c r="E495" s="1755"/>
      <c r="F495" s="1739"/>
      <c r="G495" s="1682"/>
      <c r="H495" s="1703"/>
    </row>
    <row r="496" spans="1:8">
      <c r="A496" s="1737"/>
      <c r="B496" s="1755"/>
      <c r="C496" s="1755"/>
      <c r="D496" s="1755"/>
      <c r="E496" s="1755"/>
      <c r="F496" s="1739"/>
      <c r="G496" s="1682"/>
      <c r="H496" s="1703"/>
    </row>
    <row r="497" spans="1:8">
      <c r="A497" s="1737"/>
      <c r="B497" s="1755"/>
      <c r="C497" s="1755"/>
      <c r="D497" s="1755"/>
      <c r="E497" s="1755"/>
      <c r="F497" s="1739"/>
      <c r="G497" s="1682"/>
      <c r="H497" s="1703"/>
    </row>
    <row r="498" spans="1:8">
      <c r="A498" s="1737"/>
      <c r="B498" s="1755"/>
      <c r="C498" s="1755"/>
      <c r="D498" s="1755"/>
      <c r="E498" s="1755"/>
      <c r="F498" s="1739"/>
      <c r="G498" s="1682"/>
      <c r="H498" s="1703"/>
    </row>
    <row r="499" spans="1:8">
      <c r="A499" s="1737"/>
      <c r="B499" s="1755"/>
      <c r="C499" s="1755"/>
      <c r="D499" s="1755"/>
      <c r="E499" s="1755"/>
      <c r="F499" s="1739"/>
      <c r="G499" s="1682"/>
      <c r="H499" s="1703"/>
    </row>
    <row r="500" spans="1:8">
      <c r="A500" s="1737"/>
      <c r="B500" s="1755"/>
      <c r="C500" s="1755"/>
      <c r="D500" s="1755"/>
      <c r="E500" s="1755"/>
      <c r="F500" s="1739"/>
      <c r="G500" s="1682"/>
      <c r="H500" s="1703"/>
    </row>
    <row r="501" spans="1:8">
      <c r="A501" s="1737"/>
      <c r="B501" s="1755"/>
      <c r="C501" s="1755"/>
      <c r="D501" s="1755"/>
      <c r="E501" s="1755"/>
      <c r="F501" s="1739"/>
      <c r="G501" s="1682"/>
      <c r="H501" s="1703"/>
    </row>
    <row r="502" spans="1:8">
      <c r="A502" s="1737"/>
      <c r="B502" s="1755"/>
      <c r="C502" s="1755"/>
      <c r="D502" s="1755"/>
      <c r="E502" s="1755"/>
      <c r="F502" s="1739"/>
      <c r="G502" s="1682"/>
      <c r="H502" s="1703"/>
    </row>
    <row r="503" spans="1:8">
      <c r="A503" s="1737"/>
      <c r="B503" s="1755"/>
      <c r="C503" s="1755"/>
      <c r="D503" s="1755"/>
      <c r="E503" s="1755"/>
      <c r="F503" s="1739"/>
      <c r="G503" s="1682"/>
      <c r="H503" s="1703"/>
    </row>
    <row r="504" spans="1:8">
      <c r="A504" s="1737"/>
      <c r="B504" s="1755"/>
      <c r="C504" s="1755"/>
      <c r="D504" s="1755"/>
      <c r="E504" s="1755"/>
      <c r="F504" s="1739"/>
      <c r="G504" s="1682"/>
      <c r="H504" s="1703"/>
    </row>
    <row r="505" spans="1:8">
      <c r="A505" s="1737"/>
      <c r="B505" s="1755"/>
      <c r="C505" s="1755"/>
      <c r="D505" s="1755"/>
      <c r="E505" s="1755"/>
      <c r="F505" s="1739"/>
      <c r="G505" s="1682"/>
      <c r="H505" s="1703"/>
    </row>
    <row r="506" spans="1:8">
      <c r="A506" s="1737"/>
      <c r="B506" s="1755"/>
      <c r="C506" s="1755"/>
      <c r="D506" s="1755"/>
      <c r="E506" s="1755"/>
      <c r="F506" s="1739"/>
      <c r="G506" s="1682"/>
      <c r="H506" s="1703"/>
    </row>
    <row r="507" spans="1:8">
      <c r="A507" s="1737"/>
      <c r="B507" s="1755"/>
      <c r="C507" s="1755"/>
      <c r="D507" s="1755"/>
      <c r="E507" s="1755"/>
      <c r="F507" s="1739"/>
      <c r="G507" s="1682"/>
      <c r="H507" s="1703"/>
    </row>
    <row r="508" spans="1:8">
      <c r="A508" s="1737"/>
      <c r="B508" s="1755"/>
      <c r="C508" s="1755"/>
      <c r="D508" s="1755"/>
      <c r="E508" s="1755"/>
      <c r="F508" s="1739"/>
      <c r="G508" s="1682"/>
      <c r="H508" s="1703"/>
    </row>
    <row r="509" spans="1:8">
      <c r="A509" s="1737"/>
      <c r="B509" s="1755"/>
      <c r="C509" s="1755"/>
      <c r="D509" s="1755"/>
      <c r="E509" s="1755"/>
      <c r="F509" s="1739"/>
      <c r="G509" s="1682"/>
      <c r="H509" s="1703"/>
    </row>
    <row r="510" spans="1:8">
      <c r="A510" s="1737"/>
      <c r="B510" s="1755"/>
      <c r="C510" s="1755"/>
      <c r="D510" s="1755"/>
      <c r="E510" s="1755"/>
      <c r="F510" s="1739"/>
      <c r="G510" s="1682"/>
      <c r="H510" s="1703"/>
    </row>
    <row r="511" spans="1:8">
      <c r="A511" s="1737"/>
      <c r="B511" s="1755"/>
      <c r="C511" s="1755"/>
      <c r="D511" s="1755"/>
      <c r="E511" s="1755"/>
      <c r="F511" s="1739"/>
      <c r="G511" s="1682"/>
      <c r="H511" s="1703"/>
    </row>
    <row r="512" spans="1:8">
      <c r="A512" s="1737"/>
      <c r="B512" s="1755"/>
      <c r="C512" s="1755"/>
      <c r="D512" s="1755"/>
      <c r="E512" s="1755"/>
      <c r="F512" s="1739"/>
      <c r="G512" s="1682"/>
      <c r="H512" s="1703"/>
    </row>
    <row r="513" spans="1:8">
      <c r="A513" s="1737"/>
      <c r="B513" s="1755"/>
      <c r="C513" s="1755"/>
      <c r="D513" s="1755"/>
      <c r="E513" s="1755"/>
      <c r="F513" s="1739"/>
      <c r="G513" s="1682"/>
      <c r="H513" s="1703"/>
    </row>
    <row r="514" spans="1:8">
      <c r="A514" s="1737"/>
      <c r="B514" s="1755"/>
      <c r="C514" s="1755"/>
      <c r="D514" s="1755"/>
      <c r="E514" s="1755"/>
      <c r="F514" s="1739"/>
      <c r="G514" s="1682"/>
      <c r="H514" s="1703"/>
    </row>
    <row r="515" spans="1:8">
      <c r="A515" s="1737"/>
      <c r="B515" s="1755"/>
      <c r="C515" s="1755"/>
      <c r="D515" s="1755"/>
      <c r="E515" s="1755"/>
      <c r="F515" s="1739"/>
      <c r="G515" s="1682"/>
      <c r="H515" s="1703"/>
    </row>
    <row r="516" spans="1:8">
      <c r="A516" s="1737"/>
      <c r="B516" s="1739"/>
      <c r="C516" s="1755"/>
      <c r="D516" s="1755"/>
      <c r="E516" s="1755"/>
      <c r="F516" s="1739"/>
      <c r="G516" s="1682"/>
      <c r="H516" s="1703"/>
    </row>
    <row r="517" spans="1:8">
      <c r="A517" s="1737"/>
      <c r="B517" s="1755"/>
      <c r="C517" s="1755"/>
      <c r="D517" s="1755"/>
      <c r="E517" s="1755"/>
      <c r="F517" s="1739"/>
      <c r="G517" s="1682"/>
      <c r="H517" s="1703"/>
    </row>
    <row r="518" spans="1:8">
      <c r="A518" s="1737"/>
      <c r="B518" s="1739"/>
      <c r="C518" s="1755"/>
      <c r="D518" s="1755"/>
      <c r="E518" s="1755"/>
      <c r="F518" s="1739"/>
      <c r="G518" s="1682"/>
      <c r="H518" s="1703"/>
    </row>
    <row r="519" spans="1:8">
      <c r="A519" s="1737"/>
      <c r="B519" s="1739"/>
      <c r="C519" s="1755"/>
      <c r="D519" s="1755"/>
      <c r="E519" s="1755"/>
      <c r="F519" s="1739"/>
      <c r="G519" s="1682"/>
      <c r="H519" s="1703"/>
    </row>
    <row r="520" spans="1:8">
      <c r="A520" s="1737"/>
      <c r="B520" s="1739"/>
      <c r="C520" s="1755"/>
      <c r="D520" s="1755"/>
      <c r="E520" s="1755"/>
      <c r="F520" s="1739"/>
      <c r="G520" s="1682"/>
      <c r="H520" s="1703"/>
    </row>
    <row r="521" spans="1:8">
      <c r="A521" s="1737"/>
      <c r="B521" s="1739"/>
      <c r="C521" s="1755"/>
      <c r="D521" s="1755"/>
      <c r="E521" s="1755"/>
      <c r="F521" s="1739"/>
      <c r="G521" s="1682"/>
      <c r="H521" s="1703"/>
    </row>
    <row r="522" spans="1:8">
      <c r="A522" s="1737"/>
      <c r="B522" s="1739"/>
      <c r="C522" s="1755"/>
      <c r="D522" s="1755"/>
      <c r="E522" s="1755"/>
      <c r="F522" s="1739"/>
      <c r="G522" s="1682"/>
      <c r="H522" s="1703"/>
    </row>
    <row r="523" spans="1:8">
      <c r="A523" s="1737"/>
      <c r="B523" s="1739"/>
      <c r="C523" s="1755"/>
      <c r="D523" s="1755"/>
      <c r="E523" s="1755"/>
      <c r="F523" s="1739"/>
      <c r="G523" s="1682"/>
      <c r="H523" s="1703"/>
    </row>
    <row r="524" spans="1:8">
      <c r="A524" s="1737"/>
      <c r="B524" s="1739"/>
      <c r="C524" s="1755"/>
      <c r="D524" s="1755"/>
      <c r="E524" s="1755"/>
      <c r="F524" s="1739"/>
      <c r="G524" s="1682"/>
      <c r="H524" s="1703"/>
    </row>
    <row r="525" spans="1:8">
      <c r="A525" s="1737"/>
      <c r="B525" s="1739"/>
      <c r="C525" s="1755"/>
      <c r="D525" s="1755"/>
      <c r="E525" s="1755"/>
      <c r="F525" s="1739"/>
      <c r="G525" s="1682"/>
      <c r="H525" s="1703"/>
    </row>
    <row r="526" spans="1:8">
      <c r="A526" s="1737"/>
      <c r="B526" s="1739"/>
      <c r="C526" s="1755"/>
      <c r="D526" s="1755"/>
      <c r="E526" s="1755"/>
      <c r="F526" s="1739"/>
      <c r="G526" s="1682"/>
      <c r="H526" s="1703"/>
    </row>
    <row r="527" spans="1:8">
      <c r="A527" s="1737"/>
      <c r="B527" s="1739"/>
      <c r="C527" s="1755"/>
      <c r="D527" s="1755"/>
      <c r="E527" s="1755"/>
      <c r="F527" s="1739"/>
      <c r="G527" s="1682"/>
      <c r="H527" s="1703"/>
    </row>
    <row r="528" spans="1:8" ht="15.75" thickBot="1">
      <c r="A528" s="1814"/>
      <c r="B528" s="1815"/>
      <c r="C528" s="1816"/>
      <c r="D528" s="1816"/>
      <c r="E528" s="1816"/>
      <c r="F528" s="1815"/>
      <c r="G528" s="1707"/>
      <c r="H528" s="1708"/>
    </row>
    <row r="529" spans="1:8">
      <c r="A529" s="2539" t="s">
        <v>4389</v>
      </c>
      <c r="B529" s="2574"/>
      <c r="C529" s="1604"/>
      <c r="D529" s="1604"/>
      <c r="E529" s="1739"/>
      <c r="F529" s="1739"/>
      <c r="G529" s="1682"/>
      <c r="H529" s="1840"/>
    </row>
    <row r="530" spans="1:8">
      <c r="A530" s="1755" t="s">
        <v>5864</v>
      </c>
      <c r="B530" s="1755"/>
      <c r="C530" s="1755"/>
      <c r="D530" s="1755"/>
      <c r="E530" s="1755"/>
      <c r="F530" s="1755"/>
      <c r="G530" s="1680"/>
      <c r="H530" s="1680"/>
    </row>
    <row r="532" spans="1:8" ht="15.75" thickBot="1"/>
    <row r="533" spans="1:8">
      <c r="A533" s="1729"/>
      <c r="B533" s="1730" t="s">
        <v>1789</v>
      </c>
      <c r="C533" s="1731" t="s">
        <v>1335</v>
      </c>
      <c r="D533" s="1732"/>
      <c r="E533" s="1732"/>
      <c r="F533" s="1730"/>
      <c r="G533" s="1730" t="s">
        <v>1711</v>
      </c>
      <c r="H533" s="1733" t="s">
        <v>1712</v>
      </c>
    </row>
    <row r="534" spans="1:8">
      <c r="A534" s="1737"/>
      <c r="B534" s="1583" t="str">
        <f>'Data Sheet'!$C$25</f>
        <v xml:space="preserve"> New York State Electric &amp; Gas Corporation</v>
      </c>
      <c r="C534" s="1738" t="s">
        <v>1336</v>
      </c>
      <c r="D534" s="1739" t="s">
        <v>1337</v>
      </c>
      <c r="E534" s="1739"/>
      <c r="F534" s="1740" t="s">
        <v>1338</v>
      </c>
      <c r="G534" s="1740" t="s">
        <v>1714</v>
      </c>
      <c r="H534" s="1741"/>
    </row>
    <row r="535" spans="1:8">
      <c r="A535" s="1744"/>
      <c r="B535" s="1745"/>
      <c r="C535" s="1746" t="s">
        <v>1339</v>
      </c>
      <c r="D535" s="1745" t="s">
        <v>1337</v>
      </c>
      <c r="E535" s="1745"/>
      <c r="F535" s="1747" t="s">
        <v>1340</v>
      </c>
      <c r="G535" s="1687" t="str">
        <f>'Data Sheet'!$C$40</f>
        <v xml:space="preserve"> </v>
      </c>
      <c r="H535" s="1688" t="str">
        <f>'Data Sheet'!$C$38</f>
        <v>12/31/2016</v>
      </c>
    </row>
    <row r="536" spans="1:8">
      <c r="A536" s="1752" t="s">
        <v>1805</v>
      </c>
      <c r="B536" s="1753"/>
      <c r="C536" s="1753"/>
      <c r="D536" s="1753"/>
      <c r="E536" s="1753"/>
      <c r="F536" s="1753"/>
      <c r="G536" s="1753"/>
      <c r="H536" s="1754"/>
    </row>
    <row r="537" spans="1:8">
      <c r="A537" s="1737"/>
      <c r="B537" s="1755"/>
      <c r="C537" s="1755"/>
      <c r="D537" s="1755"/>
      <c r="E537" s="1755"/>
      <c r="F537" s="1604"/>
      <c r="G537" s="1755"/>
      <c r="H537" s="1838"/>
    </row>
    <row r="538" spans="1:8">
      <c r="A538" s="1737"/>
      <c r="B538" s="1758"/>
      <c r="C538" s="1755"/>
      <c r="D538" s="1755"/>
      <c r="E538" s="1755"/>
      <c r="F538" s="1604"/>
      <c r="G538" s="1755"/>
      <c r="H538" s="1838"/>
    </row>
    <row r="539" spans="1:8">
      <c r="A539" s="1737"/>
      <c r="B539" s="1758"/>
      <c r="C539" s="1755"/>
      <c r="D539" s="1755"/>
      <c r="E539" s="1755"/>
      <c r="F539" s="1604"/>
      <c r="G539" s="1755"/>
      <c r="H539" s="1838"/>
    </row>
    <row r="540" spans="1:8">
      <c r="A540" s="1737"/>
      <c r="B540" s="1758"/>
      <c r="C540" s="1755"/>
      <c r="D540" s="1755"/>
      <c r="E540" s="1755"/>
      <c r="F540" s="1604"/>
      <c r="G540" s="1755"/>
      <c r="H540" s="1839"/>
    </row>
    <row r="541" spans="1:8">
      <c r="A541" s="1737"/>
      <c r="B541" s="1758"/>
      <c r="C541" s="1755"/>
      <c r="D541" s="1755"/>
      <c r="E541" s="1755"/>
      <c r="F541" s="1604"/>
      <c r="G541" s="1755"/>
      <c r="H541" s="1838"/>
    </row>
    <row r="542" spans="1:8">
      <c r="A542" s="1737"/>
      <c r="B542" s="1758"/>
      <c r="C542" s="1755"/>
      <c r="D542" s="1755"/>
      <c r="E542" s="1755"/>
      <c r="F542" s="1604"/>
      <c r="G542" s="1755"/>
      <c r="H542" s="1838"/>
    </row>
    <row r="543" spans="1:8">
      <c r="A543" s="1737"/>
      <c r="B543" s="1758"/>
      <c r="C543" s="1755"/>
      <c r="D543" s="1755"/>
      <c r="E543" s="1755"/>
      <c r="F543" s="1604"/>
      <c r="G543" s="1680"/>
      <c r="H543" s="1725"/>
    </row>
    <row r="544" spans="1:8">
      <c r="A544" s="1737"/>
      <c r="B544" s="1758"/>
      <c r="C544" s="1755"/>
      <c r="D544" s="1755"/>
      <c r="E544" s="1755"/>
      <c r="F544" s="1604"/>
      <c r="G544" s="1680"/>
      <c r="H544" s="1725"/>
    </row>
    <row r="545" spans="1:8">
      <c r="A545" s="1737"/>
      <c r="B545" s="1739"/>
      <c r="C545" s="1755"/>
      <c r="D545" s="1755"/>
      <c r="E545" s="1755"/>
      <c r="F545" s="1604"/>
      <c r="G545" s="1680"/>
      <c r="H545" s="1725"/>
    </row>
    <row r="546" spans="1:8">
      <c r="A546" s="1737"/>
      <c r="B546" s="1758"/>
      <c r="C546" s="1755"/>
      <c r="D546" s="1755"/>
      <c r="E546" s="1755"/>
      <c r="F546" s="1604"/>
      <c r="G546" s="1680"/>
      <c r="H546" s="1725"/>
    </row>
    <row r="547" spans="1:8">
      <c r="A547" s="1737"/>
      <c r="B547" s="1758"/>
      <c r="C547" s="1755"/>
      <c r="D547" s="1755"/>
      <c r="E547" s="1755"/>
      <c r="F547" s="1604"/>
      <c r="G547" s="1680"/>
      <c r="H547" s="1725"/>
    </row>
    <row r="548" spans="1:8">
      <c r="A548" s="1737"/>
      <c r="B548" s="1758"/>
      <c r="C548" s="1755"/>
      <c r="D548" s="1755"/>
      <c r="E548" s="1755"/>
      <c r="F548" s="1604"/>
      <c r="G548" s="1755"/>
      <c r="H548" s="1838"/>
    </row>
    <row r="549" spans="1:8">
      <c r="A549" s="1737"/>
      <c r="B549" s="1758"/>
      <c r="C549" s="1755"/>
      <c r="D549" s="1755"/>
      <c r="E549" s="1755"/>
      <c r="F549" s="1604"/>
      <c r="G549" s="1755"/>
      <c r="H549" s="1838"/>
    </row>
    <row r="550" spans="1:8">
      <c r="A550" s="1737"/>
      <c r="B550" s="1758"/>
      <c r="C550" s="1755"/>
      <c r="D550" s="1755"/>
      <c r="E550" s="1755"/>
      <c r="F550" s="1604"/>
      <c r="G550" s="1755"/>
      <c r="H550" s="1838"/>
    </row>
    <row r="551" spans="1:8">
      <c r="A551" s="1737"/>
      <c r="B551" s="1758"/>
      <c r="C551" s="1755"/>
      <c r="D551" s="1755"/>
      <c r="E551" s="1755"/>
      <c r="F551" s="1604"/>
      <c r="G551" s="1755"/>
      <c r="H551" s="1838"/>
    </row>
    <row r="552" spans="1:8">
      <c r="A552" s="1737"/>
      <c r="B552" s="1758"/>
      <c r="C552" s="1755"/>
      <c r="D552" s="1755"/>
      <c r="E552" s="1755"/>
      <c r="F552" s="1604"/>
      <c r="G552" s="1755"/>
      <c r="H552" s="1838"/>
    </row>
    <row r="553" spans="1:8">
      <c r="A553" s="1737"/>
      <c r="B553" s="1758"/>
      <c r="C553" s="1755"/>
      <c r="D553" s="1755"/>
      <c r="E553" s="1755"/>
      <c r="F553" s="1755"/>
      <c r="G553" s="1755"/>
      <c r="H553" s="1838"/>
    </row>
    <row r="554" spans="1:8">
      <c r="A554" s="1737"/>
      <c r="B554" s="1758"/>
      <c r="C554" s="1755"/>
      <c r="D554" s="1755"/>
      <c r="E554" s="1755"/>
      <c r="F554" s="1739"/>
      <c r="G554" s="1682"/>
      <c r="H554" s="1703"/>
    </row>
    <row r="555" spans="1:8">
      <c r="A555" s="1737"/>
      <c r="B555" s="1739"/>
      <c r="C555" s="1755"/>
      <c r="D555" s="1755"/>
      <c r="E555" s="1755"/>
      <c r="F555" s="1739"/>
      <c r="G555" s="1682"/>
      <c r="H555" s="1703"/>
    </row>
    <row r="556" spans="1:8">
      <c r="A556" s="1737"/>
      <c r="B556" s="1758"/>
      <c r="C556" s="1755"/>
      <c r="D556" s="1755"/>
      <c r="E556" s="1755"/>
      <c r="F556" s="1739"/>
      <c r="G556" s="1682"/>
      <c r="H556" s="1703"/>
    </row>
    <row r="557" spans="1:8">
      <c r="A557" s="1737"/>
      <c r="B557" s="1739"/>
      <c r="C557" s="1755"/>
      <c r="D557" s="1755"/>
      <c r="E557" s="1755"/>
      <c r="F557" s="1739"/>
      <c r="G557" s="1682"/>
      <c r="H557" s="1703"/>
    </row>
    <row r="558" spans="1:8">
      <c r="A558" s="1737"/>
      <c r="B558" s="1755"/>
      <c r="C558" s="1755"/>
      <c r="D558" s="1755"/>
      <c r="E558" s="1755"/>
      <c r="F558" s="1739"/>
      <c r="G558" s="1682"/>
      <c r="H558" s="1703"/>
    </row>
    <row r="559" spans="1:8">
      <c r="A559" s="1737"/>
      <c r="B559" s="1755"/>
      <c r="C559" s="1755"/>
      <c r="D559" s="1755"/>
      <c r="E559" s="1755"/>
      <c r="F559" s="1739"/>
      <c r="G559" s="1682"/>
      <c r="H559" s="1703"/>
    </row>
    <row r="560" spans="1:8">
      <c r="A560" s="1737"/>
      <c r="B560" s="1755"/>
      <c r="C560" s="1755"/>
      <c r="D560" s="1755"/>
      <c r="E560" s="1755"/>
      <c r="F560" s="1739"/>
      <c r="G560" s="1682"/>
      <c r="H560" s="1703"/>
    </row>
    <row r="561" spans="1:8">
      <c r="A561" s="1737"/>
      <c r="B561" s="1755"/>
      <c r="C561" s="1755"/>
      <c r="D561" s="1755"/>
      <c r="E561" s="1755"/>
      <c r="F561" s="1739"/>
      <c r="G561" s="1682"/>
      <c r="H561" s="1703"/>
    </row>
    <row r="562" spans="1:8">
      <c r="A562" s="1737"/>
      <c r="B562" s="1755"/>
      <c r="C562" s="1755"/>
      <c r="D562" s="1755"/>
      <c r="E562" s="1755"/>
      <c r="F562" s="1739"/>
      <c r="G562" s="1682"/>
      <c r="H562" s="1703"/>
    </row>
    <row r="563" spans="1:8">
      <c r="A563" s="1737"/>
      <c r="B563" s="1755"/>
      <c r="C563" s="1755"/>
      <c r="D563" s="1755"/>
      <c r="E563" s="1755"/>
      <c r="F563" s="1739"/>
      <c r="G563" s="1682"/>
      <c r="H563" s="1703"/>
    </row>
    <row r="564" spans="1:8">
      <c r="A564" s="1737"/>
      <c r="B564" s="1755"/>
      <c r="C564" s="1755"/>
      <c r="D564" s="1755"/>
      <c r="E564" s="1755"/>
      <c r="F564" s="1739"/>
      <c r="G564" s="1682"/>
      <c r="H564" s="1703"/>
    </row>
    <row r="565" spans="1:8">
      <c r="A565" s="1737"/>
      <c r="B565" s="1755"/>
      <c r="C565" s="1755"/>
      <c r="D565" s="1755"/>
      <c r="E565" s="1755"/>
      <c r="F565" s="1739"/>
      <c r="G565" s="1682"/>
      <c r="H565" s="1703"/>
    </row>
    <row r="566" spans="1:8">
      <c r="A566" s="1737"/>
      <c r="B566" s="1755"/>
      <c r="C566" s="1755"/>
      <c r="D566" s="1755"/>
      <c r="E566" s="1755"/>
      <c r="F566" s="1739"/>
      <c r="G566" s="1682"/>
      <c r="H566" s="1703"/>
    </row>
    <row r="567" spans="1:8">
      <c r="A567" s="1737"/>
      <c r="B567" s="1755"/>
      <c r="C567" s="1755"/>
      <c r="D567" s="1755"/>
      <c r="E567" s="1755"/>
      <c r="F567" s="1739"/>
      <c r="G567" s="1682"/>
      <c r="H567" s="1703"/>
    </row>
    <row r="568" spans="1:8">
      <c r="A568" s="1737"/>
      <c r="B568" s="1755"/>
      <c r="C568" s="1755"/>
      <c r="D568" s="1755"/>
      <c r="E568" s="1755"/>
      <c r="F568" s="1739"/>
      <c r="G568" s="1682"/>
      <c r="H568" s="1703"/>
    </row>
    <row r="569" spans="1:8">
      <c r="A569" s="1737"/>
      <c r="B569" s="1755"/>
      <c r="C569" s="1755"/>
      <c r="D569" s="1755"/>
      <c r="E569" s="1755"/>
      <c r="F569" s="1739"/>
      <c r="G569" s="1682"/>
      <c r="H569" s="1703"/>
    </row>
    <row r="570" spans="1:8">
      <c r="A570" s="1737"/>
      <c r="B570" s="1755"/>
      <c r="C570" s="1755"/>
      <c r="D570" s="1755"/>
      <c r="E570" s="1755"/>
      <c r="F570" s="1739"/>
      <c r="G570" s="1682"/>
      <c r="H570" s="1703"/>
    </row>
    <row r="571" spans="1:8">
      <c r="A571" s="1737"/>
      <c r="B571" s="1755"/>
      <c r="C571" s="1755"/>
      <c r="D571" s="1755"/>
      <c r="E571" s="1755"/>
      <c r="F571" s="1739"/>
      <c r="G571" s="1682"/>
      <c r="H571" s="1703"/>
    </row>
    <row r="572" spans="1:8">
      <c r="A572" s="1737"/>
      <c r="B572" s="1755"/>
      <c r="C572" s="1755"/>
      <c r="D572" s="1755"/>
      <c r="E572" s="1755"/>
      <c r="F572" s="1739"/>
      <c r="G572" s="1682"/>
      <c r="H572" s="1703"/>
    </row>
    <row r="573" spans="1:8">
      <c r="A573" s="1737"/>
      <c r="B573" s="1755"/>
      <c r="C573" s="1755"/>
      <c r="D573" s="1755"/>
      <c r="E573" s="1755"/>
      <c r="F573" s="1739"/>
      <c r="G573" s="1682"/>
      <c r="H573" s="1703"/>
    </row>
    <row r="574" spans="1:8">
      <c r="A574" s="1737"/>
      <c r="B574" s="1755"/>
      <c r="C574" s="1755"/>
      <c r="D574" s="1755"/>
      <c r="E574" s="1755"/>
      <c r="F574" s="1739"/>
      <c r="G574" s="1682"/>
      <c r="H574" s="1703"/>
    </row>
    <row r="575" spans="1:8">
      <c r="A575" s="1737"/>
      <c r="B575" s="1755"/>
      <c r="C575" s="1755"/>
      <c r="D575" s="1755"/>
      <c r="E575" s="1755"/>
      <c r="F575" s="1739"/>
      <c r="G575" s="1682"/>
      <c r="H575" s="1703"/>
    </row>
    <row r="576" spans="1:8">
      <c r="A576" s="1737"/>
      <c r="B576" s="1755"/>
      <c r="C576" s="1755"/>
      <c r="D576" s="1755"/>
      <c r="E576" s="1755"/>
      <c r="F576" s="1739"/>
      <c r="G576" s="1682"/>
      <c r="H576" s="1703"/>
    </row>
    <row r="577" spans="1:8">
      <c r="A577" s="1737"/>
      <c r="B577" s="1755"/>
      <c r="C577" s="1755"/>
      <c r="D577" s="1755"/>
      <c r="E577" s="1755"/>
      <c r="F577" s="1739"/>
      <c r="G577" s="1682"/>
      <c r="H577" s="1703"/>
    </row>
    <row r="578" spans="1:8">
      <c r="A578" s="1737"/>
      <c r="B578" s="1755"/>
      <c r="C578" s="1755"/>
      <c r="D578" s="1755"/>
      <c r="E578" s="1755"/>
      <c r="F578" s="1739"/>
      <c r="G578" s="1682"/>
      <c r="H578" s="1703"/>
    </row>
    <row r="579" spans="1:8">
      <c r="A579" s="1737"/>
      <c r="B579" s="1755"/>
      <c r="C579" s="1755"/>
      <c r="D579" s="1755"/>
      <c r="E579" s="1755"/>
      <c r="F579" s="1739"/>
      <c r="G579" s="1682"/>
      <c r="H579" s="1703"/>
    </row>
    <row r="580" spans="1:8">
      <c r="A580" s="1737"/>
      <c r="B580" s="1755"/>
      <c r="C580" s="1755"/>
      <c r="D580" s="1755"/>
      <c r="E580" s="1755"/>
      <c r="F580" s="1739"/>
      <c r="G580" s="1682"/>
      <c r="H580" s="1703"/>
    </row>
    <row r="581" spans="1:8">
      <c r="A581" s="1737"/>
      <c r="B581" s="1755"/>
      <c r="C581" s="1755"/>
      <c r="D581" s="1755"/>
      <c r="E581" s="1755"/>
      <c r="F581" s="1739"/>
      <c r="G581" s="1682"/>
      <c r="H581" s="1703"/>
    </row>
    <row r="582" spans="1:8">
      <c r="A582" s="1737"/>
      <c r="B582" s="1755"/>
      <c r="C582" s="1755"/>
      <c r="D582" s="1755"/>
      <c r="E582" s="1755"/>
      <c r="F582" s="1739"/>
      <c r="G582" s="1682"/>
      <c r="H582" s="1703"/>
    </row>
    <row r="583" spans="1:8">
      <c r="A583" s="1737"/>
      <c r="B583" s="1739"/>
      <c r="C583" s="1755"/>
      <c r="D583" s="1755"/>
      <c r="E583" s="1755"/>
      <c r="F583" s="1739"/>
      <c r="G583" s="1682"/>
      <c r="H583" s="1703"/>
    </row>
    <row r="584" spans="1:8">
      <c r="A584" s="1737"/>
      <c r="B584" s="1755"/>
      <c r="C584" s="1755"/>
      <c r="D584" s="1755"/>
      <c r="E584" s="1755"/>
      <c r="F584" s="1739"/>
      <c r="G584" s="1682"/>
      <c r="H584" s="1703"/>
    </row>
    <row r="585" spans="1:8">
      <c r="A585" s="1737"/>
      <c r="B585" s="1739"/>
      <c r="C585" s="1755"/>
      <c r="D585" s="1755"/>
      <c r="E585" s="1755"/>
      <c r="F585" s="1739"/>
      <c r="G585" s="1682"/>
      <c r="H585" s="1703"/>
    </row>
    <row r="586" spans="1:8">
      <c r="A586" s="1737"/>
      <c r="B586" s="1739"/>
      <c r="C586" s="1755"/>
      <c r="D586" s="1755"/>
      <c r="E586" s="1755"/>
      <c r="F586" s="1739"/>
      <c r="G586" s="1682"/>
      <c r="H586" s="1703"/>
    </row>
    <row r="587" spans="1:8">
      <c r="A587" s="1737"/>
      <c r="B587" s="1739"/>
      <c r="C587" s="1755"/>
      <c r="D587" s="1755"/>
      <c r="E587" s="1755"/>
      <c r="F587" s="1739"/>
      <c r="G587" s="1682"/>
      <c r="H587" s="1703"/>
    </row>
    <row r="588" spans="1:8">
      <c r="A588" s="1737"/>
      <c r="B588" s="1739"/>
      <c r="C588" s="1755"/>
      <c r="D588" s="1755"/>
      <c r="E588" s="1755"/>
      <c r="F588" s="1739"/>
      <c r="G588" s="1682"/>
      <c r="H588" s="1703"/>
    </row>
    <row r="589" spans="1:8">
      <c r="A589" s="1737"/>
      <c r="B589" s="1739"/>
      <c r="C589" s="1755"/>
      <c r="D589" s="1755"/>
      <c r="E589" s="1755"/>
      <c r="F589" s="1739"/>
      <c r="G589" s="1682"/>
      <c r="H589" s="1703"/>
    </row>
    <row r="590" spans="1:8">
      <c r="A590" s="1737"/>
      <c r="B590" s="1739"/>
      <c r="C590" s="1755"/>
      <c r="D590" s="1755"/>
      <c r="E590" s="1755"/>
      <c r="F590" s="1739"/>
      <c r="G590" s="1682"/>
      <c r="H590" s="1703"/>
    </row>
    <row r="591" spans="1:8">
      <c r="A591" s="1737"/>
      <c r="B591" s="1739"/>
      <c r="C591" s="1755"/>
      <c r="D591" s="1755"/>
      <c r="E591" s="1755"/>
      <c r="F591" s="1739"/>
      <c r="G591" s="1682"/>
      <c r="H591" s="1703"/>
    </row>
    <row r="592" spans="1:8">
      <c r="A592" s="1737"/>
      <c r="B592" s="1739"/>
      <c r="C592" s="1755"/>
      <c r="D592" s="1755"/>
      <c r="E592" s="1755"/>
      <c r="F592" s="1739"/>
      <c r="G592" s="1682"/>
      <c r="H592" s="1703"/>
    </row>
    <row r="593" spans="1:8">
      <c r="A593" s="1737"/>
      <c r="B593" s="1739"/>
      <c r="C593" s="1755"/>
      <c r="D593" s="1755"/>
      <c r="E593" s="1755"/>
      <c r="F593" s="1739"/>
      <c r="G593" s="1682"/>
      <c r="H593" s="1703"/>
    </row>
    <row r="594" spans="1:8">
      <c r="A594" s="1737"/>
      <c r="B594" s="1739"/>
      <c r="C594" s="1755"/>
      <c r="D594" s="1755"/>
      <c r="E594" s="1755"/>
      <c r="F594" s="1739"/>
      <c r="G594" s="1682"/>
      <c r="H594" s="1703"/>
    </row>
    <row r="595" spans="1:8" ht="15.75" thickBot="1">
      <c r="A595" s="1814"/>
      <c r="B595" s="1815"/>
      <c r="C595" s="1816"/>
      <c r="D595" s="1816"/>
      <c r="E595" s="1816"/>
      <c r="F595" s="1815"/>
      <c r="G595" s="1707"/>
      <c r="H595" s="1708"/>
    </row>
    <row r="596" spans="1:8">
      <c r="A596" s="2539" t="s">
        <v>4389</v>
      </c>
      <c r="B596" s="2574"/>
      <c r="C596" s="1604"/>
      <c r="D596" s="1604"/>
      <c r="E596" s="1739"/>
      <c r="F596" s="1739"/>
      <c r="G596" s="1682"/>
      <c r="H596" s="1840"/>
    </row>
    <row r="597" spans="1:8">
      <c r="A597" s="1755" t="s">
        <v>5865</v>
      </c>
      <c r="B597" s="1755"/>
      <c r="C597" s="1755"/>
      <c r="D597" s="1755"/>
      <c r="E597" s="1755"/>
      <c r="F597" s="1755"/>
      <c r="G597" s="1680"/>
      <c r="H597" s="1680"/>
    </row>
    <row r="599" spans="1:8" ht="15.75" thickBot="1"/>
    <row r="600" spans="1:8">
      <c r="A600" s="1729"/>
      <c r="B600" s="1730" t="s">
        <v>1789</v>
      </c>
      <c r="C600" s="1731" t="s">
        <v>1335</v>
      </c>
      <c r="D600" s="1732"/>
      <c r="E600" s="1732"/>
      <c r="F600" s="1730"/>
      <c r="G600" s="1730" t="s">
        <v>1711</v>
      </c>
      <c r="H600" s="1733" t="s">
        <v>1712</v>
      </c>
    </row>
    <row r="601" spans="1:8">
      <c r="A601" s="1737"/>
      <c r="B601" s="1583" t="str">
        <f>'Data Sheet'!$C$25</f>
        <v xml:space="preserve"> New York State Electric &amp; Gas Corporation</v>
      </c>
      <c r="C601" s="1738" t="s">
        <v>1336</v>
      </c>
      <c r="D601" s="1739" t="s">
        <v>1337</v>
      </c>
      <c r="E601" s="1739"/>
      <c r="F601" s="1740" t="s">
        <v>1338</v>
      </c>
      <c r="G601" s="1740" t="s">
        <v>1714</v>
      </c>
      <c r="H601" s="1741"/>
    </row>
    <row r="602" spans="1:8">
      <c r="A602" s="1744"/>
      <c r="B602" s="1745"/>
      <c r="C602" s="1746" t="s">
        <v>1339</v>
      </c>
      <c r="D602" s="1745" t="s">
        <v>1337</v>
      </c>
      <c r="E602" s="1745"/>
      <c r="F602" s="1747" t="s">
        <v>1340</v>
      </c>
      <c r="G602" s="1687" t="str">
        <f>'Data Sheet'!$C$40</f>
        <v xml:space="preserve"> </v>
      </c>
      <c r="H602" s="1688" t="str">
        <f>'Data Sheet'!$C$38</f>
        <v>12/31/2016</v>
      </c>
    </row>
    <row r="603" spans="1:8">
      <c r="A603" s="1752" t="s">
        <v>1805</v>
      </c>
      <c r="B603" s="1753"/>
      <c r="C603" s="1753"/>
      <c r="D603" s="1753"/>
      <c r="E603" s="1753"/>
      <c r="F603" s="1753"/>
      <c r="G603" s="1753"/>
      <c r="H603" s="1754"/>
    </row>
    <row r="604" spans="1:8">
      <c r="A604" s="1737"/>
      <c r="B604" s="1755"/>
      <c r="C604" s="1755"/>
      <c r="D604" s="1755"/>
      <c r="E604" s="1755"/>
      <c r="F604" s="1604"/>
      <c r="G604" s="1755"/>
      <c r="H604" s="1838"/>
    </row>
    <row r="605" spans="1:8">
      <c r="A605" s="1737"/>
      <c r="B605" s="1755"/>
      <c r="C605" s="1755"/>
      <c r="D605" s="1755"/>
      <c r="E605" s="1755"/>
      <c r="F605" s="1604"/>
      <c r="G605" s="1755"/>
      <c r="H605" s="1838"/>
    </row>
    <row r="606" spans="1:8">
      <c r="A606" s="1737"/>
      <c r="B606" s="1755"/>
      <c r="C606" s="1755"/>
      <c r="D606" s="1755"/>
      <c r="E606" s="1755"/>
      <c r="F606" s="1604"/>
      <c r="G606" s="1755"/>
      <c r="H606" s="1838"/>
    </row>
    <row r="607" spans="1:8">
      <c r="A607" s="1737"/>
      <c r="B607" s="1755"/>
      <c r="C607" s="1755"/>
      <c r="D607" s="1755"/>
      <c r="E607" s="1755"/>
      <c r="F607" s="1604"/>
      <c r="G607" s="1755"/>
      <c r="H607" s="1839"/>
    </row>
    <row r="608" spans="1:8">
      <c r="A608" s="1737"/>
      <c r="B608" s="1755"/>
      <c r="C608" s="1755"/>
      <c r="D608" s="1755"/>
      <c r="E608" s="1755"/>
      <c r="F608" s="1604"/>
      <c r="G608" s="1755"/>
      <c r="H608" s="1838"/>
    </row>
    <row r="609" spans="1:8">
      <c r="A609" s="1737"/>
      <c r="B609" s="1755"/>
      <c r="C609" s="1755"/>
      <c r="D609" s="1755"/>
      <c r="E609" s="1755"/>
      <c r="F609" s="1604"/>
      <c r="G609" s="1755"/>
      <c r="H609" s="1838"/>
    </row>
    <row r="610" spans="1:8">
      <c r="A610" s="1737"/>
      <c r="B610" s="1755"/>
      <c r="C610" s="1755"/>
      <c r="D610" s="1755"/>
      <c r="E610" s="1755"/>
      <c r="F610" s="1604"/>
      <c r="G610" s="1680"/>
      <c r="H610" s="1725"/>
    </row>
    <row r="611" spans="1:8">
      <c r="A611" s="1737"/>
      <c r="B611" s="1755"/>
      <c r="C611" s="1755"/>
      <c r="D611" s="1755"/>
      <c r="E611" s="1755"/>
      <c r="F611" s="1604"/>
      <c r="G611" s="1680"/>
      <c r="H611" s="1725"/>
    </row>
    <row r="612" spans="1:8">
      <c r="A612" s="1737"/>
      <c r="B612" s="1739"/>
      <c r="C612" s="1755"/>
      <c r="D612" s="1755"/>
      <c r="E612" s="1755"/>
      <c r="F612" s="1604"/>
      <c r="G612" s="1680"/>
      <c r="H612" s="1725"/>
    </row>
    <row r="613" spans="1:8">
      <c r="A613" s="1737"/>
      <c r="B613" s="1755"/>
      <c r="C613" s="1755"/>
      <c r="D613" s="1755"/>
      <c r="E613" s="1755"/>
      <c r="F613" s="1604"/>
      <c r="G613" s="1680"/>
      <c r="H613" s="1725"/>
    </row>
    <row r="614" spans="1:8">
      <c r="A614" s="1737"/>
      <c r="B614" s="1755"/>
      <c r="C614" s="1755"/>
      <c r="D614" s="1755"/>
      <c r="E614" s="1755"/>
      <c r="F614" s="1604"/>
      <c r="G614" s="1680"/>
      <c r="H614" s="1725"/>
    </row>
    <row r="615" spans="1:8">
      <c r="A615" s="1737"/>
      <c r="B615" s="1755"/>
      <c r="C615" s="1755"/>
      <c r="D615" s="1755"/>
      <c r="E615" s="1755"/>
      <c r="F615" s="1604"/>
      <c r="G615" s="1755"/>
      <c r="H615" s="1838"/>
    </row>
    <row r="616" spans="1:8">
      <c r="A616" s="1737"/>
      <c r="B616" s="1755"/>
      <c r="C616" s="1755"/>
      <c r="D616" s="1755"/>
      <c r="E616" s="1755"/>
      <c r="F616" s="1604"/>
      <c r="G616" s="1755"/>
      <c r="H616" s="1838"/>
    </row>
    <row r="617" spans="1:8">
      <c r="A617" s="1737"/>
      <c r="B617" s="1755"/>
      <c r="C617" s="1755"/>
      <c r="D617" s="1755"/>
      <c r="E617" s="1755"/>
      <c r="F617" s="1604"/>
      <c r="G617" s="1755"/>
      <c r="H617" s="1838"/>
    </row>
    <row r="618" spans="1:8">
      <c r="A618" s="1737"/>
      <c r="B618" s="1755"/>
      <c r="C618" s="1755"/>
      <c r="D618" s="1755"/>
      <c r="E618" s="1755"/>
      <c r="F618" s="1604"/>
      <c r="G618" s="1755"/>
      <c r="H618" s="1838"/>
    </row>
    <row r="619" spans="1:8">
      <c r="A619" s="1737"/>
      <c r="B619" s="1755"/>
      <c r="C619" s="1755"/>
      <c r="D619" s="1755"/>
      <c r="E619" s="1755"/>
      <c r="F619" s="1604"/>
      <c r="G619" s="1755"/>
      <c r="H619" s="1838"/>
    </row>
    <row r="620" spans="1:8">
      <c r="A620" s="1737"/>
      <c r="B620" s="1755"/>
      <c r="C620" s="1755"/>
      <c r="D620" s="1755"/>
      <c r="E620" s="1755"/>
      <c r="F620" s="1755"/>
      <c r="G620" s="1755"/>
      <c r="H620" s="1838"/>
    </row>
    <row r="621" spans="1:8">
      <c r="A621" s="1737"/>
      <c r="B621" s="1755"/>
      <c r="C621" s="1755"/>
      <c r="D621" s="1755"/>
      <c r="E621" s="1755"/>
      <c r="F621" s="1739"/>
      <c r="G621" s="1682"/>
      <c r="H621" s="1703"/>
    </row>
    <row r="622" spans="1:8">
      <c r="A622" s="1737"/>
      <c r="B622" s="1739"/>
      <c r="C622" s="1755"/>
      <c r="D622" s="1755"/>
      <c r="E622" s="1755"/>
      <c r="F622" s="1739"/>
      <c r="G622" s="1682"/>
      <c r="H622" s="1703"/>
    </row>
    <row r="623" spans="1:8">
      <c r="A623" s="1737"/>
      <c r="B623" s="1755"/>
      <c r="C623" s="1755"/>
      <c r="D623" s="1755"/>
      <c r="E623" s="1755"/>
      <c r="F623" s="1739"/>
      <c r="G623" s="1682"/>
      <c r="H623" s="1703"/>
    </row>
    <row r="624" spans="1:8">
      <c r="A624" s="1737"/>
      <c r="B624" s="1739"/>
      <c r="C624" s="1755"/>
      <c r="D624" s="1755"/>
      <c r="E624" s="1755"/>
      <c r="F624" s="1739"/>
      <c r="G624" s="1682"/>
      <c r="H624" s="1703"/>
    </row>
    <row r="625" spans="1:8">
      <c r="A625" s="1737"/>
      <c r="B625" s="1755"/>
      <c r="C625" s="1755"/>
      <c r="D625" s="1755"/>
      <c r="E625" s="1755"/>
      <c r="F625" s="1739"/>
      <c r="G625" s="1682"/>
      <c r="H625" s="1703"/>
    </row>
    <row r="626" spans="1:8">
      <c r="A626" s="1737"/>
      <c r="B626" s="1755"/>
      <c r="C626" s="1755"/>
      <c r="D626" s="1755"/>
      <c r="E626" s="1755"/>
      <c r="F626" s="1739"/>
      <c r="G626" s="1682"/>
      <c r="H626" s="1703"/>
    </row>
    <row r="627" spans="1:8">
      <c r="A627" s="1737"/>
      <c r="B627" s="1755"/>
      <c r="C627" s="1755"/>
      <c r="D627" s="1755"/>
      <c r="E627" s="1755"/>
      <c r="F627" s="1739"/>
      <c r="G627" s="1682"/>
      <c r="H627" s="1703"/>
    </row>
    <row r="628" spans="1:8">
      <c r="A628" s="1737"/>
      <c r="B628" s="1755"/>
      <c r="C628" s="1755"/>
      <c r="D628" s="1755"/>
      <c r="E628" s="1755"/>
      <c r="F628" s="1739"/>
      <c r="G628" s="1682"/>
      <c r="H628" s="1703"/>
    </row>
    <row r="629" spans="1:8">
      <c r="A629" s="1737"/>
      <c r="B629" s="1755"/>
      <c r="C629" s="1755"/>
      <c r="D629" s="1755"/>
      <c r="E629" s="1755"/>
      <c r="F629" s="1739"/>
      <c r="G629" s="1682"/>
      <c r="H629" s="1703"/>
    </row>
    <row r="630" spans="1:8">
      <c r="A630" s="1737"/>
      <c r="B630" s="1755"/>
      <c r="C630" s="1755"/>
      <c r="D630" s="1755"/>
      <c r="E630" s="1755"/>
      <c r="F630" s="1739"/>
      <c r="G630" s="1682"/>
      <c r="H630" s="1703"/>
    </row>
    <row r="631" spans="1:8">
      <c r="A631" s="1737"/>
      <c r="B631" s="1755"/>
      <c r="C631" s="1755"/>
      <c r="D631" s="1755"/>
      <c r="E631" s="1755"/>
      <c r="F631" s="1739"/>
      <c r="G631" s="1682"/>
      <c r="H631" s="1703"/>
    </row>
    <row r="632" spans="1:8">
      <c r="A632" s="1737"/>
      <c r="B632" s="1755"/>
      <c r="C632" s="1755"/>
      <c r="D632" s="1755"/>
      <c r="E632" s="1755"/>
      <c r="F632" s="1739"/>
      <c r="G632" s="1682"/>
      <c r="H632" s="1703"/>
    </row>
    <row r="633" spans="1:8">
      <c r="A633" s="1737"/>
      <c r="B633" s="1755"/>
      <c r="C633" s="1755"/>
      <c r="D633" s="1755"/>
      <c r="E633" s="1755"/>
      <c r="F633" s="1739"/>
      <c r="G633" s="1682"/>
      <c r="H633" s="1703"/>
    </row>
    <row r="634" spans="1:8">
      <c r="A634" s="1737"/>
      <c r="B634" s="1755"/>
      <c r="C634" s="1755"/>
      <c r="D634" s="1755"/>
      <c r="E634" s="1755"/>
      <c r="F634" s="1739"/>
      <c r="G634" s="1682"/>
      <c r="H634" s="1703"/>
    </row>
    <row r="635" spans="1:8">
      <c r="A635" s="1737"/>
      <c r="B635" s="1755"/>
      <c r="C635" s="1755"/>
      <c r="D635" s="1755"/>
      <c r="E635" s="1755"/>
      <c r="F635" s="1739"/>
      <c r="G635" s="1682"/>
      <c r="H635" s="1703"/>
    </row>
    <row r="636" spans="1:8">
      <c r="A636" s="1737"/>
      <c r="B636" s="1755"/>
      <c r="C636" s="1755"/>
      <c r="D636" s="1755"/>
      <c r="E636" s="1755"/>
      <c r="F636" s="1739"/>
      <c r="G636" s="1682"/>
      <c r="H636" s="1703"/>
    </row>
    <row r="637" spans="1:8">
      <c r="A637" s="1737"/>
      <c r="B637" s="1755"/>
      <c r="C637" s="1755"/>
      <c r="D637" s="1755"/>
      <c r="E637" s="1755"/>
      <c r="F637" s="1739"/>
      <c r="G637" s="1682"/>
      <c r="H637" s="1703"/>
    </row>
    <row r="638" spans="1:8">
      <c r="A638" s="1737"/>
      <c r="B638" s="1755"/>
      <c r="C638" s="1755"/>
      <c r="D638" s="1755"/>
      <c r="E638" s="1755"/>
      <c r="F638" s="1739"/>
      <c r="G638" s="1682"/>
      <c r="H638" s="1703"/>
    </row>
    <row r="639" spans="1:8">
      <c r="A639" s="1737"/>
      <c r="B639" s="1755"/>
      <c r="C639" s="1755"/>
      <c r="D639" s="1755"/>
      <c r="E639" s="1755"/>
      <c r="F639" s="1739"/>
      <c r="G639" s="1682"/>
      <c r="H639" s="1703"/>
    </row>
    <row r="640" spans="1:8">
      <c r="A640" s="1737"/>
      <c r="B640" s="1755"/>
      <c r="C640" s="1755"/>
      <c r="D640" s="1755"/>
      <c r="E640" s="1755"/>
      <c r="F640" s="1739"/>
      <c r="G640" s="1682"/>
      <c r="H640" s="1703"/>
    </row>
    <row r="641" spans="1:8">
      <c r="A641" s="1737"/>
      <c r="B641" s="1755"/>
      <c r="C641" s="1755"/>
      <c r="D641" s="1755"/>
      <c r="E641" s="1755"/>
      <c r="F641" s="1739"/>
      <c r="G641" s="1682"/>
      <c r="H641" s="1703"/>
    </row>
    <row r="642" spans="1:8">
      <c r="A642" s="1737"/>
      <c r="B642" s="1755"/>
      <c r="C642" s="1755"/>
      <c r="D642" s="1755"/>
      <c r="E642" s="1755"/>
      <c r="F642" s="1739"/>
      <c r="G642" s="1682"/>
      <c r="H642" s="1703"/>
    </row>
    <row r="643" spans="1:8">
      <c r="A643" s="1737"/>
      <c r="B643" s="1755"/>
      <c r="C643" s="1755"/>
      <c r="D643" s="1755"/>
      <c r="E643" s="1755"/>
      <c r="F643" s="1739"/>
      <c r="G643" s="1682"/>
      <c r="H643" s="1703"/>
    </row>
    <row r="644" spans="1:8">
      <c r="A644" s="1737"/>
      <c r="B644" s="1755"/>
      <c r="C644" s="1755"/>
      <c r="D644" s="1755"/>
      <c r="E644" s="1755"/>
      <c r="F644" s="1739"/>
      <c r="G644" s="1682"/>
      <c r="H644" s="1703"/>
    </row>
    <row r="645" spans="1:8">
      <c r="A645" s="1737"/>
      <c r="B645" s="1755"/>
      <c r="C645" s="1755"/>
      <c r="D645" s="1755"/>
      <c r="E645" s="1755"/>
      <c r="F645" s="1739"/>
      <c r="G645" s="1682"/>
      <c r="H645" s="1703"/>
    </row>
    <row r="646" spans="1:8">
      <c r="A646" s="1737"/>
      <c r="B646" s="1755"/>
      <c r="C646" s="1755"/>
      <c r="D646" s="1755"/>
      <c r="E646" s="1755"/>
      <c r="F646" s="1739"/>
      <c r="G646" s="1682"/>
      <c r="H646" s="1703"/>
    </row>
    <row r="647" spans="1:8">
      <c r="A647" s="1737"/>
      <c r="B647" s="1755"/>
      <c r="C647" s="1755"/>
      <c r="D647" s="1755"/>
      <c r="E647" s="1755"/>
      <c r="F647" s="1739"/>
      <c r="G647" s="1682"/>
      <c r="H647" s="1703"/>
    </row>
    <row r="648" spans="1:8">
      <c r="A648" s="1737"/>
      <c r="B648" s="1755"/>
      <c r="C648" s="1755"/>
      <c r="D648" s="1755"/>
      <c r="E648" s="1755"/>
      <c r="F648" s="1739"/>
      <c r="G648" s="1682"/>
      <c r="H648" s="1703"/>
    </row>
    <row r="649" spans="1:8">
      <c r="A649" s="1737"/>
      <c r="B649" s="1755"/>
      <c r="C649" s="1755"/>
      <c r="D649" s="1755"/>
      <c r="E649" s="1755"/>
      <c r="F649" s="1739"/>
      <c r="G649" s="1682"/>
      <c r="H649" s="1703"/>
    </row>
    <row r="650" spans="1:8">
      <c r="A650" s="1737"/>
      <c r="B650" s="1739"/>
      <c r="C650" s="1755"/>
      <c r="D650" s="1755"/>
      <c r="E650" s="1755"/>
      <c r="F650" s="1739"/>
      <c r="G650" s="1682"/>
      <c r="H650" s="1703"/>
    </row>
    <row r="651" spans="1:8">
      <c r="A651" s="1737"/>
      <c r="B651" s="1755"/>
      <c r="C651" s="1755"/>
      <c r="D651" s="1755"/>
      <c r="E651" s="1755"/>
      <c r="F651" s="1739"/>
      <c r="G651" s="1682"/>
      <c r="H651" s="1703"/>
    </row>
    <row r="652" spans="1:8">
      <c r="A652" s="1737"/>
      <c r="B652" s="1739"/>
      <c r="C652" s="1755"/>
      <c r="D652" s="1755"/>
      <c r="E652" s="1755"/>
      <c r="F652" s="1739"/>
      <c r="G652" s="1682"/>
      <c r="H652" s="1703"/>
    </row>
    <row r="653" spans="1:8">
      <c r="A653" s="1737"/>
      <c r="B653" s="1739"/>
      <c r="C653" s="1755"/>
      <c r="D653" s="1755"/>
      <c r="E653" s="1755"/>
      <c r="F653" s="1739"/>
      <c r="G653" s="1682"/>
      <c r="H653" s="1703"/>
    </row>
    <row r="654" spans="1:8">
      <c r="A654" s="1737"/>
      <c r="B654" s="1739"/>
      <c r="C654" s="1755"/>
      <c r="D654" s="1755"/>
      <c r="E654" s="1755"/>
      <c r="F654" s="1739"/>
      <c r="G654" s="1682"/>
      <c r="H654" s="1703"/>
    </row>
    <row r="655" spans="1:8">
      <c r="A655" s="1737"/>
      <c r="B655" s="1739"/>
      <c r="C655" s="1755"/>
      <c r="D655" s="1755"/>
      <c r="E655" s="1755"/>
      <c r="F655" s="1739"/>
      <c r="G655" s="1682"/>
      <c r="H655" s="1703"/>
    </row>
    <row r="656" spans="1:8">
      <c r="A656" s="1737"/>
      <c r="B656" s="1739"/>
      <c r="C656" s="1755"/>
      <c r="D656" s="1755"/>
      <c r="E656" s="1755"/>
      <c r="F656" s="1739"/>
      <c r="G656" s="1682"/>
      <c r="H656" s="1703"/>
    </row>
    <row r="657" spans="1:8">
      <c r="A657" s="1737"/>
      <c r="B657" s="1739"/>
      <c r="C657" s="1755"/>
      <c r="D657" s="1755"/>
      <c r="E657" s="1755"/>
      <c r="F657" s="1739"/>
      <c r="G657" s="1682"/>
      <c r="H657" s="1703"/>
    </row>
    <row r="658" spans="1:8">
      <c r="A658" s="1737"/>
      <c r="B658" s="1739"/>
      <c r="C658" s="1755"/>
      <c r="D658" s="1755"/>
      <c r="E658" s="1755"/>
      <c r="F658" s="1739"/>
      <c r="G658" s="1682"/>
      <c r="H658" s="1703"/>
    </row>
    <row r="659" spans="1:8">
      <c r="A659" s="1737"/>
      <c r="B659" s="1739"/>
      <c r="C659" s="1755"/>
      <c r="D659" s="1755"/>
      <c r="E659" s="1755"/>
      <c r="F659" s="1739"/>
      <c r="G659" s="1682"/>
      <c r="H659" s="1703"/>
    </row>
    <row r="660" spans="1:8">
      <c r="A660" s="1737"/>
      <c r="B660" s="1739"/>
      <c r="C660" s="1755"/>
      <c r="D660" s="1755"/>
      <c r="E660" s="1755"/>
      <c r="F660" s="1739"/>
      <c r="G660" s="1682"/>
      <c r="H660" s="1703"/>
    </row>
    <row r="661" spans="1:8">
      <c r="A661" s="1737"/>
      <c r="B661" s="1739"/>
      <c r="C661" s="1755"/>
      <c r="D661" s="1755"/>
      <c r="E661" s="1755"/>
      <c r="F661" s="1739"/>
      <c r="G661" s="1682"/>
      <c r="H661" s="1703"/>
    </row>
    <row r="662" spans="1:8" ht="15.75" thickBot="1">
      <c r="A662" s="1814"/>
      <c r="B662" s="1815"/>
      <c r="C662" s="1816"/>
      <c r="D662" s="1816"/>
      <c r="E662" s="1816"/>
      <c r="F662" s="1815"/>
      <c r="G662" s="1707"/>
      <c r="H662" s="1708"/>
    </row>
    <row r="663" spans="1:8">
      <c r="A663" s="2539" t="s">
        <v>4389</v>
      </c>
      <c r="B663" s="2574"/>
      <c r="C663" s="1604"/>
      <c r="D663" s="1604"/>
      <c r="E663" s="1739"/>
      <c r="F663" s="1739"/>
      <c r="G663" s="1682"/>
      <c r="H663" s="1840"/>
    </row>
    <row r="664" spans="1:8">
      <c r="A664" s="1755" t="s">
        <v>5866</v>
      </c>
      <c r="B664" s="1755"/>
      <c r="C664" s="1755"/>
      <c r="D664" s="1755"/>
      <c r="E664" s="1755"/>
      <c r="F664" s="1755"/>
      <c r="G664" s="1680"/>
      <c r="H664" s="1680"/>
    </row>
    <row r="666" spans="1:8" ht="15.75" thickBot="1"/>
    <row r="667" spans="1:8">
      <c r="A667" s="1729"/>
      <c r="B667" s="1730" t="s">
        <v>1789</v>
      </c>
      <c r="C667" s="1731" t="s">
        <v>1335</v>
      </c>
      <c r="D667" s="1732"/>
      <c r="E667" s="1732"/>
      <c r="F667" s="1730"/>
      <c r="G667" s="1730" t="s">
        <v>1711</v>
      </c>
      <c r="H667" s="1733" t="s">
        <v>1712</v>
      </c>
    </row>
    <row r="668" spans="1:8">
      <c r="A668" s="1737"/>
      <c r="B668" s="1583" t="str">
        <f>'Data Sheet'!$C$25</f>
        <v xml:space="preserve"> New York State Electric &amp; Gas Corporation</v>
      </c>
      <c r="C668" s="1738" t="s">
        <v>1336</v>
      </c>
      <c r="D668" s="1739" t="s">
        <v>1337</v>
      </c>
      <c r="E668" s="1739"/>
      <c r="F668" s="1740" t="s">
        <v>1338</v>
      </c>
      <c r="G668" s="1740" t="s">
        <v>1714</v>
      </c>
      <c r="H668" s="1741"/>
    </row>
    <row r="669" spans="1:8">
      <c r="A669" s="1744"/>
      <c r="B669" s="1745"/>
      <c r="C669" s="1746" t="s">
        <v>1339</v>
      </c>
      <c r="D669" s="1745" t="s">
        <v>1337</v>
      </c>
      <c r="E669" s="1745"/>
      <c r="F669" s="1747" t="s">
        <v>1340</v>
      </c>
      <c r="G669" s="1687" t="str">
        <f>'Data Sheet'!$C$40</f>
        <v xml:space="preserve"> </v>
      </c>
      <c r="H669" s="1688" t="str">
        <f>'Data Sheet'!$C$38</f>
        <v>12/31/2016</v>
      </c>
    </row>
    <row r="670" spans="1:8">
      <c r="A670" s="1752" t="s">
        <v>1805</v>
      </c>
      <c r="B670" s="1753"/>
      <c r="C670" s="1753"/>
      <c r="D670" s="1753"/>
      <c r="E670" s="1753"/>
      <c r="F670" s="1753"/>
      <c r="G670" s="1753"/>
      <c r="H670" s="1754"/>
    </row>
    <row r="671" spans="1:8">
      <c r="A671" s="1737"/>
      <c r="B671" s="1755"/>
      <c r="C671" s="1755"/>
      <c r="D671" s="1755"/>
      <c r="E671" s="1755"/>
      <c r="F671" s="1604"/>
      <c r="G671" s="1755"/>
      <c r="H671" s="1838"/>
    </row>
    <row r="672" spans="1:8">
      <c r="A672" s="1737"/>
      <c r="B672" s="1755"/>
      <c r="C672" s="1755"/>
      <c r="D672" s="1755"/>
      <c r="E672" s="1755"/>
      <c r="F672" s="1604"/>
      <c r="G672" s="1755"/>
      <c r="H672" s="1838"/>
    </row>
    <row r="673" spans="1:8">
      <c r="A673" s="1737"/>
      <c r="B673" s="1755"/>
      <c r="C673" s="1755"/>
      <c r="D673" s="1755"/>
      <c r="E673" s="1755"/>
      <c r="F673" s="1604"/>
      <c r="G673" s="1755"/>
      <c r="H673" s="1838"/>
    </row>
    <row r="674" spans="1:8">
      <c r="A674" s="1737"/>
      <c r="B674" s="1755"/>
      <c r="C674" s="1755"/>
      <c r="D674" s="1755"/>
      <c r="E674" s="1755"/>
      <c r="F674" s="1604"/>
      <c r="G674" s="1755"/>
      <c r="H674" s="1839"/>
    </row>
    <row r="675" spans="1:8">
      <c r="A675" s="1737"/>
      <c r="B675" s="1755"/>
      <c r="C675" s="1755"/>
      <c r="D675" s="1755"/>
      <c r="E675" s="1755"/>
      <c r="F675" s="1604"/>
      <c r="G675" s="1755"/>
      <c r="H675" s="1838"/>
    </row>
    <row r="676" spans="1:8">
      <c r="A676" s="1737"/>
      <c r="B676" s="1755"/>
      <c r="C676" s="1755"/>
      <c r="D676" s="1755"/>
      <c r="E676" s="1755"/>
      <c r="F676" s="1604"/>
      <c r="G676" s="1755"/>
      <c r="H676" s="1838"/>
    </row>
    <row r="677" spans="1:8">
      <c r="A677" s="1737"/>
      <c r="B677" s="1755"/>
      <c r="C677" s="1755"/>
      <c r="D677" s="1755"/>
      <c r="E677" s="1755"/>
      <c r="F677" s="1604"/>
      <c r="G677" s="1680"/>
      <c r="H677" s="1725"/>
    </row>
    <row r="678" spans="1:8">
      <c r="A678" s="1737"/>
      <c r="B678" s="1755"/>
      <c r="C678" s="1755"/>
      <c r="D678" s="1755"/>
      <c r="E678" s="1755"/>
      <c r="F678" s="1604"/>
      <c r="G678" s="1680"/>
      <c r="H678" s="1725"/>
    </row>
    <row r="679" spans="1:8">
      <c r="A679" s="1737"/>
      <c r="B679" s="1739"/>
      <c r="C679" s="1755"/>
      <c r="D679" s="1755"/>
      <c r="E679" s="1755"/>
      <c r="F679" s="1604"/>
      <c r="G679" s="1680"/>
      <c r="H679" s="1725"/>
    </row>
    <row r="680" spans="1:8">
      <c r="A680" s="1737"/>
      <c r="B680" s="1755"/>
      <c r="C680" s="1755"/>
      <c r="D680" s="1755"/>
      <c r="E680" s="1755"/>
      <c r="F680" s="1604"/>
      <c r="G680" s="1680"/>
      <c r="H680" s="1725"/>
    </row>
    <row r="681" spans="1:8">
      <c r="A681" s="1737"/>
      <c r="B681" s="1755"/>
      <c r="C681" s="1755"/>
      <c r="D681" s="1755"/>
      <c r="E681" s="1755"/>
      <c r="F681" s="1604"/>
      <c r="G681" s="1680"/>
      <c r="H681" s="1725"/>
    </row>
    <row r="682" spans="1:8">
      <c r="A682" s="1737"/>
      <c r="B682" s="1755"/>
      <c r="C682" s="1755"/>
      <c r="D682" s="1755"/>
      <c r="E682" s="1755"/>
      <c r="F682" s="1604"/>
      <c r="G682" s="1755"/>
      <c r="H682" s="1838"/>
    </row>
    <row r="683" spans="1:8">
      <c r="A683" s="1737"/>
      <c r="B683" s="1755"/>
      <c r="C683" s="1755"/>
      <c r="D683" s="1755"/>
      <c r="E683" s="1755"/>
      <c r="F683" s="1604"/>
      <c r="G683" s="1755"/>
      <c r="H683" s="1838"/>
    </row>
    <row r="684" spans="1:8">
      <c r="A684" s="1737"/>
      <c r="B684" s="1755"/>
      <c r="C684" s="1755"/>
      <c r="D684" s="1755"/>
      <c r="E684" s="1755"/>
      <c r="F684" s="1604"/>
      <c r="G684" s="1755"/>
      <c r="H684" s="1838"/>
    </row>
    <row r="685" spans="1:8">
      <c r="A685" s="1737"/>
      <c r="B685" s="1755"/>
      <c r="C685" s="1755"/>
      <c r="D685" s="1755"/>
      <c r="E685" s="1755"/>
      <c r="F685" s="1604"/>
      <c r="G685" s="1755"/>
      <c r="H685" s="1838"/>
    </row>
    <row r="686" spans="1:8">
      <c r="A686" s="1737"/>
      <c r="B686" s="1755"/>
      <c r="C686" s="1755"/>
      <c r="D686" s="1755"/>
      <c r="E686" s="1755"/>
      <c r="F686" s="1604"/>
      <c r="G686" s="1755"/>
      <c r="H686" s="1838"/>
    </row>
    <row r="687" spans="1:8">
      <c r="A687" s="1737"/>
      <c r="B687" s="1755"/>
      <c r="C687" s="1755"/>
      <c r="D687" s="1755"/>
      <c r="E687" s="1755"/>
      <c r="F687" s="1755"/>
      <c r="G687" s="1755"/>
      <c r="H687" s="1838"/>
    </row>
    <row r="688" spans="1:8">
      <c r="A688" s="1737"/>
      <c r="B688" s="1755"/>
      <c r="C688" s="1755"/>
      <c r="D688" s="1755"/>
      <c r="E688" s="1755"/>
      <c r="F688" s="1739"/>
      <c r="G688" s="1682"/>
      <c r="H688" s="1703"/>
    </row>
    <row r="689" spans="1:8">
      <c r="A689" s="1737"/>
      <c r="B689" s="1739"/>
      <c r="C689" s="1755"/>
      <c r="D689" s="1755"/>
      <c r="E689" s="1755"/>
      <c r="F689" s="1739"/>
      <c r="G689" s="1682"/>
      <c r="H689" s="1703"/>
    </row>
    <row r="690" spans="1:8">
      <c r="A690" s="1737"/>
      <c r="B690" s="1755"/>
      <c r="C690" s="1755"/>
      <c r="D690" s="1755"/>
      <c r="E690" s="1755"/>
      <c r="F690" s="1739"/>
      <c r="G690" s="1682"/>
      <c r="H690" s="1703"/>
    </row>
    <row r="691" spans="1:8">
      <c r="A691" s="1737"/>
      <c r="B691" s="1739"/>
      <c r="C691" s="1755"/>
      <c r="D691" s="1755"/>
      <c r="E691" s="1755"/>
      <c r="F691" s="1739"/>
      <c r="G691" s="1682"/>
      <c r="H691" s="1703"/>
    </row>
    <row r="692" spans="1:8">
      <c r="A692" s="1737"/>
      <c r="B692" s="1755"/>
      <c r="C692" s="1755"/>
      <c r="D692" s="1755"/>
      <c r="E692" s="1755"/>
      <c r="F692" s="1739"/>
      <c r="G692" s="1682"/>
      <c r="H692" s="1703"/>
    </row>
    <row r="693" spans="1:8">
      <c r="A693" s="1737"/>
      <c r="B693" s="1755"/>
      <c r="C693" s="1755"/>
      <c r="D693" s="1755"/>
      <c r="E693" s="1755"/>
      <c r="F693" s="1739"/>
      <c r="G693" s="1682"/>
      <c r="H693" s="1703"/>
    </row>
    <row r="694" spans="1:8">
      <c r="A694" s="1737"/>
      <c r="B694" s="1755"/>
      <c r="C694" s="1755"/>
      <c r="D694" s="1755"/>
      <c r="E694" s="1755"/>
      <c r="F694" s="1739"/>
      <c r="G694" s="1682"/>
      <c r="H694" s="1703"/>
    </row>
    <row r="695" spans="1:8">
      <c r="A695" s="1737"/>
      <c r="B695" s="1755"/>
      <c r="C695" s="1755"/>
      <c r="D695" s="1755"/>
      <c r="E695" s="1755"/>
      <c r="F695" s="1739"/>
      <c r="G695" s="1682"/>
      <c r="H695" s="1703"/>
    </row>
    <row r="696" spans="1:8">
      <c r="A696" s="1737"/>
      <c r="B696" s="1755"/>
      <c r="C696" s="1755"/>
      <c r="D696" s="1755"/>
      <c r="E696" s="1755"/>
      <c r="F696" s="1739"/>
      <c r="G696" s="1682"/>
      <c r="H696" s="1703"/>
    </row>
    <row r="697" spans="1:8">
      <c r="A697" s="1737"/>
      <c r="B697" s="1755"/>
      <c r="C697" s="1755"/>
      <c r="D697" s="1755"/>
      <c r="E697" s="1755"/>
      <c r="F697" s="1739"/>
      <c r="G697" s="1682"/>
      <c r="H697" s="1703"/>
    </row>
    <row r="698" spans="1:8">
      <c r="A698" s="1737"/>
      <c r="B698" s="1755"/>
      <c r="C698" s="1755"/>
      <c r="D698" s="1755"/>
      <c r="E698" s="1755"/>
      <c r="F698" s="1739"/>
      <c r="G698" s="1682"/>
      <c r="H698" s="1703"/>
    </row>
    <row r="699" spans="1:8">
      <c r="A699" s="1737"/>
      <c r="B699" s="1755"/>
      <c r="C699" s="1755"/>
      <c r="D699" s="1755"/>
      <c r="E699" s="1755"/>
      <c r="F699" s="1739"/>
      <c r="G699" s="1682"/>
      <c r="H699" s="1703"/>
    </row>
    <row r="700" spans="1:8">
      <c r="A700" s="1737"/>
      <c r="B700" s="1755"/>
      <c r="C700" s="1755"/>
      <c r="D700" s="1755"/>
      <c r="E700" s="1755"/>
      <c r="F700" s="1739"/>
      <c r="G700" s="1682"/>
      <c r="H700" s="1703"/>
    </row>
    <row r="701" spans="1:8">
      <c r="A701" s="1737"/>
      <c r="B701" s="1755"/>
      <c r="C701" s="1755"/>
      <c r="D701" s="1755"/>
      <c r="E701" s="1755"/>
      <c r="F701" s="1739"/>
      <c r="G701" s="1682"/>
      <c r="H701" s="1703"/>
    </row>
    <row r="702" spans="1:8">
      <c r="A702" s="1737"/>
      <c r="B702" s="1755"/>
      <c r="C702" s="1755"/>
      <c r="D702" s="1755"/>
      <c r="E702" s="1755"/>
      <c r="F702" s="1739"/>
      <c r="G702" s="1682"/>
      <c r="H702" s="1703"/>
    </row>
    <row r="703" spans="1:8">
      <c r="A703" s="1737"/>
      <c r="B703" s="1755"/>
      <c r="C703" s="1755"/>
      <c r="D703" s="1755"/>
      <c r="E703" s="1755"/>
      <c r="F703" s="1739"/>
      <c r="G703" s="1682"/>
      <c r="H703" s="1703"/>
    </row>
    <row r="704" spans="1:8">
      <c r="A704" s="1737"/>
      <c r="B704" s="1755"/>
      <c r="C704" s="1755"/>
      <c r="D704" s="1755"/>
      <c r="E704" s="1755"/>
      <c r="F704" s="1739"/>
      <c r="G704" s="1682"/>
      <c r="H704" s="1703"/>
    </row>
    <row r="705" spans="1:8">
      <c r="A705" s="1737"/>
      <c r="B705" s="1755"/>
      <c r="C705" s="1755"/>
      <c r="D705" s="1755"/>
      <c r="E705" s="1755"/>
      <c r="F705" s="1739"/>
      <c r="G705" s="1682"/>
      <c r="H705" s="1703"/>
    </row>
    <row r="706" spans="1:8">
      <c r="A706" s="1737"/>
      <c r="B706" s="1755"/>
      <c r="C706" s="1755"/>
      <c r="D706" s="1755"/>
      <c r="E706" s="1755"/>
      <c r="F706" s="1739"/>
      <c r="G706" s="1682"/>
      <c r="H706" s="1703"/>
    </row>
    <row r="707" spans="1:8">
      <c r="A707" s="1737"/>
      <c r="B707" s="1755"/>
      <c r="C707" s="1755"/>
      <c r="D707" s="1755"/>
      <c r="E707" s="1755"/>
      <c r="F707" s="1739"/>
      <c r="G707" s="1682"/>
      <c r="H707" s="1703"/>
    </row>
    <row r="708" spans="1:8">
      <c r="A708" s="1737"/>
      <c r="B708" s="1755"/>
      <c r="C708" s="1755"/>
      <c r="D708" s="1755"/>
      <c r="E708" s="1755"/>
      <c r="F708" s="1739"/>
      <c r="G708" s="1682"/>
      <c r="H708" s="1703"/>
    </row>
    <row r="709" spans="1:8">
      <c r="A709" s="1737"/>
      <c r="B709" s="1755"/>
      <c r="C709" s="1755"/>
      <c r="D709" s="1755"/>
      <c r="E709" s="1755"/>
      <c r="F709" s="1739"/>
      <c r="G709" s="1682"/>
      <c r="H709" s="1703"/>
    </row>
    <row r="710" spans="1:8">
      <c r="A710" s="1737"/>
      <c r="B710" s="1755"/>
      <c r="C710" s="1755"/>
      <c r="D710" s="1755"/>
      <c r="E710" s="1755"/>
      <c r="F710" s="1739"/>
      <c r="G710" s="1682"/>
      <c r="H710" s="1703"/>
    </row>
    <row r="711" spans="1:8">
      <c r="A711" s="1737"/>
      <c r="B711" s="1755"/>
      <c r="C711" s="1755"/>
      <c r="D711" s="1755"/>
      <c r="E711" s="1755"/>
      <c r="F711" s="1739"/>
      <c r="G711" s="1682"/>
      <c r="H711" s="1703"/>
    </row>
    <row r="712" spans="1:8">
      <c r="A712" s="1737"/>
      <c r="B712" s="1755"/>
      <c r="C712" s="1755"/>
      <c r="D712" s="1755"/>
      <c r="E712" s="1755"/>
      <c r="F712" s="1739"/>
      <c r="G712" s="1682"/>
      <c r="H712" s="1703"/>
    </row>
    <row r="713" spans="1:8">
      <c r="A713" s="1737"/>
      <c r="B713" s="1755"/>
      <c r="C713" s="1755"/>
      <c r="D713" s="1755"/>
      <c r="E713" s="1755"/>
      <c r="F713" s="1739"/>
      <c r="G713" s="1682"/>
      <c r="H713" s="1703"/>
    </row>
    <row r="714" spans="1:8">
      <c r="A714" s="1737"/>
      <c r="B714" s="1755"/>
      <c r="C714" s="1755"/>
      <c r="D714" s="1755"/>
      <c r="E714" s="1755"/>
      <c r="F714" s="1739"/>
      <c r="G714" s="1682"/>
      <c r="H714" s="1703"/>
    </row>
    <row r="715" spans="1:8">
      <c r="A715" s="1737"/>
      <c r="B715" s="1755"/>
      <c r="C715" s="1755"/>
      <c r="D715" s="1755"/>
      <c r="E715" s="1755"/>
      <c r="F715" s="1739"/>
      <c r="G715" s="1682"/>
      <c r="H715" s="1703"/>
    </row>
    <row r="716" spans="1:8">
      <c r="A716" s="1737"/>
      <c r="B716" s="1755"/>
      <c r="C716" s="1755"/>
      <c r="D716" s="1755"/>
      <c r="E716" s="1755"/>
      <c r="F716" s="1739"/>
      <c r="G716" s="1682"/>
      <c r="H716" s="1703"/>
    </row>
    <row r="717" spans="1:8">
      <c r="A717" s="1737"/>
      <c r="B717" s="1739"/>
      <c r="C717" s="1755"/>
      <c r="D717" s="1755"/>
      <c r="E717" s="1755"/>
      <c r="F717" s="1739"/>
      <c r="G717" s="1682"/>
      <c r="H717" s="1703"/>
    </row>
    <row r="718" spans="1:8">
      <c r="A718" s="1737"/>
      <c r="B718" s="1755"/>
      <c r="C718" s="1755"/>
      <c r="D718" s="1755"/>
      <c r="E718" s="1755"/>
      <c r="F718" s="1739"/>
      <c r="G718" s="1682"/>
      <c r="H718" s="1703"/>
    </row>
    <row r="719" spans="1:8">
      <c r="A719" s="1737"/>
      <c r="B719" s="1739"/>
      <c r="C719" s="1755"/>
      <c r="D719" s="1755"/>
      <c r="E719" s="1755"/>
      <c r="F719" s="1739"/>
      <c r="G719" s="1682"/>
      <c r="H719" s="1703"/>
    </row>
    <row r="720" spans="1:8">
      <c r="A720" s="1737"/>
      <c r="B720" s="1739"/>
      <c r="C720" s="1755"/>
      <c r="D720" s="1755"/>
      <c r="E720" s="1755"/>
      <c r="F720" s="1739"/>
      <c r="G720" s="1682"/>
      <c r="H720" s="1703"/>
    </row>
    <row r="721" spans="1:8">
      <c r="A721" s="1737"/>
      <c r="B721" s="1739"/>
      <c r="C721" s="1755"/>
      <c r="D721" s="1755"/>
      <c r="E721" s="1755"/>
      <c r="F721" s="1739"/>
      <c r="G721" s="1682"/>
      <c r="H721" s="1703"/>
    </row>
    <row r="722" spans="1:8">
      <c r="A722" s="1737"/>
      <c r="B722" s="1739"/>
      <c r="C722" s="1755"/>
      <c r="D722" s="1755"/>
      <c r="E722" s="1755"/>
      <c r="F722" s="1739"/>
      <c r="G722" s="1682"/>
      <c r="H722" s="1703"/>
    </row>
    <row r="723" spans="1:8">
      <c r="A723" s="1737"/>
      <c r="B723" s="1739"/>
      <c r="C723" s="1755"/>
      <c r="D723" s="1755"/>
      <c r="E723" s="1755"/>
      <c r="F723" s="1739"/>
      <c r="G723" s="1682"/>
      <c r="H723" s="1703"/>
    </row>
    <row r="724" spans="1:8">
      <c r="A724" s="1737"/>
      <c r="B724" s="1739"/>
      <c r="C724" s="1755"/>
      <c r="D724" s="1755"/>
      <c r="E724" s="1755"/>
      <c r="F724" s="1739"/>
      <c r="G724" s="1682"/>
      <c r="H724" s="1703"/>
    </row>
    <row r="725" spans="1:8">
      <c r="A725" s="1737"/>
      <c r="B725" s="1739"/>
      <c r="C725" s="1755"/>
      <c r="D725" s="1755"/>
      <c r="E725" s="1755"/>
      <c r="F725" s="1739"/>
      <c r="G725" s="1682"/>
      <c r="H725" s="1703"/>
    </row>
    <row r="726" spans="1:8">
      <c r="A726" s="1737"/>
      <c r="B726" s="1739"/>
      <c r="C726" s="1755"/>
      <c r="D726" s="1755"/>
      <c r="E726" s="1755"/>
      <c r="F726" s="1739"/>
      <c r="G726" s="1682"/>
      <c r="H726" s="1703"/>
    </row>
    <row r="727" spans="1:8">
      <c r="A727" s="1737"/>
      <c r="B727" s="1739"/>
      <c r="C727" s="1755"/>
      <c r="D727" s="1755"/>
      <c r="E727" s="1755"/>
      <c r="F727" s="1739"/>
      <c r="G727" s="1682"/>
      <c r="H727" s="1703"/>
    </row>
    <row r="728" spans="1:8">
      <c r="A728" s="1737"/>
      <c r="B728" s="1739"/>
      <c r="C728" s="1755"/>
      <c r="D728" s="1755"/>
      <c r="E728" s="1755"/>
      <c r="F728" s="1739"/>
      <c r="G728" s="1682"/>
      <c r="H728" s="1703"/>
    </row>
    <row r="729" spans="1:8" ht="15.75" thickBot="1">
      <c r="A729" s="1814"/>
      <c r="B729" s="1815"/>
      <c r="C729" s="1816"/>
      <c r="D729" s="1816"/>
      <c r="E729" s="1816"/>
      <c r="F729" s="1815"/>
      <c r="G729" s="1707"/>
      <c r="H729" s="1708"/>
    </row>
    <row r="730" spans="1:8">
      <c r="A730" s="2539" t="s">
        <v>4389</v>
      </c>
      <c r="B730" s="2574"/>
      <c r="C730" s="1604"/>
      <c r="D730" s="1604"/>
      <c r="E730" s="1739"/>
      <c r="F730" s="1739"/>
      <c r="G730" s="1682"/>
      <c r="H730" s="1840"/>
    </row>
    <row r="731" spans="1:8">
      <c r="A731" s="1755" t="s">
        <v>5867</v>
      </c>
      <c r="B731" s="1755"/>
      <c r="C731" s="1755"/>
      <c r="D731" s="1755"/>
      <c r="E731" s="1755"/>
      <c r="F731" s="1755"/>
      <c r="G731" s="1680"/>
      <c r="H731" s="1680"/>
    </row>
    <row r="733" spans="1:8" ht="15.75" thickBot="1"/>
    <row r="734" spans="1:8">
      <c r="A734" s="1729"/>
      <c r="B734" s="1730" t="s">
        <v>1789</v>
      </c>
      <c r="C734" s="1731" t="s">
        <v>1335</v>
      </c>
      <c r="D734" s="1732"/>
      <c r="E734" s="1732"/>
      <c r="F734" s="1730"/>
      <c r="G734" s="1730" t="s">
        <v>1711</v>
      </c>
      <c r="H734" s="1733" t="s">
        <v>1712</v>
      </c>
    </row>
    <row r="735" spans="1:8">
      <c r="A735" s="1737"/>
      <c r="B735" s="1583" t="str">
        <f>'Data Sheet'!$C$25</f>
        <v xml:space="preserve"> New York State Electric &amp; Gas Corporation</v>
      </c>
      <c r="C735" s="1738" t="s">
        <v>1336</v>
      </c>
      <c r="D735" s="1739" t="s">
        <v>1337</v>
      </c>
      <c r="E735" s="1739"/>
      <c r="F735" s="1740" t="s">
        <v>1338</v>
      </c>
      <c r="G735" s="1740" t="s">
        <v>1714</v>
      </c>
      <c r="H735" s="1741"/>
    </row>
    <row r="736" spans="1:8">
      <c r="A736" s="1744"/>
      <c r="B736" s="1745"/>
      <c r="C736" s="1746" t="s">
        <v>1339</v>
      </c>
      <c r="D736" s="1745" t="s">
        <v>1337</v>
      </c>
      <c r="E736" s="1745"/>
      <c r="F736" s="1747" t="s">
        <v>1340</v>
      </c>
      <c r="G736" s="1687" t="str">
        <f>'Data Sheet'!$C$40</f>
        <v xml:space="preserve"> </v>
      </c>
      <c r="H736" s="1688" t="str">
        <f>'Data Sheet'!$C$38</f>
        <v>12/31/2016</v>
      </c>
    </row>
    <row r="737" spans="1:8">
      <c r="A737" s="1752" t="s">
        <v>1805</v>
      </c>
      <c r="B737" s="1753"/>
      <c r="C737" s="1753"/>
      <c r="D737" s="1753"/>
      <c r="E737" s="1753"/>
      <c r="F737" s="1753"/>
      <c r="G737" s="1753"/>
      <c r="H737" s="1754"/>
    </row>
    <row r="738" spans="1:8">
      <c r="A738" s="1737"/>
      <c r="B738" s="1755"/>
      <c r="C738" s="1755"/>
      <c r="D738" s="1755"/>
      <c r="E738" s="1755"/>
      <c r="F738" s="1604"/>
      <c r="G738" s="1755"/>
      <c r="H738" s="1838"/>
    </row>
    <row r="739" spans="1:8">
      <c r="A739" s="1737"/>
      <c r="B739" s="1755"/>
      <c r="C739" s="1755"/>
      <c r="D739" s="1755"/>
      <c r="E739" s="1755"/>
      <c r="F739" s="1604"/>
      <c r="G739" s="1755"/>
      <c r="H739" s="1838"/>
    </row>
    <row r="740" spans="1:8">
      <c r="A740" s="1737"/>
      <c r="B740" s="1755"/>
      <c r="C740" s="1755"/>
      <c r="D740" s="1755"/>
      <c r="E740" s="1755"/>
      <c r="F740" s="1604"/>
      <c r="G740" s="1755"/>
      <c r="H740" s="1838"/>
    </row>
    <row r="741" spans="1:8">
      <c r="A741" s="1737"/>
      <c r="B741" s="1755"/>
      <c r="C741" s="1755"/>
      <c r="D741" s="1755"/>
      <c r="E741" s="1755"/>
      <c r="F741" s="1604"/>
      <c r="G741" s="1755"/>
      <c r="H741" s="1839"/>
    </row>
    <row r="742" spans="1:8">
      <c r="A742" s="1737"/>
      <c r="B742" s="1755"/>
      <c r="C742" s="1755"/>
      <c r="D742" s="1755"/>
      <c r="E742" s="1755"/>
      <c r="F742" s="1604"/>
      <c r="G742" s="1755"/>
      <c r="H742" s="1838"/>
    </row>
    <row r="743" spans="1:8">
      <c r="A743" s="1737"/>
      <c r="B743" s="1755"/>
      <c r="C743" s="1755"/>
      <c r="D743" s="1755"/>
      <c r="E743" s="1755"/>
      <c r="F743" s="1604"/>
      <c r="G743" s="1755"/>
      <c r="H743" s="1838"/>
    </row>
    <row r="744" spans="1:8">
      <c r="A744" s="1737"/>
      <c r="B744" s="1755"/>
      <c r="C744" s="1755"/>
      <c r="D744" s="1755"/>
      <c r="E744" s="1755"/>
      <c r="F744" s="1604"/>
      <c r="G744" s="1680"/>
      <c r="H744" s="1725"/>
    </row>
    <row r="745" spans="1:8">
      <c r="A745" s="1737"/>
      <c r="B745" s="1755"/>
      <c r="C745" s="1755"/>
      <c r="D745" s="1755"/>
      <c r="E745" s="1755"/>
      <c r="F745" s="1604"/>
      <c r="G745" s="1680"/>
      <c r="H745" s="1725"/>
    </row>
    <row r="746" spans="1:8">
      <c r="A746" s="1737"/>
      <c r="B746" s="1739"/>
      <c r="C746" s="1755"/>
      <c r="D746" s="1755"/>
      <c r="E746" s="1755"/>
      <c r="F746" s="1604"/>
      <c r="G746" s="1680"/>
      <c r="H746" s="1725"/>
    </row>
    <row r="747" spans="1:8">
      <c r="A747" s="1737"/>
      <c r="B747" s="1755"/>
      <c r="C747" s="1755"/>
      <c r="D747" s="1755"/>
      <c r="E747" s="1755"/>
      <c r="F747" s="1604"/>
      <c r="G747" s="1680"/>
      <c r="H747" s="1725"/>
    </row>
    <row r="748" spans="1:8">
      <c r="A748" s="1737"/>
      <c r="B748" s="1755"/>
      <c r="C748" s="1755"/>
      <c r="D748" s="1755"/>
      <c r="E748" s="1755"/>
      <c r="F748" s="1604"/>
      <c r="G748" s="1680"/>
      <c r="H748" s="1725"/>
    </row>
    <row r="749" spans="1:8">
      <c r="A749" s="1737"/>
      <c r="B749" s="1755"/>
      <c r="C749" s="1755"/>
      <c r="D749" s="1755"/>
      <c r="E749" s="1755"/>
      <c r="F749" s="1604"/>
      <c r="G749" s="1755"/>
      <c r="H749" s="1838"/>
    </row>
    <row r="750" spans="1:8">
      <c r="A750" s="1737"/>
      <c r="B750" s="1755"/>
      <c r="C750" s="1755"/>
      <c r="D750" s="1755"/>
      <c r="E750" s="1755"/>
      <c r="F750" s="1604"/>
      <c r="G750" s="1755"/>
      <c r="H750" s="1838"/>
    </row>
    <row r="751" spans="1:8">
      <c r="A751" s="1737"/>
      <c r="B751" s="1755"/>
      <c r="C751" s="1755"/>
      <c r="D751" s="1755"/>
      <c r="E751" s="1755"/>
      <c r="F751" s="1604"/>
      <c r="G751" s="1755"/>
      <c r="H751" s="1838"/>
    </row>
    <row r="752" spans="1:8">
      <c r="A752" s="1737"/>
      <c r="B752" s="1755"/>
      <c r="C752" s="1755"/>
      <c r="D752" s="1755"/>
      <c r="E752" s="1755"/>
      <c r="F752" s="1604"/>
      <c r="G752" s="1755"/>
      <c r="H752" s="1838"/>
    </row>
    <row r="753" spans="1:8">
      <c r="A753" s="1737"/>
      <c r="B753" s="1755"/>
      <c r="C753" s="1755"/>
      <c r="D753" s="1755"/>
      <c r="E753" s="1755"/>
      <c r="F753" s="1604"/>
      <c r="G753" s="1755"/>
      <c r="H753" s="1838"/>
    </row>
    <row r="754" spans="1:8">
      <c r="A754" s="1737"/>
      <c r="B754" s="1755"/>
      <c r="C754" s="1755"/>
      <c r="D754" s="1755"/>
      <c r="E754" s="1755"/>
      <c r="F754" s="1755"/>
      <c r="G754" s="1755"/>
      <c r="H754" s="1838"/>
    </row>
    <row r="755" spans="1:8">
      <c r="A755" s="1737"/>
      <c r="B755" s="1755"/>
      <c r="C755" s="1755"/>
      <c r="D755" s="1755"/>
      <c r="E755" s="1755"/>
      <c r="F755" s="1739"/>
      <c r="G755" s="1682"/>
      <c r="H755" s="1703"/>
    </row>
    <row r="756" spans="1:8">
      <c r="A756" s="1737"/>
      <c r="B756" s="1739"/>
      <c r="C756" s="1755"/>
      <c r="D756" s="1755"/>
      <c r="E756" s="1755"/>
      <c r="F756" s="1739"/>
      <c r="G756" s="1682"/>
      <c r="H756" s="1703"/>
    </row>
    <row r="757" spans="1:8">
      <c r="A757" s="1737"/>
      <c r="B757" s="1755"/>
      <c r="C757" s="1755"/>
      <c r="D757" s="1755"/>
      <c r="E757" s="1755"/>
      <c r="F757" s="1739"/>
      <c r="G757" s="1682"/>
      <c r="H757" s="1703"/>
    </row>
    <row r="758" spans="1:8">
      <c r="A758" s="1737"/>
      <c r="B758" s="1739"/>
      <c r="C758" s="1755"/>
      <c r="D758" s="1755"/>
      <c r="E758" s="1755"/>
      <c r="F758" s="1739"/>
      <c r="G758" s="1682"/>
      <c r="H758" s="1703"/>
    </row>
    <row r="759" spans="1:8">
      <c r="A759" s="1737"/>
      <c r="B759" s="1755"/>
      <c r="C759" s="1755"/>
      <c r="D759" s="1755"/>
      <c r="E759" s="1755"/>
      <c r="F759" s="1739"/>
      <c r="G759" s="1682"/>
      <c r="H759" s="1703"/>
    </row>
    <row r="760" spans="1:8">
      <c r="A760" s="1737"/>
      <c r="B760" s="1755"/>
      <c r="C760" s="1755"/>
      <c r="D760" s="1755"/>
      <c r="E760" s="1755"/>
      <c r="F760" s="1739"/>
      <c r="G760" s="1682"/>
      <c r="H760" s="1703"/>
    </row>
    <row r="761" spans="1:8">
      <c r="A761" s="1737"/>
      <c r="B761" s="1755"/>
      <c r="C761" s="1755"/>
      <c r="D761" s="1755"/>
      <c r="E761" s="1755"/>
      <c r="F761" s="1739"/>
      <c r="G761" s="1682"/>
      <c r="H761" s="1703"/>
    </row>
    <row r="762" spans="1:8">
      <c r="A762" s="1737"/>
      <c r="B762" s="1755"/>
      <c r="C762" s="1755"/>
      <c r="D762" s="1755"/>
      <c r="E762" s="1755"/>
      <c r="F762" s="1739"/>
      <c r="G762" s="1682"/>
      <c r="H762" s="1703"/>
    </row>
    <row r="763" spans="1:8">
      <c r="A763" s="1737"/>
      <c r="B763" s="1755"/>
      <c r="C763" s="1755"/>
      <c r="D763" s="1755"/>
      <c r="E763" s="1755"/>
      <c r="F763" s="1739"/>
      <c r="G763" s="1682"/>
      <c r="H763" s="1703"/>
    </row>
    <row r="764" spans="1:8">
      <c r="A764" s="1737"/>
      <c r="B764" s="1755"/>
      <c r="C764" s="1755"/>
      <c r="D764" s="1755"/>
      <c r="E764" s="1755"/>
      <c r="F764" s="1739"/>
      <c r="G764" s="1682"/>
      <c r="H764" s="1703"/>
    </row>
    <row r="765" spans="1:8">
      <c r="A765" s="1737"/>
      <c r="B765" s="1755"/>
      <c r="C765" s="1755"/>
      <c r="D765" s="1755"/>
      <c r="E765" s="1755"/>
      <c r="F765" s="1739"/>
      <c r="G765" s="1682"/>
      <c r="H765" s="1703"/>
    </row>
    <row r="766" spans="1:8">
      <c r="A766" s="1737"/>
      <c r="B766" s="1755"/>
      <c r="C766" s="1755"/>
      <c r="D766" s="1755"/>
      <c r="E766" s="1755"/>
      <c r="F766" s="1739"/>
      <c r="G766" s="1682"/>
      <c r="H766" s="1703"/>
    </row>
    <row r="767" spans="1:8">
      <c r="A767" s="1737"/>
      <c r="B767" s="1755"/>
      <c r="C767" s="1755"/>
      <c r="D767" s="1755"/>
      <c r="E767" s="1755"/>
      <c r="F767" s="1739"/>
      <c r="G767" s="1682"/>
      <c r="H767" s="1703"/>
    </row>
    <row r="768" spans="1:8">
      <c r="A768" s="1737"/>
      <c r="B768" s="1755"/>
      <c r="C768" s="1755"/>
      <c r="D768" s="1755"/>
      <c r="E768" s="1755"/>
      <c r="F768" s="1739"/>
      <c r="G768" s="1682"/>
      <c r="H768" s="1703"/>
    </row>
    <row r="769" spans="1:8">
      <c r="A769" s="1737"/>
      <c r="B769" s="1755"/>
      <c r="C769" s="1755"/>
      <c r="D769" s="1755"/>
      <c r="E769" s="1755"/>
      <c r="F769" s="1739"/>
      <c r="G769" s="1682"/>
      <c r="H769" s="1703"/>
    </row>
    <row r="770" spans="1:8">
      <c r="A770" s="1737"/>
      <c r="B770" s="1755"/>
      <c r="C770" s="1755"/>
      <c r="D770" s="1755"/>
      <c r="E770" s="1755"/>
      <c r="F770" s="1739"/>
      <c r="G770" s="1682"/>
      <c r="H770" s="1703"/>
    </row>
    <row r="771" spans="1:8">
      <c r="A771" s="1737"/>
      <c r="B771" s="1755"/>
      <c r="C771" s="1755"/>
      <c r="D771" s="1755"/>
      <c r="E771" s="1755"/>
      <c r="F771" s="1739"/>
      <c r="G771" s="1682"/>
      <c r="H771" s="1703"/>
    </row>
    <row r="772" spans="1:8">
      <c r="A772" s="1737"/>
      <c r="B772" s="1755"/>
      <c r="C772" s="1755"/>
      <c r="D772" s="1755"/>
      <c r="E772" s="1755"/>
      <c r="F772" s="1739"/>
      <c r="G772" s="1682"/>
      <c r="H772" s="1703"/>
    </row>
    <row r="773" spans="1:8">
      <c r="A773" s="1737"/>
      <c r="B773" s="1755"/>
      <c r="C773" s="1755"/>
      <c r="D773" s="1755"/>
      <c r="E773" s="1755"/>
      <c r="F773" s="1739"/>
      <c r="G773" s="1682"/>
      <c r="H773" s="1703"/>
    </row>
    <row r="774" spans="1:8">
      <c r="A774" s="1737"/>
      <c r="B774" s="1755"/>
      <c r="C774" s="1755"/>
      <c r="D774" s="1755"/>
      <c r="E774" s="1755"/>
      <c r="F774" s="1739"/>
      <c r="G774" s="1682"/>
      <c r="H774" s="1703"/>
    </row>
    <row r="775" spans="1:8">
      <c r="A775" s="1737"/>
      <c r="B775" s="1755"/>
      <c r="C775" s="1755"/>
      <c r="D775" s="1755"/>
      <c r="E775" s="1755"/>
      <c r="F775" s="1739"/>
      <c r="G775" s="1682"/>
      <c r="H775" s="1703"/>
    </row>
    <row r="776" spans="1:8">
      <c r="A776" s="1737"/>
      <c r="B776" s="1755"/>
      <c r="C776" s="1755"/>
      <c r="D776" s="1755"/>
      <c r="E776" s="1755"/>
      <c r="F776" s="1739"/>
      <c r="G776" s="1682"/>
      <c r="H776" s="1703"/>
    </row>
    <row r="777" spans="1:8">
      <c r="A777" s="1737"/>
      <c r="B777" s="1755"/>
      <c r="C777" s="1755"/>
      <c r="D777" s="1755"/>
      <c r="E777" s="1755"/>
      <c r="F777" s="1739"/>
      <c r="G777" s="1682"/>
      <c r="H777" s="1703"/>
    </row>
    <row r="778" spans="1:8">
      <c r="A778" s="1737"/>
      <c r="B778" s="1755"/>
      <c r="C778" s="1755"/>
      <c r="D778" s="1755"/>
      <c r="E778" s="1755"/>
      <c r="F778" s="1739"/>
      <c r="G778" s="1682"/>
      <c r="H778" s="1703"/>
    </row>
    <row r="779" spans="1:8">
      <c r="A779" s="1737"/>
      <c r="B779" s="1755"/>
      <c r="C779" s="1755"/>
      <c r="D779" s="1755"/>
      <c r="E779" s="1755"/>
      <c r="F779" s="1739"/>
      <c r="G779" s="1682"/>
      <c r="H779" s="1703"/>
    </row>
    <row r="780" spans="1:8">
      <c r="A780" s="1737"/>
      <c r="B780" s="1755"/>
      <c r="C780" s="1755"/>
      <c r="D780" s="1755"/>
      <c r="E780" s="1755"/>
      <c r="F780" s="1739"/>
      <c r="G780" s="1682"/>
      <c r="H780" s="1703"/>
    </row>
    <row r="781" spans="1:8">
      <c r="A781" s="1737"/>
      <c r="B781" s="1755"/>
      <c r="C781" s="1755"/>
      <c r="D781" s="1755"/>
      <c r="E781" s="1755"/>
      <c r="F781" s="1739"/>
      <c r="G781" s="1682"/>
      <c r="H781" s="1703"/>
    </row>
    <row r="782" spans="1:8">
      <c r="A782" s="1737"/>
      <c r="B782" s="1755"/>
      <c r="C782" s="1755"/>
      <c r="D782" s="1755"/>
      <c r="E782" s="1755"/>
      <c r="F782" s="1739"/>
      <c r="G782" s="1682"/>
      <c r="H782" s="1703"/>
    </row>
    <row r="783" spans="1:8">
      <c r="A783" s="1737"/>
      <c r="B783" s="1755"/>
      <c r="C783" s="1755"/>
      <c r="D783" s="1755"/>
      <c r="E783" s="1755"/>
      <c r="F783" s="1739"/>
      <c r="G783" s="1682"/>
      <c r="H783" s="1703"/>
    </row>
    <row r="784" spans="1:8">
      <c r="A784" s="1737"/>
      <c r="B784" s="1739"/>
      <c r="C784" s="1755"/>
      <c r="D784" s="1755"/>
      <c r="E784" s="1755"/>
      <c r="F784" s="1739"/>
      <c r="G784" s="1682"/>
      <c r="H784" s="1703"/>
    </row>
    <row r="785" spans="1:8">
      <c r="A785" s="1737"/>
      <c r="B785" s="1755"/>
      <c r="C785" s="1755"/>
      <c r="D785" s="1755"/>
      <c r="E785" s="1755"/>
      <c r="F785" s="1739"/>
      <c r="G785" s="1682"/>
      <c r="H785" s="1703"/>
    </row>
    <row r="786" spans="1:8">
      <c r="A786" s="1737"/>
      <c r="B786" s="1739"/>
      <c r="C786" s="1755"/>
      <c r="D786" s="1755"/>
      <c r="E786" s="1755"/>
      <c r="F786" s="1739"/>
      <c r="G786" s="1682"/>
      <c r="H786" s="1703"/>
    </row>
    <row r="787" spans="1:8">
      <c r="A787" s="1737"/>
      <c r="B787" s="1739"/>
      <c r="C787" s="1755"/>
      <c r="D787" s="1755"/>
      <c r="E787" s="1755"/>
      <c r="F787" s="1739"/>
      <c r="G787" s="1682"/>
      <c r="H787" s="1703"/>
    </row>
    <row r="788" spans="1:8">
      <c r="A788" s="1737"/>
      <c r="B788" s="1739"/>
      <c r="C788" s="1755"/>
      <c r="D788" s="1755"/>
      <c r="E788" s="1755"/>
      <c r="F788" s="1739"/>
      <c r="G788" s="1682"/>
      <c r="H788" s="1703"/>
    </row>
    <row r="789" spans="1:8">
      <c r="A789" s="1737"/>
      <c r="B789" s="1739"/>
      <c r="C789" s="1755"/>
      <c r="D789" s="1755"/>
      <c r="E789" s="1755"/>
      <c r="F789" s="1739"/>
      <c r="G789" s="1682"/>
      <c r="H789" s="1703"/>
    </row>
    <row r="790" spans="1:8">
      <c r="A790" s="1737"/>
      <c r="B790" s="1739"/>
      <c r="C790" s="1755"/>
      <c r="D790" s="1755"/>
      <c r="E790" s="1755"/>
      <c r="F790" s="1739"/>
      <c r="G790" s="1682"/>
      <c r="H790" s="1703"/>
    </row>
    <row r="791" spans="1:8">
      <c r="A791" s="1737"/>
      <c r="B791" s="1739"/>
      <c r="C791" s="1755"/>
      <c r="D791" s="1755"/>
      <c r="E791" s="1755"/>
      <c r="F791" s="1739"/>
      <c r="G791" s="1682"/>
      <c r="H791" s="1703"/>
    </row>
    <row r="792" spans="1:8">
      <c r="A792" s="1737"/>
      <c r="B792" s="1739"/>
      <c r="C792" s="1755"/>
      <c r="D792" s="1755"/>
      <c r="E792" s="1755"/>
      <c r="F792" s="1739"/>
      <c r="G792" s="1682"/>
      <c r="H792" s="1703"/>
    </row>
    <row r="793" spans="1:8">
      <c r="A793" s="1737"/>
      <c r="B793" s="1739"/>
      <c r="C793" s="1755"/>
      <c r="D793" s="1755"/>
      <c r="E793" s="1755"/>
      <c r="F793" s="1739"/>
      <c r="G793" s="1682"/>
      <c r="H793" s="1703"/>
    </row>
    <row r="794" spans="1:8">
      <c r="A794" s="1737"/>
      <c r="B794" s="1739"/>
      <c r="C794" s="1755"/>
      <c r="D794" s="1755"/>
      <c r="E794" s="1755"/>
      <c r="F794" s="1739"/>
      <c r="G794" s="1682"/>
      <c r="H794" s="1703"/>
    </row>
    <row r="795" spans="1:8">
      <c r="A795" s="1737"/>
      <c r="B795" s="1739"/>
      <c r="C795" s="1755"/>
      <c r="D795" s="1755"/>
      <c r="E795" s="1755"/>
      <c r="F795" s="1739"/>
      <c r="G795" s="1682"/>
      <c r="H795" s="1703"/>
    </row>
    <row r="796" spans="1:8" ht="15.75" thickBot="1">
      <c r="A796" s="1814"/>
      <c r="B796" s="1815"/>
      <c r="C796" s="1816"/>
      <c r="D796" s="1816"/>
      <c r="E796" s="1816"/>
      <c r="F796" s="1815"/>
      <c r="G796" s="1707"/>
      <c r="H796" s="1708"/>
    </row>
    <row r="797" spans="1:8">
      <c r="A797" s="2539" t="s">
        <v>4389</v>
      </c>
      <c r="B797" s="2574"/>
      <c r="C797" s="1604"/>
      <c r="D797" s="1604"/>
      <c r="E797" s="1739"/>
      <c r="F797" s="1739"/>
      <c r="G797" s="1682"/>
      <c r="H797" s="1840"/>
    </row>
    <row r="798" spans="1:8">
      <c r="A798" s="1755" t="s">
        <v>5868</v>
      </c>
      <c r="B798" s="1755"/>
      <c r="C798" s="1755"/>
      <c r="D798" s="1755"/>
      <c r="E798" s="1755"/>
      <c r="F798" s="1755"/>
      <c r="G798" s="1680"/>
      <c r="H798" s="1680"/>
    </row>
    <row r="800" spans="1:8" ht="15.75" thickBot="1"/>
    <row r="801" spans="1:8">
      <c r="A801" s="1729"/>
      <c r="B801" s="1730" t="s">
        <v>1789</v>
      </c>
      <c r="C801" s="1731" t="s">
        <v>1335</v>
      </c>
      <c r="D801" s="1732"/>
      <c r="E801" s="1732"/>
      <c r="F801" s="1730"/>
      <c r="G801" s="1730" t="s">
        <v>1711</v>
      </c>
      <c r="H801" s="1733" t="s">
        <v>1712</v>
      </c>
    </row>
    <row r="802" spans="1:8">
      <c r="A802" s="1737"/>
      <c r="B802" s="1583" t="str">
        <f>'Data Sheet'!$C$25</f>
        <v xml:space="preserve"> New York State Electric &amp; Gas Corporation</v>
      </c>
      <c r="C802" s="1738" t="s">
        <v>1336</v>
      </c>
      <c r="D802" s="1739" t="s">
        <v>1337</v>
      </c>
      <c r="E802" s="1739"/>
      <c r="F802" s="1740" t="s">
        <v>1338</v>
      </c>
      <c r="G802" s="1740" t="s">
        <v>1714</v>
      </c>
      <c r="H802" s="1741"/>
    </row>
    <row r="803" spans="1:8">
      <c r="A803" s="1744"/>
      <c r="B803" s="1745"/>
      <c r="C803" s="1746" t="s">
        <v>1339</v>
      </c>
      <c r="D803" s="1745" t="s">
        <v>1337</v>
      </c>
      <c r="E803" s="1745"/>
      <c r="F803" s="1747" t="s">
        <v>1340</v>
      </c>
      <c r="G803" s="1687" t="str">
        <f>'Data Sheet'!$C$40</f>
        <v xml:space="preserve"> </v>
      </c>
      <c r="H803" s="1688" t="str">
        <f>'Data Sheet'!$C$38</f>
        <v>12/31/2016</v>
      </c>
    </row>
    <row r="804" spans="1:8">
      <c r="A804" s="1752" t="s">
        <v>1805</v>
      </c>
      <c r="B804" s="1753"/>
      <c r="C804" s="1753"/>
      <c r="D804" s="1753"/>
      <c r="E804" s="1753"/>
      <c r="F804" s="1753"/>
      <c r="G804" s="1753"/>
      <c r="H804" s="1754"/>
    </row>
    <row r="805" spans="1:8">
      <c r="A805" s="1737"/>
      <c r="B805" s="1755"/>
      <c r="C805" s="1755"/>
      <c r="D805" s="1755"/>
      <c r="E805" s="1755"/>
      <c r="F805" s="1604"/>
      <c r="G805" s="1755"/>
      <c r="H805" s="1838"/>
    </row>
    <row r="806" spans="1:8">
      <c r="A806" s="1737"/>
      <c r="B806" s="1755"/>
      <c r="C806" s="1755"/>
      <c r="D806" s="1755"/>
      <c r="E806" s="1755"/>
      <c r="F806" s="1604"/>
      <c r="G806" s="1755"/>
      <c r="H806" s="1838"/>
    </row>
    <row r="807" spans="1:8">
      <c r="A807" s="1737"/>
      <c r="B807" s="1755"/>
      <c r="C807" s="1755"/>
      <c r="D807" s="1755"/>
      <c r="E807" s="1755"/>
      <c r="F807" s="1604"/>
      <c r="G807" s="1755"/>
      <c r="H807" s="1838"/>
    </row>
    <row r="808" spans="1:8">
      <c r="A808" s="1737"/>
      <c r="B808" s="1755"/>
      <c r="C808" s="1755"/>
      <c r="D808" s="1755"/>
      <c r="E808" s="1755"/>
      <c r="F808" s="1604"/>
      <c r="G808" s="1755"/>
      <c r="H808" s="1839"/>
    </row>
    <row r="809" spans="1:8">
      <c r="A809" s="1737"/>
      <c r="B809" s="1755"/>
      <c r="C809" s="1755"/>
      <c r="D809" s="1755"/>
      <c r="E809" s="1755"/>
      <c r="F809" s="1604"/>
      <c r="G809" s="1755"/>
      <c r="H809" s="1838"/>
    </row>
    <row r="810" spans="1:8">
      <c r="A810" s="1737"/>
      <c r="B810" s="1755"/>
      <c r="C810" s="1755"/>
      <c r="D810" s="1755"/>
      <c r="E810" s="1755"/>
      <c r="F810" s="1604"/>
      <c r="G810" s="1755"/>
      <c r="H810" s="1838"/>
    </row>
    <row r="811" spans="1:8">
      <c r="A811" s="1737"/>
      <c r="B811" s="1755"/>
      <c r="C811" s="1755"/>
      <c r="D811" s="1755"/>
      <c r="E811" s="1755"/>
      <c r="F811" s="1604"/>
      <c r="G811" s="1680"/>
      <c r="H811" s="1725"/>
    </row>
    <row r="812" spans="1:8">
      <c r="A812" s="1737"/>
      <c r="B812" s="1755"/>
      <c r="C812" s="1755"/>
      <c r="D812" s="1755"/>
      <c r="E812" s="1755"/>
      <c r="F812" s="1604"/>
      <c r="G812" s="1680"/>
      <c r="H812" s="1725"/>
    </row>
    <row r="813" spans="1:8">
      <c r="A813" s="1737"/>
      <c r="B813" s="1739"/>
      <c r="C813" s="1755"/>
      <c r="D813" s="1755"/>
      <c r="E813" s="1755"/>
      <c r="F813" s="1604"/>
      <c r="G813" s="1680"/>
      <c r="H813" s="1725"/>
    </row>
    <row r="814" spans="1:8">
      <c r="A814" s="1737"/>
      <c r="B814" s="1755"/>
      <c r="C814" s="1755"/>
      <c r="D814" s="1755"/>
      <c r="E814" s="1755"/>
      <c r="F814" s="1604"/>
      <c r="G814" s="1680"/>
      <c r="H814" s="1725"/>
    </row>
    <row r="815" spans="1:8">
      <c r="A815" s="1737"/>
      <c r="B815" s="1755"/>
      <c r="C815" s="1755"/>
      <c r="D815" s="1755"/>
      <c r="E815" s="1755"/>
      <c r="F815" s="1604"/>
      <c r="G815" s="1680"/>
      <c r="H815" s="1725"/>
    </row>
    <row r="816" spans="1:8">
      <c r="A816" s="1737"/>
      <c r="B816" s="1755"/>
      <c r="C816" s="1755"/>
      <c r="D816" s="1755"/>
      <c r="E816" s="1755"/>
      <c r="F816" s="1604"/>
      <c r="G816" s="1755"/>
      <c r="H816" s="1838"/>
    </row>
    <row r="817" spans="1:8">
      <c r="A817" s="1737"/>
      <c r="B817" s="1755"/>
      <c r="C817" s="1755"/>
      <c r="D817" s="1755"/>
      <c r="E817" s="1755"/>
      <c r="F817" s="1604"/>
      <c r="G817" s="1755"/>
      <c r="H817" s="1838"/>
    </row>
    <row r="818" spans="1:8">
      <c r="A818" s="1737"/>
      <c r="B818" s="1755"/>
      <c r="C818" s="1755"/>
      <c r="D818" s="1755"/>
      <c r="E818" s="1755"/>
      <c r="F818" s="1604"/>
      <c r="G818" s="1755"/>
      <c r="H818" s="1838"/>
    </row>
    <row r="819" spans="1:8">
      <c r="A819" s="1737"/>
      <c r="B819" s="1755"/>
      <c r="C819" s="1755"/>
      <c r="D819" s="1755"/>
      <c r="E819" s="1755"/>
      <c r="F819" s="1604"/>
      <c r="G819" s="1755"/>
      <c r="H819" s="1838"/>
    </row>
    <row r="820" spans="1:8">
      <c r="A820" s="1737"/>
      <c r="B820" s="1755"/>
      <c r="C820" s="1755"/>
      <c r="D820" s="1755"/>
      <c r="E820" s="1755"/>
      <c r="F820" s="1604"/>
      <c r="G820" s="1755"/>
      <c r="H820" s="1838"/>
    </row>
    <row r="821" spans="1:8">
      <c r="A821" s="1737"/>
      <c r="B821" s="1755"/>
      <c r="C821" s="1755"/>
      <c r="D821" s="1755"/>
      <c r="E821" s="1755"/>
      <c r="F821" s="1755"/>
      <c r="G821" s="1755"/>
      <c r="H821" s="1838"/>
    </row>
    <row r="822" spans="1:8">
      <c r="A822" s="1737"/>
      <c r="B822" s="1755"/>
      <c r="C822" s="1755"/>
      <c r="D822" s="1755"/>
      <c r="E822" s="1755"/>
      <c r="F822" s="1739"/>
      <c r="G822" s="1682"/>
      <c r="H822" s="1703"/>
    </row>
    <row r="823" spans="1:8">
      <c r="A823" s="1737"/>
      <c r="B823" s="1739"/>
      <c r="C823" s="1755"/>
      <c r="D823" s="1755"/>
      <c r="E823" s="1755"/>
      <c r="F823" s="1739"/>
      <c r="G823" s="1682"/>
      <c r="H823" s="1703"/>
    </row>
    <row r="824" spans="1:8">
      <c r="A824" s="1737"/>
      <c r="B824" s="1755"/>
      <c r="C824" s="1755"/>
      <c r="D824" s="1755"/>
      <c r="E824" s="1755"/>
      <c r="F824" s="1739"/>
      <c r="G824" s="1682"/>
      <c r="H824" s="1703"/>
    </row>
    <row r="825" spans="1:8">
      <c r="A825" s="1737"/>
      <c r="B825" s="1739"/>
      <c r="C825" s="1755"/>
      <c r="D825" s="1755"/>
      <c r="E825" s="1755"/>
      <c r="F825" s="1739"/>
      <c r="G825" s="1682"/>
      <c r="H825" s="1703"/>
    </row>
    <row r="826" spans="1:8">
      <c r="A826" s="1737"/>
      <c r="B826" s="1755"/>
      <c r="C826" s="1755"/>
      <c r="D826" s="1755"/>
      <c r="E826" s="1755"/>
      <c r="F826" s="1739"/>
      <c r="G826" s="1682"/>
      <c r="H826" s="1703"/>
    </row>
    <row r="827" spans="1:8">
      <c r="A827" s="1737"/>
      <c r="B827" s="1755"/>
      <c r="C827" s="1755"/>
      <c r="D827" s="1755"/>
      <c r="E827" s="1755"/>
      <c r="F827" s="1739"/>
      <c r="G827" s="1682"/>
      <c r="H827" s="1703"/>
    </row>
    <row r="828" spans="1:8">
      <c r="A828" s="1737"/>
      <c r="B828" s="1755"/>
      <c r="C828" s="1755"/>
      <c r="D828" s="1755"/>
      <c r="E828" s="1755"/>
      <c r="F828" s="1739"/>
      <c r="G828" s="1682"/>
      <c r="H828" s="1703"/>
    </row>
    <row r="829" spans="1:8">
      <c r="A829" s="1737"/>
      <c r="B829" s="1755"/>
      <c r="C829" s="1755"/>
      <c r="D829" s="1755"/>
      <c r="E829" s="1755"/>
      <c r="F829" s="1739"/>
      <c r="G829" s="1682"/>
      <c r="H829" s="1703"/>
    </row>
    <row r="830" spans="1:8">
      <c r="A830" s="1737"/>
      <c r="B830" s="1755"/>
      <c r="C830" s="1755"/>
      <c r="D830" s="1755"/>
      <c r="E830" s="1755"/>
      <c r="F830" s="1739"/>
      <c r="G830" s="1682"/>
      <c r="H830" s="1703"/>
    </row>
    <row r="831" spans="1:8">
      <c r="A831" s="1737"/>
      <c r="B831" s="1755"/>
      <c r="C831" s="1755"/>
      <c r="D831" s="1755"/>
      <c r="E831" s="1755"/>
      <c r="F831" s="1739"/>
      <c r="G831" s="1682"/>
      <c r="H831" s="1703"/>
    </row>
    <row r="832" spans="1:8">
      <c r="A832" s="1737"/>
      <c r="B832" s="1755"/>
      <c r="C832" s="1755"/>
      <c r="D832" s="1755"/>
      <c r="E832" s="1755"/>
      <c r="F832" s="1739"/>
      <c r="G832" s="1682"/>
      <c r="H832" s="1703"/>
    </row>
    <row r="833" spans="1:8">
      <c r="A833" s="1737"/>
      <c r="B833" s="1755"/>
      <c r="C833" s="1755"/>
      <c r="D833" s="1755"/>
      <c r="E833" s="1755"/>
      <c r="F833" s="1739"/>
      <c r="G833" s="1682"/>
      <c r="H833" s="1703"/>
    </row>
    <row r="834" spans="1:8">
      <c r="A834" s="1737"/>
      <c r="B834" s="1755"/>
      <c r="C834" s="1755"/>
      <c r="D834" s="1755"/>
      <c r="E834" s="1755"/>
      <c r="F834" s="1739"/>
      <c r="G834" s="1682"/>
      <c r="H834" s="1703"/>
    </row>
    <row r="835" spans="1:8">
      <c r="A835" s="1737"/>
      <c r="B835" s="1755"/>
      <c r="C835" s="1755"/>
      <c r="D835" s="1755"/>
      <c r="E835" s="1755"/>
      <c r="F835" s="1739"/>
      <c r="G835" s="1682"/>
      <c r="H835" s="1703"/>
    </row>
    <row r="836" spans="1:8">
      <c r="A836" s="1737"/>
      <c r="B836" s="1755"/>
      <c r="C836" s="1755"/>
      <c r="D836" s="1755"/>
      <c r="E836" s="1755"/>
      <c r="F836" s="1739"/>
      <c r="G836" s="1682"/>
      <c r="H836" s="1703"/>
    </row>
    <row r="837" spans="1:8">
      <c r="A837" s="1737"/>
      <c r="B837" s="1755"/>
      <c r="C837" s="1755"/>
      <c r="D837" s="1755"/>
      <c r="E837" s="1755"/>
      <c r="F837" s="1739"/>
      <c r="G837" s="1682"/>
      <c r="H837" s="1703"/>
    </row>
    <row r="838" spans="1:8">
      <c r="A838" s="1737"/>
      <c r="B838" s="1755"/>
      <c r="C838" s="1755"/>
      <c r="D838" s="1755"/>
      <c r="E838" s="1755"/>
      <c r="F838" s="1739"/>
      <c r="G838" s="1682"/>
      <c r="H838" s="1703"/>
    </row>
    <row r="839" spans="1:8">
      <c r="A839" s="1737"/>
      <c r="B839" s="1755"/>
      <c r="C839" s="1755"/>
      <c r="D839" s="1755"/>
      <c r="E839" s="1755"/>
      <c r="F839" s="1739"/>
      <c r="G839" s="1682"/>
      <c r="H839" s="1703"/>
    </row>
    <row r="840" spans="1:8">
      <c r="A840" s="1737"/>
      <c r="B840" s="1755"/>
      <c r="C840" s="1755"/>
      <c r="D840" s="1755"/>
      <c r="E840" s="1755"/>
      <c r="F840" s="1739"/>
      <c r="G840" s="1682"/>
      <c r="H840" s="1703"/>
    </row>
    <row r="841" spans="1:8">
      <c r="A841" s="1737"/>
      <c r="B841" s="1755"/>
      <c r="C841" s="1755"/>
      <c r="D841" s="1755"/>
      <c r="E841" s="1755"/>
      <c r="F841" s="1739"/>
      <c r="G841" s="1682"/>
      <c r="H841" s="1703"/>
    </row>
    <row r="842" spans="1:8">
      <c r="A842" s="1737"/>
      <c r="B842" s="1755"/>
      <c r="C842" s="1755"/>
      <c r="D842" s="1755"/>
      <c r="E842" s="1755"/>
      <c r="F842" s="1739"/>
      <c r="G842" s="1682"/>
      <c r="H842" s="1703"/>
    </row>
    <row r="843" spans="1:8">
      <c r="A843" s="1737"/>
      <c r="B843" s="1755"/>
      <c r="C843" s="1755"/>
      <c r="D843" s="1755"/>
      <c r="E843" s="1755"/>
      <c r="F843" s="1739"/>
      <c r="G843" s="1682"/>
      <c r="H843" s="1703"/>
    </row>
    <row r="844" spans="1:8">
      <c r="A844" s="1737"/>
      <c r="B844" s="1755"/>
      <c r="C844" s="1755"/>
      <c r="D844" s="1755"/>
      <c r="E844" s="1755"/>
      <c r="F844" s="1739"/>
      <c r="G844" s="1682"/>
      <c r="H844" s="1703"/>
    </row>
    <row r="845" spans="1:8">
      <c r="A845" s="1737"/>
      <c r="B845" s="1755"/>
      <c r="C845" s="1755"/>
      <c r="D845" s="1755"/>
      <c r="E845" s="1755"/>
      <c r="F845" s="1739"/>
      <c r="G845" s="1682"/>
      <c r="H845" s="1703"/>
    </row>
    <row r="846" spans="1:8">
      <c r="A846" s="1737"/>
      <c r="B846" s="1755"/>
      <c r="C846" s="1755"/>
      <c r="D846" s="1755"/>
      <c r="E846" s="1755"/>
      <c r="F846" s="1739"/>
      <c r="G846" s="1682"/>
      <c r="H846" s="1703"/>
    </row>
    <row r="847" spans="1:8">
      <c r="A847" s="1737"/>
      <c r="B847" s="1755"/>
      <c r="C847" s="1755"/>
      <c r="D847" s="1755"/>
      <c r="E847" s="1755"/>
      <c r="F847" s="1739"/>
      <c r="G847" s="1682"/>
      <c r="H847" s="1703"/>
    </row>
    <row r="848" spans="1:8">
      <c r="A848" s="1737"/>
      <c r="B848" s="1755"/>
      <c r="C848" s="1755"/>
      <c r="D848" s="1755"/>
      <c r="E848" s="1755"/>
      <c r="F848" s="1739"/>
      <c r="G848" s="1682"/>
      <c r="H848" s="1703"/>
    </row>
    <row r="849" spans="1:8">
      <c r="A849" s="1737"/>
      <c r="B849" s="1755"/>
      <c r="C849" s="1755"/>
      <c r="D849" s="1755"/>
      <c r="E849" s="1755"/>
      <c r="F849" s="1739"/>
      <c r="G849" s="1682"/>
      <c r="H849" s="1703"/>
    </row>
    <row r="850" spans="1:8">
      <c r="A850" s="1737"/>
      <c r="B850" s="1755"/>
      <c r="C850" s="1755"/>
      <c r="D850" s="1755"/>
      <c r="E850" s="1755"/>
      <c r="F850" s="1739"/>
      <c r="G850" s="1682"/>
      <c r="H850" s="1703"/>
    </row>
    <row r="851" spans="1:8">
      <c r="A851" s="1737"/>
      <c r="B851" s="1739"/>
      <c r="C851" s="1755"/>
      <c r="D851" s="1755"/>
      <c r="E851" s="1755"/>
      <c r="F851" s="1739"/>
      <c r="G851" s="1682"/>
      <c r="H851" s="1703"/>
    </row>
    <row r="852" spans="1:8">
      <c r="A852" s="1737"/>
      <c r="B852" s="1755"/>
      <c r="C852" s="1755"/>
      <c r="D852" s="1755"/>
      <c r="E852" s="1755"/>
      <c r="F852" s="1739"/>
      <c r="G852" s="1682"/>
      <c r="H852" s="1703"/>
    </row>
    <row r="853" spans="1:8">
      <c r="A853" s="1737"/>
      <c r="B853" s="1739"/>
      <c r="C853" s="1755"/>
      <c r="D853" s="1755"/>
      <c r="E853" s="1755"/>
      <c r="F853" s="1739"/>
      <c r="G853" s="1682"/>
      <c r="H853" s="1703"/>
    </row>
    <row r="854" spans="1:8">
      <c r="A854" s="1737"/>
      <c r="B854" s="1739"/>
      <c r="C854" s="1755"/>
      <c r="D854" s="1755"/>
      <c r="E854" s="1755"/>
      <c r="F854" s="1739"/>
      <c r="G854" s="1682"/>
      <c r="H854" s="1703"/>
    </row>
    <row r="855" spans="1:8">
      <c r="A855" s="1737"/>
      <c r="B855" s="1739"/>
      <c r="C855" s="1755"/>
      <c r="D855" s="1755"/>
      <c r="E855" s="1755"/>
      <c r="F855" s="1739"/>
      <c r="G855" s="1682"/>
      <c r="H855" s="1703"/>
    </row>
    <row r="856" spans="1:8">
      <c r="A856" s="1737"/>
      <c r="B856" s="1739"/>
      <c r="C856" s="1755"/>
      <c r="D856" s="1755"/>
      <c r="E856" s="1755"/>
      <c r="F856" s="1739"/>
      <c r="G856" s="1682"/>
      <c r="H856" s="1703"/>
    </row>
    <row r="857" spans="1:8">
      <c r="A857" s="1737"/>
      <c r="B857" s="1739"/>
      <c r="C857" s="1755"/>
      <c r="D857" s="1755"/>
      <c r="E857" s="1755"/>
      <c r="F857" s="1739"/>
      <c r="G857" s="1682"/>
      <c r="H857" s="1703"/>
    </row>
    <row r="858" spans="1:8">
      <c r="A858" s="1737"/>
      <c r="B858" s="1739"/>
      <c r="C858" s="1755"/>
      <c r="D858" s="1755"/>
      <c r="E858" s="1755"/>
      <c r="F858" s="1739"/>
      <c r="G858" s="1682"/>
      <c r="H858" s="1703"/>
    </row>
    <row r="859" spans="1:8">
      <c r="A859" s="1737"/>
      <c r="B859" s="1739"/>
      <c r="C859" s="1755"/>
      <c r="D859" s="1755"/>
      <c r="E859" s="1755"/>
      <c r="F859" s="1739"/>
      <c r="G859" s="1682"/>
      <c r="H859" s="1703"/>
    </row>
    <row r="860" spans="1:8">
      <c r="A860" s="1737"/>
      <c r="B860" s="1739"/>
      <c r="C860" s="1755"/>
      <c r="D860" s="1755"/>
      <c r="E860" s="1755"/>
      <c r="F860" s="1739"/>
      <c r="G860" s="1682"/>
      <c r="H860" s="1703"/>
    </row>
    <row r="861" spans="1:8">
      <c r="A861" s="1737"/>
      <c r="B861" s="1739"/>
      <c r="C861" s="1755"/>
      <c r="D861" s="1755"/>
      <c r="E861" s="1755"/>
      <c r="F861" s="1739"/>
      <c r="G861" s="1682"/>
      <c r="H861" s="1703"/>
    </row>
    <row r="862" spans="1:8">
      <c r="A862" s="1737"/>
      <c r="B862" s="1739"/>
      <c r="C862" s="1755"/>
      <c r="D862" s="1755"/>
      <c r="E862" s="1755"/>
      <c r="F862" s="1739"/>
      <c r="G862" s="1682"/>
      <c r="H862" s="1703"/>
    </row>
    <row r="863" spans="1:8" ht="15.75" thickBot="1">
      <c r="A863" s="1814"/>
      <c r="B863" s="1815"/>
      <c r="C863" s="1816"/>
      <c r="D863" s="1816"/>
      <c r="E863" s="1816"/>
      <c r="F863" s="1815"/>
      <c r="G863" s="1707"/>
      <c r="H863" s="1708"/>
    </row>
    <row r="864" spans="1:8">
      <c r="A864" s="2539" t="s">
        <v>4389</v>
      </c>
      <c r="B864" s="2574"/>
      <c r="C864" s="1604"/>
      <c r="D864" s="1604"/>
      <c r="E864" s="1739"/>
      <c r="F864" s="1739"/>
      <c r="G864" s="1682"/>
      <c r="H864" s="1840"/>
    </row>
    <row r="865" spans="1:8">
      <c r="A865" s="1755" t="s">
        <v>5869</v>
      </c>
      <c r="B865" s="1755"/>
      <c r="C865" s="1755"/>
      <c r="D865" s="1755"/>
      <c r="E865" s="1755"/>
      <c r="F865" s="1755"/>
      <c r="G865" s="1680"/>
      <c r="H865" s="1680"/>
    </row>
    <row r="867" spans="1:8" ht="15.75" thickBot="1"/>
    <row r="868" spans="1:8">
      <c r="A868" s="1729"/>
      <c r="B868" s="1730" t="s">
        <v>1789</v>
      </c>
      <c r="C868" s="1731" t="s">
        <v>1335</v>
      </c>
      <c r="D868" s="1732"/>
      <c r="E868" s="1732"/>
      <c r="F868" s="1730"/>
      <c r="G868" s="1730" t="s">
        <v>1711</v>
      </c>
      <c r="H868" s="1733" t="s">
        <v>1712</v>
      </c>
    </row>
    <row r="869" spans="1:8">
      <c r="A869" s="1737"/>
      <c r="B869" s="1583" t="str">
        <f>'Data Sheet'!$C$25</f>
        <v xml:space="preserve"> New York State Electric &amp; Gas Corporation</v>
      </c>
      <c r="C869" s="1738" t="s">
        <v>1336</v>
      </c>
      <c r="D869" s="1739" t="s">
        <v>1337</v>
      </c>
      <c r="E869" s="1739"/>
      <c r="F869" s="1740" t="s">
        <v>1338</v>
      </c>
      <c r="G869" s="1740" t="s">
        <v>1714</v>
      </c>
      <c r="H869" s="1741"/>
    </row>
    <row r="870" spans="1:8">
      <c r="A870" s="1744"/>
      <c r="B870" s="1745"/>
      <c r="C870" s="1746" t="s">
        <v>1339</v>
      </c>
      <c r="D870" s="1745" t="s">
        <v>1337</v>
      </c>
      <c r="E870" s="1745"/>
      <c r="F870" s="1747" t="s">
        <v>1340</v>
      </c>
      <c r="G870" s="1687" t="str">
        <f>'Data Sheet'!$C$40</f>
        <v xml:space="preserve"> </v>
      </c>
      <c r="H870" s="1688" t="str">
        <f>'Data Sheet'!$C$38</f>
        <v>12/31/2016</v>
      </c>
    </row>
    <row r="871" spans="1:8">
      <c r="A871" s="1752" t="s">
        <v>1805</v>
      </c>
      <c r="B871" s="1753"/>
      <c r="C871" s="1753"/>
      <c r="D871" s="1753"/>
      <c r="E871" s="1753"/>
      <c r="F871" s="1753"/>
      <c r="G871" s="1753"/>
      <c r="H871" s="1754"/>
    </row>
    <row r="872" spans="1:8">
      <c r="A872" s="1737"/>
      <c r="B872" s="1755"/>
      <c r="C872" s="1755"/>
      <c r="D872" s="1755"/>
      <c r="E872" s="1755"/>
      <c r="F872" s="1604"/>
      <c r="G872" s="1755"/>
      <c r="H872" s="1838"/>
    </row>
    <row r="873" spans="1:8">
      <c r="A873" s="1737"/>
      <c r="B873" s="1755"/>
      <c r="C873" s="1755"/>
      <c r="D873" s="1755"/>
      <c r="E873" s="1755"/>
      <c r="F873" s="1604"/>
      <c r="G873" s="1755"/>
      <c r="H873" s="1838"/>
    </row>
    <row r="874" spans="1:8">
      <c r="A874" s="1737"/>
      <c r="B874" s="1755"/>
      <c r="C874" s="1755"/>
      <c r="D874" s="1755"/>
      <c r="E874" s="1755"/>
      <c r="F874" s="1604"/>
      <c r="G874" s="1755"/>
      <c r="H874" s="1838"/>
    </row>
    <row r="875" spans="1:8">
      <c r="A875" s="1737"/>
      <c r="B875" s="1755"/>
      <c r="C875" s="1755"/>
      <c r="D875" s="1755"/>
      <c r="E875" s="1755"/>
      <c r="F875" s="1604"/>
      <c r="G875" s="1755"/>
      <c r="H875" s="1839"/>
    </row>
    <row r="876" spans="1:8">
      <c r="A876" s="1737"/>
      <c r="B876" s="1755"/>
      <c r="C876" s="1755"/>
      <c r="D876" s="1755"/>
      <c r="E876" s="1755"/>
      <c r="F876" s="1604"/>
      <c r="G876" s="1755"/>
      <c r="H876" s="1838"/>
    </row>
    <row r="877" spans="1:8">
      <c r="A877" s="1737"/>
      <c r="B877" s="1755"/>
      <c r="C877" s="1755"/>
      <c r="D877" s="1755"/>
      <c r="E877" s="1755"/>
      <c r="F877" s="1604"/>
      <c r="G877" s="1755"/>
      <c r="H877" s="1838"/>
    </row>
    <row r="878" spans="1:8">
      <c r="A878" s="1737"/>
      <c r="B878" s="1755"/>
      <c r="C878" s="1755"/>
      <c r="D878" s="1755"/>
      <c r="E878" s="1755"/>
      <c r="F878" s="1604"/>
      <c r="G878" s="1680"/>
      <c r="H878" s="1725"/>
    </row>
    <row r="879" spans="1:8">
      <c r="A879" s="1737"/>
      <c r="B879" s="1755"/>
      <c r="C879" s="1755"/>
      <c r="D879" s="1755"/>
      <c r="E879" s="1755"/>
      <c r="F879" s="1604"/>
      <c r="G879" s="1680"/>
      <c r="H879" s="1725"/>
    </row>
    <row r="880" spans="1:8">
      <c r="A880" s="1737"/>
      <c r="B880" s="1739"/>
      <c r="C880" s="1755"/>
      <c r="D880" s="1755"/>
      <c r="E880" s="1755"/>
      <c r="F880" s="1604"/>
      <c r="G880" s="1680"/>
      <c r="H880" s="1725"/>
    </row>
    <row r="881" spans="1:8">
      <c r="A881" s="1737"/>
      <c r="B881" s="1755"/>
      <c r="C881" s="1755"/>
      <c r="D881" s="1755"/>
      <c r="E881" s="1755"/>
      <c r="F881" s="1604"/>
      <c r="G881" s="1680"/>
      <c r="H881" s="1725"/>
    </row>
    <row r="882" spans="1:8">
      <c r="A882" s="1737"/>
      <c r="B882" s="1755"/>
      <c r="C882" s="1755"/>
      <c r="D882" s="1755"/>
      <c r="E882" s="1755"/>
      <c r="F882" s="1604"/>
      <c r="G882" s="1680"/>
      <c r="H882" s="1725"/>
    </row>
    <row r="883" spans="1:8">
      <c r="A883" s="1737"/>
      <c r="B883" s="1755"/>
      <c r="C883" s="1755"/>
      <c r="D883" s="1755"/>
      <c r="E883" s="1755"/>
      <c r="F883" s="1604"/>
      <c r="G883" s="1755"/>
      <c r="H883" s="1838"/>
    </row>
    <row r="884" spans="1:8">
      <c r="A884" s="1737"/>
      <c r="B884" s="1755"/>
      <c r="C884" s="1755"/>
      <c r="D884" s="1755"/>
      <c r="E884" s="1755"/>
      <c r="F884" s="1604"/>
      <c r="G884" s="1755"/>
      <c r="H884" s="1838"/>
    </row>
    <row r="885" spans="1:8">
      <c r="A885" s="1737"/>
      <c r="B885" s="1755"/>
      <c r="C885" s="1755"/>
      <c r="D885" s="1755"/>
      <c r="E885" s="1755"/>
      <c r="F885" s="1604"/>
      <c r="G885" s="1755"/>
      <c r="H885" s="1838"/>
    </row>
    <row r="886" spans="1:8">
      <c r="A886" s="1737"/>
      <c r="B886" s="1755"/>
      <c r="C886" s="1755"/>
      <c r="D886" s="1755"/>
      <c r="E886" s="1755"/>
      <c r="F886" s="1604"/>
      <c r="G886" s="1755"/>
      <c r="H886" s="1838"/>
    </row>
    <row r="887" spans="1:8">
      <c r="A887" s="1737"/>
      <c r="B887" s="1755"/>
      <c r="C887" s="1755"/>
      <c r="D887" s="1755"/>
      <c r="E887" s="1755"/>
      <c r="F887" s="1604"/>
      <c r="G887" s="1755"/>
      <c r="H887" s="1838"/>
    </row>
    <row r="888" spans="1:8">
      <c r="A888" s="1737"/>
      <c r="B888" s="1755"/>
      <c r="C888" s="1755"/>
      <c r="D888" s="1755"/>
      <c r="E888" s="1755"/>
      <c r="F888" s="1755"/>
      <c r="G888" s="1755"/>
      <c r="H888" s="1838"/>
    </row>
    <row r="889" spans="1:8">
      <c r="A889" s="1737"/>
      <c r="B889" s="1755"/>
      <c r="C889" s="1755"/>
      <c r="D889" s="1755"/>
      <c r="E889" s="1755"/>
      <c r="F889" s="1739"/>
      <c r="G889" s="1682"/>
      <c r="H889" s="1703"/>
    </row>
    <row r="890" spans="1:8">
      <c r="A890" s="1737"/>
      <c r="B890" s="1739"/>
      <c r="C890" s="1755"/>
      <c r="D890" s="1755"/>
      <c r="E890" s="1755"/>
      <c r="F890" s="1739"/>
      <c r="G890" s="1682"/>
      <c r="H890" s="1703"/>
    </row>
    <row r="891" spans="1:8">
      <c r="A891" s="1737"/>
      <c r="B891" s="1755"/>
      <c r="C891" s="1755"/>
      <c r="D891" s="1755"/>
      <c r="E891" s="1755"/>
      <c r="F891" s="1739"/>
      <c r="G891" s="1682"/>
      <c r="H891" s="1703"/>
    </row>
    <row r="892" spans="1:8">
      <c r="A892" s="1737"/>
      <c r="B892" s="1739"/>
      <c r="C892" s="1755"/>
      <c r="D892" s="1755"/>
      <c r="E892" s="1755"/>
      <c r="F892" s="1739"/>
      <c r="G892" s="1682"/>
      <c r="H892" s="1703"/>
    </row>
    <row r="893" spans="1:8">
      <c r="A893" s="1737"/>
      <c r="B893" s="1755"/>
      <c r="C893" s="1755"/>
      <c r="D893" s="1755"/>
      <c r="E893" s="1755"/>
      <c r="F893" s="1739"/>
      <c r="G893" s="1682"/>
      <c r="H893" s="1703"/>
    </row>
    <row r="894" spans="1:8">
      <c r="A894" s="1737"/>
      <c r="B894" s="1755"/>
      <c r="C894" s="1755"/>
      <c r="D894" s="1755"/>
      <c r="E894" s="1755"/>
      <c r="F894" s="1739"/>
      <c r="G894" s="1682"/>
      <c r="H894" s="1703"/>
    </row>
    <row r="895" spans="1:8">
      <c r="A895" s="1737"/>
      <c r="B895" s="1755"/>
      <c r="C895" s="1755"/>
      <c r="D895" s="1755"/>
      <c r="E895" s="1755"/>
      <c r="F895" s="1739"/>
      <c r="G895" s="1682"/>
      <c r="H895" s="1703"/>
    </row>
    <row r="896" spans="1:8">
      <c r="A896" s="1737"/>
      <c r="B896" s="1755"/>
      <c r="C896" s="1755"/>
      <c r="D896" s="1755"/>
      <c r="E896" s="1755"/>
      <c r="F896" s="1739"/>
      <c r="G896" s="1682"/>
      <c r="H896" s="1703"/>
    </row>
    <row r="897" spans="1:8">
      <c r="A897" s="1737"/>
      <c r="B897" s="1755"/>
      <c r="C897" s="1755"/>
      <c r="D897" s="1755"/>
      <c r="E897" s="1755"/>
      <c r="F897" s="1739"/>
      <c r="G897" s="1682"/>
      <c r="H897" s="1703"/>
    </row>
    <row r="898" spans="1:8">
      <c r="A898" s="1737"/>
      <c r="B898" s="1755"/>
      <c r="C898" s="1755"/>
      <c r="D898" s="1755"/>
      <c r="E898" s="1755"/>
      <c r="F898" s="1739"/>
      <c r="G898" s="1682"/>
      <c r="H898" s="1703"/>
    </row>
    <row r="899" spans="1:8">
      <c r="A899" s="1737"/>
      <c r="B899" s="1755"/>
      <c r="C899" s="1755"/>
      <c r="D899" s="1755"/>
      <c r="E899" s="1755"/>
      <c r="F899" s="1739"/>
      <c r="G899" s="1682"/>
      <c r="H899" s="1703"/>
    </row>
    <row r="900" spans="1:8">
      <c r="A900" s="1737"/>
      <c r="B900" s="1755"/>
      <c r="C900" s="1755"/>
      <c r="D900" s="1755"/>
      <c r="E900" s="1755"/>
      <c r="F900" s="1739"/>
      <c r="G900" s="1682"/>
      <c r="H900" s="1703"/>
    </row>
    <row r="901" spans="1:8">
      <c r="A901" s="1737"/>
      <c r="B901" s="1755"/>
      <c r="C901" s="1755"/>
      <c r="D901" s="1755"/>
      <c r="E901" s="1755"/>
      <c r="F901" s="1739"/>
      <c r="G901" s="1682"/>
      <c r="H901" s="1703"/>
    </row>
    <row r="902" spans="1:8">
      <c r="A902" s="1737"/>
      <c r="B902" s="1755"/>
      <c r="C902" s="1755"/>
      <c r="D902" s="1755"/>
      <c r="E902" s="1755"/>
      <c r="F902" s="1739"/>
      <c r="G902" s="1682"/>
      <c r="H902" s="1703"/>
    </row>
    <row r="903" spans="1:8">
      <c r="A903" s="1737"/>
      <c r="B903" s="1755"/>
      <c r="C903" s="1755"/>
      <c r="D903" s="1755"/>
      <c r="E903" s="1755"/>
      <c r="F903" s="1739"/>
      <c r="G903" s="1682"/>
      <c r="H903" s="1703"/>
    </row>
    <row r="904" spans="1:8">
      <c r="A904" s="1737"/>
      <c r="B904" s="1755"/>
      <c r="C904" s="1755"/>
      <c r="D904" s="1755"/>
      <c r="E904" s="1755"/>
      <c r="F904" s="1739"/>
      <c r="G904" s="1682"/>
      <c r="H904" s="1703"/>
    </row>
    <row r="905" spans="1:8">
      <c r="A905" s="1737"/>
      <c r="B905" s="1755"/>
      <c r="C905" s="1755"/>
      <c r="D905" s="1755"/>
      <c r="E905" s="1755"/>
      <c r="F905" s="1739"/>
      <c r="G905" s="1682"/>
      <c r="H905" s="1703"/>
    </row>
    <row r="906" spans="1:8">
      <c r="A906" s="1737"/>
      <c r="B906" s="1755"/>
      <c r="C906" s="1755"/>
      <c r="D906" s="1755"/>
      <c r="E906" s="1755"/>
      <c r="F906" s="1739"/>
      <c r="G906" s="1682"/>
      <c r="H906" s="1703"/>
    </row>
    <row r="907" spans="1:8">
      <c r="A907" s="1737"/>
      <c r="B907" s="1755"/>
      <c r="C907" s="1755"/>
      <c r="D907" s="1755"/>
      <c r="E907" s="1755"/>
      <c r="F907" s="1739"/>
      <c r="G907" s="1682"/>
      <c r="H907" s="1703"/>
    </row>
    <row r="908" spans="1:8">
      <c r="A908" s="1737"/>
      <c r="B908" s="1755"/>
      <c r="C908" s="1755"/>
      <c r="D908" s="1755"/>
      <c r="E908" s="1755"/>
      <c r="F908" s="1739"/>
      <c r="G908" s="1682"/>
      <c r="H908" s="1703"/>
    </row>
    <row r="909" spans="1:8">
      <c r="A909" s="1737"/>
      <c r="B909" s="1755"/>
      <c r="C909" s="1755"/>
      <c r="D909" s="1755"/>
      <c r="E909" s="1755"/>
      <c r="F909" s="1739"/>
      <c r="G909" s="1682"/>
      <c r="H909" s="1703"/>
    </row>
    <row r="910" spans="1:8">
      <c r="A910" s="1737"/>
      <c r="B910" s="1755"/>
      <c r="C910" s="1755"/>
      <c r="D910" s="1755"/>
      <c r="E910" s="1755"/>
      <c r="F910" s="1739"/>
      <c r="G910" s="1682"/>
      <c r="H910" s="1703"/>
    </row>
    <row r="911" spans="1:8">
      <c r="A911" s="1737"/>
      <c r="B911" s="1755"/>
      <c r="C911" s="1755"/>
      <c r="D911" s="1755"/>
      <c r="E911" s="1755"/>
      <c r="F911" s="1739"/>
      <c r="G911" s="1682"/>
      <c r="H911" s="1703"/>
    </row>
    <row r="912" spans="1:8">
      <c r="A912" s="1737"/>
      <c r="B912" s="1755"/>
      <c r="C912" s="1755"/>
      <c r="D912" s="1755"/>
      <c r="E912" s="1755"/>
      <c r="F912" s="1739"/>
      <c r="G912" s="1682"/>
      <c r="H912" s="1703"/>
    </row>
    <row r="913" spans="1:8">
      <c r="A913" s="1737"/>
      <c r="B913" s="1755"/>
      <c r="C913" s="1755"/>
      <c r="D913" s="1755"/>
      <c r="E913" s="1755"/>
      <c r="F913" s="1739"/>
      <c r="G913" s="1682"/>
      <c r="H913" s="1703"/>
    </row>
    <row r="914" spans="1:8">
      <c r="A914" s="1737"/>
      <c r="B914" s="1755"/>
      <c r="C914" s="1755"/>
      <c r="D914" s="1755"/>
      <c r="E914" s="1755"/>
      <c r="F914" s="1739"/>
      <c r="G914" s="1682"/>
      <c r="H914" s="1703"/>
    </row>
    <row r="915" spans="1:8">
      <c r="A915" s="1737"/>
      <c r="B915" s="1755"/>
      <c r="C915" s="1755"/>
      <c r="D915" s="1755"/>
      <c r="E915" s="1755"/>
      <c r="F915" s="1739"/>
      <c r="G915" s="1682"/>
      <c r="H915" s="1703"/>
    </row>
    <row r="916" spans="1:8">
      <c r="A916" s="1737"/>
      <c r="B916" s="1755"/>
      <c r="C916" s="1755"/>
      <c r="D916" s="1755"/>
      <c r="E916" s="1755"/>
      <c r="F916" s="1739"/>
      <c r="G916" s="1682"/>
      <c r="H916" s="1703"/>
    </row>
    <row r="917" spans="1:8">
      <c r="A917" s="1737"/>
      <c r="B917" s="1755"/>
      <c r="C917" s="1755"/>
      <c r="D917" s="1755"/>
      <c r="E917" s="1755"/>
      <c r="F917" s="1739"/>
      <c r="G917" s="1682"/>
      <c r="H917" s="1703"/>
    </row>
    <row r="918" spans="1:8">
      <c r="A918" s="1737"/>
      <c r="B918" s="1739"/>
      <c r="C918" s="1755"/>
      <c r="D918" s="1755"/>
      <c r="E918" s="1755"/>
      <c r="F918" s="1739"/>
      <c r="G918" s="1682"/>
      <c r="H918" s="1703"/>
    </row>
    <row r="919" spans="1:8">
      <c r="A919" s="1737"/>
      <c r="B919" s="1755"/>
      <c r="C919" s="1755"/>
      <c r="D919" s="1755"/>
      <c r="E919" s="1755"/>
      <c r="F919" s="1739"/>
      <c r="G919" s="1682"/>
      <c r="H919" s="1703"/>
    </row>
    <row r="920" spans="1:8">
      <c r="A920" s="1737"/>
      <c r="B920" s="1739"/>
      <c r="C920" s="1755"/>
      <c r="D920" s="1755"/>
      <c r="E920" s="1755"/>
      <c r="F920" s="1739"/>
      <c r="G920" s="1682"/>
      <c r="H920" s="1703"/>
    </row>
    <row r="921" spans="1:8">
      <c r="A921" s="1737"/>
      <c r="B921" s="1739"/>
      <c r="C921" s="1755"/>
      <c r="D921" s="1755"/>
      <c r="E921" s="1755"/>
      <c r="F921" s="1739"/>
      <c r="G921" s="1682"/>
      <c r="H921" s="1703"/>
    </row>
    <row r="922" spans="1:8">
      <c r="A922" s="1737"/>
      <c r="B922" s="1739"/>
      <c r="C922" s="1755"/>
      <c r="D922" s="1755"/>
      <c r="E922" s="1755"/>
      <c r="F922" s="1739"/>
      <c r="G922" s="1682"/>
      <c r="H922" s="1703"/>
    </row>
    <row r="923" spans="1:8">
      <c r="A923" s="1737"/>
      <c r="B923" s="1739"/>
      <c r="C923" s="1755"/>
      <c r="D923" s="1755"/>
      <c r="E923" s="1755"/>
      <c r="F923" s="1739"/>
      <c r="G923" s="1682"/>
      <c r="H923" s="1703"/>
    </row>
    <row r="924" spans="1:8">
      <c r="A924" s="1737"/>
      <c r="B924" s="1739"/>
      <c r="C924" s="1755"/>
      <c r="D924" s="1755"/>
      <c r="E924" s="1755"/>
      <c r="F924" s="1739"/>
      <c r="G924" s="1682"/>
      <c r="H924" s="1703"/>
    </row>
    <row r="925" spans="1:8">
      <c r="A925" s="1737"/>
      <c r="B925" s="1739"/>
      <c r="C925" s="1755"/>
      <c r="D925" s="1755"/>
      <c r="E925" s="1755"/>
      <c r="F925" s="1739"/>
      <c r="G925" s="1682"/>
      <c r="H925" s="1703"/>
    </row>
    <row r="926" spans="1:8">
      <c r="A926" s="1737"/>
      <c r="B926" s="1739"/>
      <c r="C926" s="1755"/>
      <c r="D926" s="1755"/>
      <c r="E926" s="1755"/>
      <c r="F926" s="1739"/>
      <c r="G926" s="1682"/>
      <c r="H926" s="1703"/>
    </row>
    <row r="927" spans="1:8">
      <c r="A927" s="1737"/>
      <c r="B927" s="1739"/>
      <c r="C927" s="1755"/>
      <c r="D927" s="1755"/>
      <c r="E927" s="1755"/>
      <c r="F927" s="1739"/>
      <c r="G927" s="1682"/>
      <c r="H927" s="1703"/>
    </row>
    <row r="928" spans="1:8">
      <c r="A928" s="1737"/>
      <c r="B928" s="1739"/>
      <c r="C928" s="1755"/>
      <c r="D928" s="1755"/>
      <c r="E928" s="1755"/>
      <c r="F928" s="1739"/>
      <c r="G928" s="1682"/>
      <c r="H928" s="1703"/>
    </row>
    <row r="929" spans="1:8">
      <c r="A929" s="1737"/>
      <c r="B929" s="1739"/>
      <c r="C929" s="1755"/>
      <c r="D929" s="1755"/>
      <c r="E929" s="1755"/>
      <c r="F929" s="1739"/>
      <c r="G929" s="1682"/>
      <c r="H929" s="1703"/>
    </row>
    <row r="930" spans="1:8" ht="15.75" thickBot="1">
      <c r="A930" s="1814"/>
      <c r="B930" s="1815"/>
      <c r="C930" s="1816"/>
      <c r="D930" s="1816"/>
      <c r="E930" s="1816"/>
      <c r="F930" s="1815"/>
      <c r="G930" s="1707"/>
      <c r="H930" s="1708"/>
    </row>
    <row r="931" spans="1:8">
      <c r="A931" s="2539" t="s">
        <v>4389</v>
      </c>
      <c r="B931" s="2574"/>
      <c r="C931" s="1604"/>
      <c r="D931" s="1604"/>
      <c r="E931" s="1739"/>
      <c r="F931" s="1739"/>
      <c r="G931" s="1682"/>
      <c r="H931" s="1840"/>
    </row>
    <row r="932" spans="1:8">
      <c r="A932" s="1755" t="s">
        <v>5870</v>
      </c>
      <c r="B932" s="1755"/>
      <c r="C932" s="1755"/>
      <c r="D932" s="1755"/>
      <c r="E932" s="1755"/>
      <c r="F932" s="1755"/>
      <c r="G932" s="1680"/>
      <c r="H932" s="1680"/>
    </row>
    <row r="934" spans="1:8" ht="15.75" thickBot="1"/>
    <row r="935" spans="1:8">
      <c r="A935" s="1729"/>
      <c r="B935" s="1730" t="s">
        <v>1789</v>
      </c>
      <c r="C935" s="1731" t="s">
        <v>1335</v>
      </c>
      <c r="D935" s="1732"/>
      <c r="E935" s="1732"/>
      <c r="F935" s="1730"/>
      <c r="G935" s="1730" t="s">
        <v>1711</v>
      </c>
      <c r="H935" s="1733" t="s">
        <v>1712</v>
      </c>
    </row>
    <row r="936" spans="1:8">
      <c r="A936" s="1737"/>
      <c r="B936" s="1583" t="str">
        <f>'Data Sheet'!$C$25</f>
        <v xml:space="preserve"> New York State Electric &amp; Gas Corporation</v>
      </c>
      <c r="C936" s="1738" t="s">
        <v>1336</v>
      </c>
      <c r="D936" s="1739" t="s">
        <v>1337</v>
      </c>
      <c r="E936" s="1739"/>
      <c r="F936" s="1740" t="s">
        <v>1338</v>
      </c>
      <c r="G936" s="1740" t="s">
        <v>1714</v>
      </c>
      <c r="H936" s="1741"/>
    </row>
    <row r="937" spans="1:8">
      <c r="A937" s="1744"/>
      <c r="B937" s="1745"/>
      <c r="C937" s="1746" t="s">
        <v>1339</v>
      </c>
      <c r="D937" s="1745" t="s">
        <v>1337</v>
      </c>
      <c r="E937" s="1745"/>
      <c r="F937" s="1747" t="s">
        <v>1340</v>
      </c>
      <c r="G937" s="1687" t="str">
        <f>'Data Sheet'!$C$40</f>
        <v xml:space="preserve"> </v>
      </c>
      <c r="H937" s="1688" t="str">
        <f>'Data Sheet'!$C$38</f>
        <v>12/31/2016</v>
      </c>
    </row>
    <row r="938" spans="1:8">
      <c r="A938" s="1752" t="s">
        <v>1805</v>
      </c>
      <c r="B938" s="1753"/>
      <c r="C938" s="1753"/>
      <c r="D938" s="1753"/>
      <c r="E938" s="1753"/>
      <c r="F938" s="1753"/>
      <c r="G938" s="1753"/>
      <c r="H938" s="1754"/>
    </row>
    <row r="939" spans="1:8">
      <c r="A939" s="1737"/>
      <c r="B939" s="1755"/>
      <c r="C939" s="1755"/>
      <c r="D939" s="1755"/>
      <c r="E939" s="1755"/>
      <c r="F939" s="1604"/>
      <c r="G939" s="1755"/>
      <c r="H939" s="1838"/>
    </row>
    <row r="940" spans="1:8">
      <c r="A940" s="1737"/>
      <c r="B940" s="1755"/>
      <c r="C940" s="1755"/>
      <c r="D940" s="1755"/>
      <c r="E940" s="1755"/>
      <c r="F940" s="1604"/>
      <c r="G940" s="1755"/>
      <c r="H940" s="1838"/>
    </row>
    <row r="941" spans="1:8">
      <c r="A941" s="1737"/>
      <c r="B941" s="1755"/>
      <c r="C941" s="1755"/>
      <c r="D941" s="1755"/>
      <c r="E941" s="1755"/>
      <c r="F941" s="1604"/>
      <c r="G941" s="1755"/>
      <c r="H941" s="1838"/>
    </row>
    <row r="942" spans="1:8">
      <c r="A942" s="1737"/>
      <c r="B942" s="1755"/>
      <c r="C942" s="1755"/>
      <c r="D942" s="1755"/>
      <c r="E942" s="1755"/>
      <c r="F942" s="1604"/>
      <c r="G942" s="1755"/>
      <c r="H942" s="1839"/>
    </row>
    <row r="943" spans="1:8">
      <c r="A943" s="1737"/>
      <c r="B943" s="1755"/>
      <c r="C943" s="1755"/>
      <c r="D943" s="1755"/>
      <c r="E943" s="1755"/>
      <c r="F943" s="1604"/>
      <c r="G943" s="1755"/>
      <c r="H943" s="1838"/>
    </row>
    <row r="944" spans="1:8">
      <c r="A944" s="1737"/>
      <c r="B944" s="1755"/>
      <c r="C944" s="1755"/>
      <c r="D944" s="1755"/>
      <c r="E944" s="1755"/>
      <c r="F944" s="1604"/>
      <c r="G944" s="1755"/>
      <c r="H944" s="1838"/>
    </row>
    <row r="945" spans="1:8">
      <c r="A945" s="1737"/>
      <c r="B945" s="1755"/>
      <c r="C945" s="1755"/>
      <c r="D945" s="1755"/>
      <c r="E945" s="1755"/>
      <c r="F945" s="1604"/>
      <c r="G945" s="1680"/>
      <c r="H945" s="1725"/>
    </row>
    <row r="946" spans="1:8">
      <c r="A946" s="1737"/>
      <c r="B946" s="1755"/>
      <c r="C946" s="1755"/>
      <c r="D946" s="1755"/>
      <c r="E946" s="1755"/>
      <c r="F946" s="1604"/>
      <c r="G946" s="1680"/>
      <c r="H946" s="1725"/>
    </row>
    <row r="947" spans="1:8">
      <c r="A947" s="1737"/>
      <c r="B947" s="1739"/>
      <c r="C947" s="1755"/>
      <c r="D947" s="1755"/>
      <c r="E947" s="1755"/>
      <c r="F947" s="1604"/>
      <c r="G947" s="1680"/>
      <c r="H947" s="1725"/>
    </row>
    <row r="948" spans="1:8">
      <c r="A948" s="1737"/>
      <c r="B948" s="1755"/>
      <c r="C948" s="1755"/>
      <c r="D948" s="1755"/>
      <c r="E948" s="1755"/>
      <c r="F948" s="1604"/>
      <c r="G948" s="1680"/>
      <c r="H948" s="1725"/>
    </row>
    <row r="949" spans="1:8">
      <c r="A949" s="1737"/>
      <c r="B949" s="1755"/>
      <c r="C949" s="1755"/>
      <c r="D949" s="1755"/>
      <c r="E949" s="1755"/>
      <c r="F949" s="1604"/>
      <c r="G949" s="1680"/>
      <c r="H949" s="1725"/>
    </row>
    <row r="950" spans="1:8">
      <c r="A950" s="1737"/>
      <c r="B950" s="1755"/>
      <c r="C950" s="1755"/>
      <c r="D950" s="1755"/>
      <c r="E950" s="1755"/>
      <c r="F950" s="1604"/>
      <c r="G950" s="1755"/>
      <c r="H950" s="1838"/>
    </row>
    <row r="951" spans="1:8">
      <c r="A951" s="1737"/>
      <c r="B951" s="1755"/>
      <c r="C951" s="1755"/>
      <c r="D951" s="1755"/>
      <c r="E951" s="1755"/>
      <c r="F951" s="1604"/>
      <c r="G951" s="1755"/>
      <c r="H951" s="1838"/>
    </row>
    <row r="952" spans="1:8">
      <c r="A952" s="1737"/>
      <c r="B952" s="1755"/>
      <c r="C952" s="1755"/>
      <c r="D952" s="1755"/>
      <c r="E952" s="1755"/>
      <c r="F952" s="1604"/>
      <c r="G952" s="1755"/>
      <c r="H952" s="1838"/>
    </row>
    <row r="953" spans="1:8">
      <c r="A953" s="1737"/>
      <c r="B953" s="1755"/>
      <c r="C953" s="1755"/>
      <c r="D953" s="1755"/>
      <c r="E953" s="1755"/>
      <c r="F953" s="1604"/>
      <c r="G953" s="1755"/>
      <c r="H953" s="1838"/>
    </row>
    <row r="954" spans="1:8">
      <c r="A954" s="1737"/>
      <c r="B954" s="1755"/>
      <c r="C954" s="1755"/>
      <c r="D954" s="1755"/>
      <c r="E954" s="1755"/>
      <c r="F954" s="1604"/>
      <c r="G954" s="1755"/>
      <c r="H954" s="1838"/>
    </row>
    <row r="955" spans="1:8">
      <c r="A955" s="1737"/>
      <c r="B955" s="1755"/>
      <c r="C955" s="1755"/>
      <c r="D955" s="1755"/>
      <c r="E955" s="1755"/>
      <c r="F955" s="1755"/>
      <c r="G955" s="1755"/>
      <c r="H955" s="1838"/>
    </row>
    <row r="956" spans="1:8">
      <c r="A956" s="1737"/>
      <c r="B956" s="1755"/>
      <c r="C956" s="1755"/>
      <c r="D956" s="1755"/>
      <c r="E956" s="1755"/>
      <c r="F956" s="1739"/>
      <c r="G956" s="1682"/>
      <c r="H956" s="1703"/>
    </row>
    <row r="957" spans="1:8">
      <c r="A957" s="1737"/>
      <c r="B957" s="1739"/>
      <c r="C957" s="1755"/>
      <c r="D957" s="1755"/>
      <c r="E957" s="1755"/>
      <c r="F957" s="1739"/>
      <c r="G957" s="1682"/>
      <c r="H957" s="1703"/>
    </row>
    <row r="958" spans="1:8">
      <c r="A958" s="1737"/>
      <c r="B958" s="1755"/>
      <c r="C958" s="1755"/>
      <c r="D958" s="1755"/>
      <c r="E958" s="1755"/>
      <c r="F958" s="1739"/>
      <c r="G958" s="1682"/>
      <c r="H958" s="1703"/>
    </row>
    <row r="959" spans="1:8">
      <c r="A959" s="1737"/>
      <c r="B959" s="1739"/>
      <c r="C959" s="1755"/>
      <c r="D959" s="1755"/>
      <c r="E959" s="1755"/>
      <c r="F959" s="1739"/>
      <c r="G959" s="1682"/>
      <c r="H959" s="1703"/>
    </row>
    <row r="960" spans="1:8">
      <c r="A960" s="1737"/>
      <c r="B960" s="1755"/>
      <c r="C960" s="1755"/>
      <c r="D960" s="1755"/>
      <c r="E960" s="1755"/>
      <c r="F960" s="1739"/>
      <c r="G960" s="1682"/>
      <c r="H960" s="1703"/>
    </row>
    <row r="961" spans="1:8">
      <c r="A961" s="1737"/>
      <c r="B961" s="1755"/>
      <c r="C961" s="1755"/>
      <c r="D961" s="1755"/>
      <c r="E961" s="1755"/>
      <c r="F961" s="1739"/>
      <c r="G961" s="1682"/>
      <c r="H961" s="1703"/>
    </row>
    <row r="962" spans="1:8">
      <c r="A962" s="1737"/>
      <c r="B962" s="1755"/>
      <c r="C962" s="1755"/>
      <c r="D962" s="1755"/>
      <c r="E962" s="1755"/>
      <c r="F962" s="1739"/>
      <c r="G962" s="1682"/>
      <c r="H962" s="1703"/>
    </row>
    <row r="963" spans="1:8">
      <c r="A963" s="1737"/>
      <c r="B963" s="1755"/>
      <c r="C963" s="1755"/>
      <c r="D963" s="1755"/>
      <c r="E963" s="1755"/>
      <c r="F963" s="1739"/>
      <c r="G963" s="1682"/>
      <c r="H963" s="1703"/>
    </row>
    <row r="964" spans="1:8">
      <c r="A964" s="1737"/>
      <c r="B964" s="1755"/>
      <c r="C964" s="1755"/>
      <c r="D964" s="1755"/>
      <c r="E964" s="1755"/>
      <c r="F964" s="1739"/>
      <c r="G964" s="1682"/>
      <c r="H964" s="1703"/>
    </row>
    <row r="965" spans="1:8">
      <c r="A965" s="1737"/>
      <c r="B965" s="1755"/>
      <c r="C965" s="1755"/>
      <c r="D965" s="1755"/>
      <c r="E965" s="1755"/>
      <c r="F965" s="1739"/>
      <c r="G965" s="1682"/>
      <c r="H965" s="1703"/>
    </row>
    <row r="966" spans="1:8">
      <c r="A966" s="1737"/>
      <c r="B966" s="1755"/>
      <c r="C966" s="1755"/>
      <c r="D966" s="1755"/>
      <c r="E966" s="1755"/>
      <c r="F966" s="1739"/>
      <c r="G966" s="1682"/>
      <c r="H966" s="1703"/>
    </row>
    <row r="967" spans="1:8">
      <c r="A967" s="1737"/>
      <c r="B967" s="1755"/>
      <c r="C967" s="1755"/>
      <c r="D967" s="1755"/>
      <c r="E967" s="1755"/>
      <c r="F967" s="1739"/>
      <c r="G967" s="1682"/>
      <c r="H967" s="1703"/>
    </row>
    <row r="968" spans="1:8">
      <c r="A968" s="1737"/>
      <c r="B968" s="1755"/>
      <c r="C968" s="1755"/>
      <c r="D968" s="1755"/>
      <c r="E968" s="1755"/>
      <c r="F968" s="1739"/>
      <c r="G968" s="1682"/>
      <c r="H968" s="1703"/>
    </row>
    <row r="969" spans="1:8">
      <c r="A969" s="1737"/>
      <c r="B969" s="1755"/>
      <c r="C969" s="1755"/>
      <c r="D969" s="1755"/>
      <c r="E969" s="1755"/>
      <c r="F969" s="1739"/>
      <c r="G969" s="1682"/>
      <c r="H969" s="1703"/>
    </row>
    <row r="970" spans="1:8">
      <c r="A970" s="1737"/>
      <c r="B970" s="1755"/>
      <c r="C970" s="1755"/>
      <c r="D970" s="1755"/>
      <c r="E970" s="1755"/>
      <c r="F970" s="1739"/>
      <c r="G970" s="1682"/>
      <c r="H970" s="1703"/>
    </row>
    <row r="971" spans="1:8">
      <c r="A971" s="1737"/>
      <c r="B971" s="1755"/>
      <c r="C971" s="1755"/>
      <c r="D971" s="1755"/>
      <c r="E971" s="1755"/>
      <c r="F971" s="1739"/>
      <c r="G971" s="1682"/>
      <c r="H971" s="1703"/>
    </row>
    <row r="972" spans="1:8">
      <c r="A972" s="1737"/>
      <c r="B972" s="1755"/>
      <c r="C972" s="1755"/>
      <c r="D972" s="1755"/>
      <c r="E972" s="1755"/>
      <c r="F972" s="1739"/>
      <c r="G972" s="1682"/>
      <c r="H972" s="1703"/>
    </row>
    <row r="973" spans="1:8">
      <c r="A973" s="1737"/>
      <c r="B973" s="1755"/>
      <c r="C973" s="1755"/>
      <c r="D973" s="1755"/>
      <c r="E973" s="1755"/>
      <c r="F973" s="1739"/>
      <c r="G973" s="1682"/>
      <c r="H973" s="1703"/>
    </row>
    <row r="974" spans="1:8">
      <c r="A974" s="1737"/>
      <c r="B974" s="1755"/>
      <c r="C974" s="1755"/>
      <c r="D974" s="1755"/>
      <c r="E974" s="1755"/>
      <c r="F974" s="1739"/>
      <c r="G974" s="1682"/>
      <c r="H974" s="1703"/>
    </row>
    <row r="975" spans="1:8">
      <c r="A975" s="1737"/>
      <c r="B975" s="1755"/>
      <c r="C975" s="1755"/>
      <c r="D975" s="1755"/>
      <c r="E975" s="1755"/>
      <c r="F975" s="1739"/>
      <c r="G975" s="1682"/>
      <c r="H975" s="1703"/>
    </row>
    <row r="976" spans="1:8">
      <c r="A976" s="1737"/>
      <c r="B976" s="1755"/>
      <c r="C976" s="1755"/>
      <c r="D976" s="1755"/>
      <c r="E976" s="1755"/>
      <c r="F976" s="1739"/>
      <c r="G976" s="1682"/>
      <c r="H976" s="1703"/>
    </row>
    <row r="977" spans="1:8">
      <c r="A977" s="1737"/>
      <c r="B977" s="1755"/>
      <c r="C977" s="1755"/>
      <c r="D977" s="1755"/>
      <c r="E977" s="1755"/>
      <c r="F977" s="1739"/>
      <c r="G977" s="1682"/>
      <c r="H977" s="1703"/>
    </row>
    <row r="978" spans="1:8">
      <c r="A978" s="1737"/>
      <c r="B978" s="1755"/>
      <c r="C978" s="1755"/>
      <c r="D978" s="1755"/>
      <c r="E978" s="1755"/>
      <c r="F978" s="1739"/>
      <c r="G978" s="1682"/>
      <c r="H978" s="1703"/>
    </row>
    <row r="979" spans="1:8">
      <c r="A979" s="1737"/>
      <c r="B979" s="1755"/>
      <c r="C979" s="1755"/>
      <c r="D979" s="1755"/>
      <c r="E979" s="1755"/>
      <c r="F979" s="1739"/>
      <c r="G979" s="1682"/>
      <c r="H979" s="1703"/>
    </row>
    <row r="980" spans="1:8">
      <c r="A980" s="1737"/>
      <c r="B980" s="1755"/>
      <c r="C980" s="1755"/>
      <c r="D980" s="1755"/>
      <c r="E980" s="1755"/>
      <c r="F980" s="1739"/>
      <c r="G980" s="1682"/>
      <c r="H980" s="1703"/>
    </row>
    <row r="981" spans="1:8">
      <c r="A981" s="1737"/>
      <c r="B981" s="1755"/>
      <c r="C981" s="1755"/>
      <c r="D981" s="1755"/>
      <c r="E981" s="1755"/>
      <c r="F981" s="1739"/>
      <c r="G981" s="1682"/>
      <c r="H981" s="1703"/>
    </row>
    <row r="982" spans="1:8">
      <c r="A982" s="1737"/>
      <c r="B982" s="1755"/>
      <c r="C982" s="1755"/>
      <c r="D982" s="1755"/>
      <c r="E982" s="1755"/>
      <c r="F982" s="1739"/>
      <c r="G982" s="1682"/>
      <c r="H982" s="1703"/>
    </row>
    <row r="983" spans="1:8">
      <c r="A983" s="1737"/>
      <c r="B983" s="1755"/>
      <c r="C983" s="1755"/>
      <c r="D983" s="1755"/>
      <c r="E983" s="1755"/>
      <c r="F983" s="1739"/>
      <c r="G983" s="1682"/>
      <c r="H983" s="1703"/>
    </row>
    <row r="984" spans="1:8">
      <c r="A984" s="1737"/>
      <c r="B984" s="1755"/>
      <c r="C984" s="1755"/>
      <c r="D984" s="1755"/>
      <c r="E984" s="1755"/>
      <c r="F984" s="1739"/>
      <c r="G984" s="1682"/>
      <c r="H984" s="1703"/>
    </row>
    <row r="985" spans="1:8">
      <c r="A985" s="1737"/>
      <c r="B985" s="1739"/>
      <c r="C985" s="1755"/>
      <c r="D985" s="1755"/>
      <c r="E985" s="1755"/>
      <c r="F985" s="1739"/>
      <c r="G985" s="1682"/>
      <c r="H985" s="1703"/>
    </row>
    <row r="986" spans="1:8">
      <c r="A986" s="1737"/>
      <c r="B986" s="1755"/>
      <c r="C986" s="1755"/>
      <c r="D986" s="1755"/>
      <c r="E986" s="1755"/>
      <c r="F986" s="1739"/>
      <c r="G986" s="1682"/>
      <c r="H986" s="1703"/>
    </row>
    <row r="987" spans="1:8">
      <c r="A987" s="1737"/>
      <c r="B987" s="1739"/>
      <c r="C987" s="1755"/>
      <c r="D987" s="1755"/>
      <c r="E987" s="1755"/>
      <c r="F987" s="1739"/>
      <c r="G987" s="1682"/>
      <c r="H987" s="1703"/>
    </row>
    <row r="988" spans="1:8">
      <c r="A988" s="1737"/>
      <c r="B988" s="1739"/>
      <c r="C988" s="1755"/>
      <c r="D988" s="1755"/>
      <c r="E988" s="1755"/>
      <c r="F988" s="1739"/>
      <c r="G988" s="1682"/>
      <c r="H988" s="1703"/>
    </row>
    <row r="989" spans="1:8">
      <c r="A989" s="1737"/>
      <c r="B989" s="1739"/>
      <c r="C989" s="1755"/>
      <c r="D989" s="1755"/>
      <c r="E989" s="1755"/>
      <c r="F989" s="1739"/>
      <c r="G989" s="1682"/>
      <c r="H989" s="1703"/>
    </row>
    <row r="990" spans="1:8">
      <c r="A990" s="1737"/>
      <c r="B990" s="1739"/>
      <c r="C990" s="1755"/>
      <c r="D990" s="1755"/>
      <c r="E990" s="1755"/>
      <c r="F990" s="1739"/>
      <c r="G990" s="1682"/>
      <c r="H990" s="1703"/>
    </row>
    <row r="991" spans="1:8">
      <c r="A991" s="1737"/>
      <c r="B991" s="1739"/>
      <c r="C991" s="1755"/>
      <c r="D991" s="1755"/>
      <c r="E991" s="1755"/>
      <c r="F991" s="1739"/>
      <c r="G991" s="1682"/>
      <c r="H991" s="1703"/>
    </row>
    <row r="992" spans="1:8">
      <c r="A992" s="1737"/>
      <c r="B992" s="1739"/>
      <c r="C992" s="1755"/>
      <c r="D992" s="1755"/>
      <c r="E992" s="1755"/>
      <c r="F992" s="1739"/>
      <c r="G992" s="1682"/>
      <c r="H992" s="1703"/>
    </row>
    <row r="993" spans="1:8">
      <c r="A993" s="1737"/>
      <c r="B993" s="1739"/>
      <c r="C993" s="1755"/>
      <c r="D993" s="1755"/>
      <c r="E993" s="1755"/>
      <c r="F993" s="1739"/>
      <c r="G993" s="1682"/>
      <c r="H993" s="1703"/>
    </row>
    <row r="994" spans="1:8">
      <c r="A994" s="1737"/>
      <c r="B994" s="1739"/>
      <c r="C994" s="1755"/>
      <c r="D994" s="1755"/>
      <c r="E994" s="1755"/>
      <c r="F994" s="1739"/>
      <c r="G994" s="1682"/>
      <c r="H994" s="1703"/>
    </row>
    <row r="995" spans="1:8">
      <c r="A995" s="1737"/>
      <c r="B995" s="1739"/>
      <c r="C995" s="1755"/>
      <c r="D995" s="1755"/>
      <c r="E995" s="1755"/>
      <c r="F995" s="1739"/>
      <c r="G995" s="1682"/>
      <c r="H995" s="1703"/>
    </row>
    <row r="996" spans="1:8">
      <c r="A996" s="1737"/>
      <c r="B996" s="1739"/>
      <c r="C996" s="1755"/>
      <c r="D996" s="1755"/>
      <c r="E996" s="1755"/>
      <c r="F996" s="1739"/>
      <c r="G996" s="1682"/>
      <c r="H996" s="1703"/>
    </row>
    <row r="997" spans="1:8" ht="15.75" thickBot="1">
      <c r="A997" s="1814"/>
      <c r="B997" s="1815"/>
      <c r="C997" s="1816"/>
      <c r="D997" s="1816"/>
      <c r="E997" s="1816"/>
      <c r="F997" s="1815"/>
      <c r="G997" s="1707"/>
      <c r="H997" s="1708"/>
    </row>
    <row r="998" spans="1:8">
      <c r="A998" s="2539" t="s">
        <v>4389</v>
      </c>
      <c r="B998" s="2574"/>
      <c r="C998" s="1604"/>
      <c r="D998" s="1604"/>
      <c r="E998" s="1739"/>
      <c r="F998" s="1739"/>
      <c r="G998" s="1682"/>
      <c r="H998" s="1840"/>
    </row>
    <row r="999" spans="1:8">
      <c r="A999" s="1755" t="s">
        <v>5871</v>
      </c>
      <c r="B999" s="1755"/>
      <c r="C999" s="1755"/>
      <c r="D999" s="1755"/>
      <c r="E999" s="1755"/>
      <c r="F999" s="1755"/>
      <c r="G999" s="1680"/>
      <c r="H999" s="1680"/>
    </row>
    <row r="1000" spans="1:8" ht="15.75" thickBot="1"/>
    <row r="1001" spans="1:8">
      <c r="A1001" s="1729"/>
      <c r="B1001" s="1730" t="s">
        <v>1789</v>
      </c>
      <c r="C1001" s="1731" t="s">
        <v>1335</v>
      </c>
      <c r="D1001" s="1732"/>
      <c r="E1001" s="1732"/>
      <c r="F1001" s="1730"/>
      <c r="G1001" s="1730" t="s">
        <v>1711</v>
      </c>
      <c r="H1001" s="1733" t="s">
        <v>1712</v>
      </c>
    </row>
    <row r="1002" spans="1:8">
      <c r="A1002" s="1737"/>
      <c r="B1002" s="1583" t="str">
        <f>'Data Sheet'!$C$25</f>
        <v xml:space="preserve"> New York State Electric &amp; Gas Corporation</v>
      </c>
      <c r="C1002" s="1738" t="s">
        <v>1336</v>
      </c>
      <c r="D1002" s="1739" t="s">
        <v>1337</v>
      </c>
      <c r="E1002" s="1739"/>
      <c r="F1002" s="1740" t="s">
        <v>1338</v>
      </c>
      <c r="G1002" s="1740" t="s">
        <v>1714</v>
      </c>
      <c r="H1002" s="1741"/>
    </row>
    <row r="1003" spans="1:8">
      <c r="A1003" s="1744"/>
      <c r="B1003" s="1745"/>
      <c r="C1003" s="1746" t="s">
        <v>1339</v>
      </c>
      <c r="D1003" s="1745" t="s">
        <v>1337</v>
      </c>
      <c r="E1003" s="1745"/>
      <c r="F1003" s="1747" t="s">
        <v>1340</v>
      </c>
      <c r="G1003" s="1687" t="str">
        <f>'Data Sheet'!$C$40</f>
        <v xml:space="preserve"> </v>
      </c>
      <c r="H1003" s="1688" t="str">
        <f>'Data Sheet'!$C$38</f>
        <v>12/31/2016</v>
      </c>
    </row>
    <row r="1004" spans="1:8">
      <c r="A1004" s="1752" t="s">
        <v>1805</v>
      </c>
      <c r="B1004" s="1753"/>
      <c r="C1004" s="1753"/>
      <c r="D1004" s="1753"/>
      <c r="E1004" s="1753"/>
      <c r="F1004" s="1753"/>
      <c r="G1004" s="1753"/>
      <c r="H1004" s="1754"/>
    </row>
    <row r="1005" spans="1:8">
      <c r="A1005" s="1737"/>
      <c r="B1005" s="1755"/>
      <c r="C1005" s="1755"/>
      <c r="D1005" s="1755"/>
      <c r="E1005" s="1755"/>
      <c r="F1005" s="1604"/>
      <c r="G1005" s="1755"/>
      <c r="H1005" s="1838"/>
    </row>
    <row r="1006" spans="1:8">
      <c r="A1006" s="1737"/>
      <c r="B1006" s="1755"/>
      <c r="C1006" s="1755"/>
      <c r="D1006" s="1755"/>
      <c r="E1006" s="1755"/>
      <c r="F1006" s="1604"/>
      <c r="G1006" s="1755"/>
      <c r="H1006" s="1838"/>
    </row>
    <row r="1007" spans="1:8">
      <c r="A1007" s="1737"/>
      <c r="B1007" s="1755"/>
      <c r="C1007" s="1755"/>
      <c r="D1007" s="1755"/>
      <c r="E1007" s="1755"/>
      <c r="F1007" s="1604"/>
      <c r="G1007" s="1755"/>
      <c r="H1007" s="1838"/>
    </row>
    <row r="1008" spans="1:8">
      <c r="A1008" s="1737"/>
      <c r="B1008" s="1755"/>
      <c r="C1008" s="1755"/>
      <c r="D1008" s="1755"/>
      <c r="E1008" s="1755"/>
      <c r="F1008" s="1604"/>
      <c r="G1008" s="1755"/>
      <c r="H1008" s="1839"/>
    </row>
    <row r="1009" spans="1:8">
      <c r="A1009" s="1737"/>
      <c r="B1009" s="1755"/>
      <c r="C1009" s="1755"/>
      <c r="D1009" s="1755"/>
      <c r="E1009" s="1755"/>
      <c r="F1009" s="1604"/>
      <c r="G1009" s="1755"/>
      <c r="H1009" s="1838"/>
    </row>
    <row r="1010" spans="1:8">
      <c r="A1010" s="1737"/>
      <c r="B1010" s="1755"/>
      <c r="C1010" s="1755"/>
      <c r="D1010" s="1755"/>
      <c r="E1010" s="1755"/>
      <c r="F1010" s="1604"/>
      <c r="G1010" s="1755"/>
      <c r="H1010" s="1838"/>
    </row>
    <row r="1011" spans="1:8">
      <c r="A1011" s="1737"/>
      <c r="B1011" s="1755"/>
      <c r="C1011" s="1755"/>
      <c r="D1011" s="1755"/>
      <c r="E1011" s="1755"/>
      <c r="F1011" s="1604"/>
      <c r="G1011" s="1680"/>
      <c r="H1011" s="1725"/>
    </row>
    <row r="1012" spans="1:8">
      <c r="A1012" s="1737"/>
      <c r="B1012" s="1755"/>
      <c r="C1012" s="1755"/>
      <c r="D1012" s="1755"/>
      <c r="E1012" s="1755"/>
      <c r="F1012" s="1604"/>
      <c r="G1012" s="1680"/>
      <c r="H1012" s="1725"/>
    </row>
    <row r="1013" spans="1:8">
      <c r="A1013" s="1737"/>
      <c r="B1013" s="1739"/>
      <c r="C1013" s="1755"/>
      <c r="D1013" s="1755"/>
      <c r="E1013" s="1755"/>
      <c r="F1013" s="1604"/>
      <c r="G1013" s="1680"/>
      <c r="H1013" s="1725"/>
    </row>
    <row r="1014" spans="1:8">
      <c r="A1014" s="1737"/>
      <c r="B1014" s="1755"/>
      <c r="C1014" s="1755"/>
      <c r="D1014" s="1755"/>
      <c r="E1014" s="1755"/>
      <c r="F1014" s="1604"/>
      <c r="G1014" s="1680"/>
      <c r="H1014" s="1725"/>
    </row>
    <row r="1015" spans="1:8">
      <c r="A1015" s="1737"/>
      <c r="B1015" s="1755"/>
      <c r="C1015" s="1755"/>
      <c r="D1015" s="1755"/>
      <c r="E1015" s="1755"/>
      <c r="F1015" s="1604"/>
      <c r="G1015" s="1680"/>
      <c r="H1015" s="1725"/>
    </row>
    <row r="1016" spans="1:8">
      <c r="A1016" s="1737"/>
      <c r="B1016" s="1755"/>
      <c r="C1016" s="1755"/>
      <c r="D1016" s="1755"/>
      <c r="E1016" s="1755"/>
      <c r="F1016" s="1604"/>
      <c r="G1016" s="1755"/>
      <c r="H1016" s="1838"/>
    </row>
    <row r="1017" spans="1:8">
      <c r="A1017" s="1737"/>
      <c r="B1017" s="1755"/>
      <c r="C1017" s="1755"/>
      <c r="D1017" s="1755"/>
      <c r="E1017" s="1755"/>
      <c r="F1017" s="1604"/>
      <c r="G1017" s="1755"/>
      <c r="H1017" s="1838"/>
    </row>
    <row r="1018" spans="1:8">
      <c r="A1018" s="1737"/>
      <c r="B1018" s="1755"/>
      <c r="C1018" s="1755"/>
      <c r="D1018" s="1755"/>
      <c r="E1018" s="1755"/>
      <c r="F1018" s="1604"/>
      <c r="G1018" s="1755"/>
      <c r="H1018" s="1838"/>
    </row>
    <row r="1019" spans="1:8">
      <c r="A1019" s="1737"/>
      <c r="B1019" s="1755"/>
      <c r="C1019" s="1755"/>
      <c r="D1019" s="1755"/>
      <c r="E1019" s="1755"/>
      <c r="F1019" s="1604"/>
      <c r="G1019" s="1755"/>
      <c r="H1019" s="1838"/>
    </row>
    <row r="1020" spans="1:8">
      <c r="A1020" s="1737"/>
      <c r="B1020" s="1755"/>
      <c r="C1020" s="1755"/>
      <c r="D1020" s="1755"/>
      <c r="E1020" s="1755"/>
      <c r="F1020" s="1604"/>
      <c r="G1020" s="1755"/>
      <c r="H1020" s="1838"/>
    </row>
    <row r="1021" spans="1:8">
      <c r="A1021" s="1737"/>
      <c r="B1021" s="1755"/>
      <c r="C1021" s="1755"/>
      <c r="D1021" s="1755"/>
      <c r="E1021" s="1755"/>
      <c r="F1021" s="1755"/>
      <c r="G1021" s="1755"/>
      <c r="H1021" s="1838"/>
    </row>
    <row r="1022" spans="1:8">
      <c r="A1022" s="1737"/>
      <c r="B1022" s="1755"/>
      <c r="C1022" s="1755"/>
      <c r="D1022" s="1755"/>
      <c r="E1022" s="1755"/>
      <c r="F1022" s="1739"/>
      <c r="G1022" s="1682"/>
      <c r="H1022" s="1703"/>
    </row>
    <row r="1023" spans="1:8">
      <c r="A1023" s="1737"/>
      <c r="B1023" s="1739"/>
      <c r="C1023" s="1755"/>
      <c r="D1023" s="1755"/>
      <c r="E1023" s="1755"/>
      <c r="F1023" s="1739"/>
      <c r="G1023" s="1682"/>
      <c r="H1023" s="1703"/>
    </row>
    <row r="1024" spans="1:8">
      <c r="A1024" s="1737"/>
      <c r="B1024" s="1755"/>
      <c r="C1024" s="1755"/>
      <c r="D1024" s="1755"/>
      <c r="E1024" s="1755"/>
      <c r="F1024" s="1739"/>
      <c r="G1024" s="1682"/>
      <c r="H1024" s="1703"/>
    </row>
    <row r="1025" spans="1:8">
      <c r="A1025" s="1737"/>
      <c r="B1025" s="1739"/>
      <c r="C1025" s="1755"/>
      <c r="D1025" s="1755"/>
      <c r="E1025" s="1755"/>
      <c r="F1025" s="1739"/>
      <c r="G1025" s="1682"/>
      <c r="H1025" s="1703"/>
    </row>
    <row r="1026" spans="1:8">
      <c r="A1026" s="1737"/>
      <c r="B1026" s="1755"/>
      <c r="C1026" s="1755"/>
      <c r="D1026" s="1755"/>
      <c r="E1026" s="1755"/>
      <c r="F1026" s="1739"/>
      <c r="G1026" s="1682"/>
      <c r="H1026" s="1703"/>
    </row>
    <row r="1027" spans="1:8">
      <c r="A1027" s="1737"/>
      <c r="B1027" s="1755"/>
      <c r="C1027" s="1755"/>
      <c r="D1027" s="1755"/>
      <c r="E1027" s="1755"/>
      <c r="F1027" s="1739"/>
      <c r="G1027" s="1682"/>
      <c r="H1027" s="1703"/>
    </row>
    <row r="1028" spans="1:8">
      <c r="A1028" s="1737"/>
      <c r="B1028" s="1755"/>
      <c r="C1028" s="1755"/>
      <c r="D1028" s="1755"/>
      <c r="E1028" s="1755"/>
      <c r="F1028" s="1739"/>
      <c r="G1028" s="1682"/>
      <c r="H1028" s="1703"/>
    </row>
    <row r="1029" spans="1:8">
      <c r="A1029" s="1737"/>
      <c r="B1029" s="1755"/>
      <c r="C1029" s="1755"/>
      <c r="D1029" s="1755"/>
      <c r="E1029" s="1755"/>
      <c r="F1029" s="1739"/>
      <c r="G1029" s="1682"/>
      <c r="H1029" s="1703"/>
    </row>
    <row r="1030" spans="1:8">
      <c r="A1030" s="1737"/>
      <c r="B1030" s="1755"/>
      <c r="C1030" s="1755"/>
      <c r="D1030" s="1755"/>
      <c r="E1030" s="1755"/>
      <c r="F1030" s="1739"/>
      <c r="G1030" s="1682"/>
      <c r="H1030" s="1703"/>
    </row>
    <row r="1031" spans="1:8">
      <c r="A1031" s="1737"/>
      <c r="B1031" s="1755"/>
      <c r="C1031" s="1755"/>
      <c r="D1031" s="1755"/>
      <c r="E1031" s="1755"/>
      <c r="F1031" s="1739"/>
      <c r="G1031" s="1682"/>
      <c r="H1031" s="1703"/>
    </row>
    <row r="1032" spans="1:8">
      <c r="A1032" s="1737"/>
      <c r="B1032" s="1755"/>
      <c r="C1032" s="1755"/>
      <c r="D1032" s="1755"/>
      <c r="E1032" s="1755"/>
      <c r="F1032" s="1739"/>
      <c r="G1032" s="1682"/>
      <c r="H1032" s="1703"/>
    </row>
    <row r="1033" spans="1:8">
      <c r="A1033" s="1737"/>
      <c r="B1033" s="1755"/>
      <c r="C1033" s="1755"/>
      <c r="D1033" s="1755"/>
      <c r="E1033" s="1755"/>
      <c r="F1033" s="1739"/>
      <c r="G1033" s="1682"/>
      <c r="H1033" s="1703"/>
    </row>
    <row r="1034" spans="1:8">
      <c r="A1034" s="1737"/>
      <c r="B1034" s="1755"/>
      <c r="C1034" s="1755"/>
      <c r="D1034" s="1755"/>
      <c r="E1034" s="1755"/>
      <c r="F1034" s="1739"/>
      <c r="G1034" s="1682"/>
      <c r="H1034" s="1703"/>
    </row>
    <row r="1035" spans="1:8">
      <c r="A1035" s="1737"/>
      <c r="B1035" s="1755"/>
      <c r="C1035" s="1755"/>
      <c r="D1035" s="1755"/>
      <c r="E1035" s="1755"/>
      <c r="F1035" s="1739"/>
      <c r="G1035" s="1682"/>
      <c r="H1035" s="1703"/>
    </row>
    <row r="1036" spans="1:8">
      <c r="A1036" s="1737"/>
      <c r="B1036" s="1755"/>
      <c r="C1036" s="1755"/>
      <c r="D1036" s="1755"/>
      <c r="E1036" s="1755"/>
      <c r="F1036" s="1739"/>
      <c r="G1036" s="1682"/>
      <c r="H1036" s="1703"/>
    </row>
    <row r="1037" spans="1:8">
      <c r="A1037" s="1737"/>
      <c r="B1037" s="1755"/>
      <c r="C1037" s="1755"/>
      <c r="D1037" s="1755"/>
      <c r="E1037" s="1755"/>
      <c r="F1037" s="1739"/>
      <c r="G1037" s="1682"/>
      <c r="H1037" s="1703"/>
    </row>
    <row r="1038" spans="1:8">
      <c r="A1038" s="1737"/>
      <c r="B1038" s="1755"/>
      <c r="C1038" s="1755"/>
      <c r="D1038" s="1755"/>
      <c r="E1038" s="1755"/>
      <c r="F1038" s="1739"/>
      <c r="G1038" s="1682"/>
      <c r="H1038" s="1703"/>
    </row>
    <row r="1039" spans="1:8">
      <c r="A1039" s="1737"/>
      <c r="B1039" s="1755"/>
      <c r="C1039" s="1755"/>
      <c r="D1039" s="1755"/>
      <c r="E1039" s="1755"/>
      <c r="F1039" s="1739"/>
      <c r="G1039" s="1682"/>
      <c r="H1039" s="1703"/>
    </row>
    <row r="1040" spans="1:8">
      <c r="A1040" s="1737"/>
      <c r="B1040" s="1755"/>
      <c r="C1040" s="1755"/>
      <c r="D1040" s="1755"/>
      <c r="E1040" s="1755"/>
      <c r="F1040" s="1739"/>
      <c r="G1040" s="1682"/>
      <c r="H1040" s="1703"/>
    </row>
    <row r="1041" spans="1:8">
      <c r="A1041" s="1737"/>
      <c r="B1041" s="1755"/>
      <c r="C1041" s="1755"/>
      <c r="D1041" s="1755"/>
      <c r="E1041" s="1755"/>
      <c r="F1041" s="1739"/>
      <c r="G1041" s="1682"/>
      <c r="H1041" s="1703"/>
    </row>
    <row r="1042" spans="1:8">
      <c r="A1042" s="1737"/>
      <c r="B1042" s="1755"/>
      <c r="C1042" s="1755"/>
      <c r="D1042" s="1755"/>
      <c r="E1042" s="1755"/>
      <c r="F1042" s="1739"/>
      <c r="G1042" s="1682"/>
      <c r="H1042" s="1703"/>
    </row>
    <row r="1043" spans="1:8">
      <c r="A1043" s="1737"/>
      <c r="B1043" s="1755"/>
      <c r="C1043" s="1755"/>
      <c r="D1043" s="1755"/>
      <c r="E1043" s="1755"/>
      <c r="F1043" s="1739"/>
      <c r="G1043" s="1682"/>
      <c r="H1043" s="1703"/>
    </row>
    <row r="1044" spans="1:8">
      <c r="A1044" s="1737"/>
      <c r="B1044" s="1755"/>
      <c r="C1044" s="1755"/>
      <c r="D1044" s="1755"/>
      <c r="E1044" s="1755"/>
      <c r="F1044" s="1739"/>
      <c r="G1044" s="1682"/>
      <c r="H1044" s="1703"/>
    </row>
    <row r="1045" spans="1:8">
      <c r="A1045" s="1737"/>
      <c r="B1045" s="1755"/>
      <c r="C1045" s="1755"/>
      <c r="D1045" s="1755"/>
      <c r="E1045" s="1755"/>
      <c r="F1045" s="1739"/>
      <c r="G1045" s="1682"/>
      <c r="H1045" s="1703"/>
    </row>
    <row r="1046" spans="1:8">
      <c r="A1046" s="1737"/>
      <c r="B1046" s="1755"/>
      <c r="C1046" s="1755"/>
      <c r="D1046" s="1755"/>
      <c r="E1046" s="1755"/>
      <c r="F1046" s="1739"/>
      <c r="G1046" s="1682"/>
      <c r="H1046" s="1703"/>
    </row>
    <row r="1047" spans="1:8">
      <c r="A1047" s="1737"/>
      <c r="B1047" s="1755"/>
      <c r="C1047" s="1755"/>
      <c r="D1047" s="1755"/>
      <c r="E1047" s="1755"/>
      <c r="F1047" s="1739"/>
      <c r="G1047" s="1682"/>
      <c r="H1047" s="1703"/>
    </row>
    <row r="1048" spans="1:8">
      <c r="A1048" s="1737"/>
      <c r="B1048" s="1755"/>
      <c r="C1048" s="1755"/>
      <c r="D1048" s="1755"/>
      <c r="E1048" s="1755"/>
      <c r="F1048" s="1739"/>
      <c r="G1048" s="1682"/>
      <c r="H1048" s="1703"/>
    </row>
    <row r="1049" spans="1:8">
      <c r="A1049" s="1737"/>
      <c r="B1049" s="1755"/>
      <c r="C1049" s="1755"/>
      <c r="D1049" s="1755"/>
      <c r="E1049" s="1755"/>
      <c r="F1049" s="1739"/>
      <c r="G1049" s="1682"/>
      <c r="H1049" s="1703"/>
    </row>
    <row r="1050" spans="1:8">
      <c r="A1050" s="1737"/>
      <c r="B1050" s="1755"/>
      <c r="C1050" s="1755"/>
      <c r="D1050" s="1755"/>
      <c r="E1050" s="1755"/>
      <c r="F1050" s="1739"/>
      <c r="G1050" s="1682"/>
      <c r="H1050" s="1703"/>
    </row>
    <row r="1051" spans="1:8">
      <c r="A1051" s="1737"/>
      <c r="B1051" s="1739"/>
      <c r="C1051" s="1755"/>
      <c r="D1051" s="1755"/>
      <c r="E1051" s="1755"/>
      <c r="F1051" s="1739"/>
      <c r="G1051" s="1682"/>
      <c r="H1051" s="1703"/>
    </row>
    <row r="1052" spans="1:8">
      <c r="A1052" s="1737"/>
      <c r="B1052" s="1755"/>
      <c r="C1052" s="1755"/>
      <c r="D1052" s="1755"/>
      <c r="E1052" s="1755"/>
      <c r="F1052" s="1739"/>
      <c r="G1052" s="1682"/>
      <c r="H1052" s="1703"/>
    </row>
    <row r="1053" spans="1:8">
      <c r="A1053" s="1737"/>
      <c r="B1053" s="1739"/>
      <c r="C1053" s="1755"/>
      <c r="D1053" s="1755"/>
      <c r="E1053" s="1755"/>
      <c r="F1053" s="1739"/>
      <c r="G1053" s="1682"/>
      <c r="H1053" s="1703"/>
    </row>
    <row r="1054" spans="1:8">
      <c r="A1054" s="1737"/>
      <c r="B1054" s="1739"/>
      <c r="C1054" s="1755"/>
      <c r="D1054" s="1755"/>
      <c r="E1054" s="1755"/>
      <c r="F1054" s="1739"/>
      <c r="G1054" s="1682"/>
      <c r="H1054" s="1703"/>
    </row>
    <row r="1055" spans="1:8">
      <c r="A1055" s="1737"/>
      <c r="B1055" s="1739"/>
      <c r="C1055" s="1755"/>
      <c r="D1055" s="1755"/>
      <c r="E1055" s="1755"/>
      <c r="F1055" s="1739"/>
      <c r="G1055" s="1682"/>
      <c r="H1055" s="1703"/>
    </row>
    <row r="1056" spans="1:8">
      <c r="A1056" s="1737"/>
      <c r="B1056" s="1739"/>
      <c r="C1056" s="1755"/>
      <c r="D1056" s="1755"/>
      <c r="E1056" s="1755"/>
      <c r="F1056" s="1739"/>
      <c r="G1056" s="1682"/>
      <c r="H1056" s="1703"/>
    </row>
    <row r="1057" spans="1:8">
      <c r="A1057" s="1737"/>
      <c r="B1057" s="1739"/>
      <c r="C1057" s="1755"/>
      <c r="D1057" s="1755"/>
      <c r="E1057" s="1755"/>
      <c r="F1057" s="1739"/>
      <c r="G1057" s="1682"/>
      <c r="H1057" s="1703"/>
    </row>
    <row r="1058" spans="1:8">
      <c r="A1058" s="1737"/>
      <c r="B1058" s="1739"/>
      <c r="C1058" s="1755"/>
      <c r="D1058" s="1755"/>
      <c r="E1058" s="1755"/>
      <c r="F1058" s="1739"/>
      <c r="G1058" s="1682"/>
      <c r="H1058" s="1703"/>
    </row>
    <row r="1059" spans="1:8">
      <c r="A1059" s="1737"/>
      <c r="B1059" s="1739"/>
      <c r="C1059" s="1755"/>
      <c r="D1059" s="1755"/>
      <c r="E1059" s="1755"/>
      <c r="F1059" s="1739"/>
      <c r="G1059" s="1682"/>
      <c r="H1059" s="1703"/>
    </row>
    <row r="1060" spans="1:8">
      <c r="A1060" s="1737"/>
      <c r="B1060" s="1739"/>
      <c r="C1060" s="1755"/>
      <c r="D1060" s="1755"/>
      <c r="E1060" s="1755"/>
      <c r="F1060" s="1739"/>
      <c r="G1060" s="1682"/>
      <c r="H1060" s="1703"/>
    </row>
    <row r="1061" spans="1:8">
      <c r="A1061" s="1737"/>
      <c r="B1061" s="1739"/>
      <c r="C1061" s="1755"/>
      <c r="D1061" s="1755"/>
      <c r="E1061" s="1755"/>
      <c r="F1061" s="1739"/>
      <c r="G1061" s="1682"/>
      <c r="H1061" s="1703"/>
    </row>
    <row r="1062" spans="1:8">
      <c r="A1062" s="1737"/>
      <c r="B1062" s="1739"/>
      <c r="C1062" s="1755"/>
      <c r="D1062" s="1755"/>
      <c r="E1062" s="1755"/>
      <c r="F1062" s="1739"/>
      <c r="G1062" s="1682"/>
      <c r="H1062" s="1703"/>
    </row>
    <row r="1063" spans="1:8" ht="15.75" thickBot="1">
      <c r="A1063" s="1814"/>
      <c r="B1063" s="1815"/>
      <c r="C1063" s="1816"/>
      <c r="D1063" s="1816"/>
      <c r="E1063" s="1816"/>
      <c r="F1063" s="1815"/>
      <c r="G1063" s="1707"/>
      <c r="H1063" s="1708"/>
    </row>
    <row r="1064" spans="1:8">
      <c r="A1064" s="2539" t="s">
        <v>4389</v>
      </c>
      <c r="B1064" s="2574"/>
      <c r="C1064" s="1604"/>
      <c r="D1064" s="1604"/>
      <c r="E1064" s="1739"/>
      <c r="F1064" s="1739"/>
      <c r="G1064" s="1682"/>
      <c r="H1064" s="1840"/>
    </row>
    <row r="1065" spans="1:8">
      <c r="A1065" s="1755" t="s">
        <v>5872</v>
      </c>
      <c r="B1065" s="1755"/>
      <c r="C1065" s="1755"/>
      <c r="D1065" s="1755"/>
      <c r="E1065" s="1755"/>
      <c r="F1065" s="1755"/>
      <c r="G1065" s="1680"/>
      <c r="H1065" s="1680"/>
    </row>
    <row r="1067" spans="1:8" ht="15.75" thickBot="1"/>
    <row r="1068" spans="1:8">
      <c r="A1068" s="1729"/>
      <c r="B1068" s="1730" t="s">
        <v>1789</v>
      </c>
      <c r="C1068" s="1731" t="s">
        <v>1335</v>
      </c>
      <c r="D1068" s="1732"/>
      <c r="E1068" s="1732"/>
      <c r="F1068" s="1730"/>
      <c r="G1068" s="1730" t="s">
        <v>1711</v>
      </c>
      <c r="H1068" s="1733" t="s">
        <v>1712</v>
      </c>
    </row>
    <row r="1069" spans="1:8">
      <c r="A1069" s="1737"/>
      <c r="B1069" s="1583" t="str">
        <f>'Data Sheet'!$C$25</f>
        <v xml:space="preserve"> New York State Electric &amp; Gas Corporation</v>
      </c>
      <c r="C1069" s="1738" t="s">
        <v>1336</v>
      </c>
      <c r="D1069" s="1739" t="s">
        <v>1337</v>
      </c>
      <c r="E1069" s="1739"/>
      <c r="F1069" s="1740" t="s">
        <v>1338</v>
      </c>
      <c r="G1069" s="1740" t="s">
        <v>1714</v>
      </c>
      <c r="H1069" s="1741"/>
    </row>
    <row r="1070" spans="1:8">
      <c r="A1070" s="1744"/>
      <c r="B1070" s="1745"/>
      <c r="C1070" s="1746" t="s">
        <v>1339</v>
      </c>
      <c r="D1070" s="1745" t="s">
        <v>1337</v>
      </c>
      <c r="E1070" s="1745"/>
      <c r="F1070" s="1747" t="s">
        <v>1340</v>
      </c>
      <c r="G1070" s="1687" t="str">
        <f>'Data Sheet'!$C$40</f>
        <v xml:space="preserve"> </v>
      </c>
      <c r="H1070" s="1688" t="str">
        <f>'Data Sheet'!$C$38</f>
        <v>12/31/2016</v>
      </c>
    </row>
    <row r="1071" spans="1:8">
      <c r="A1071" s="1752" t="s">
        <v>1805</v>
      </c>
      <c r="B1071" s="1753"/>
      <c r="C1071" s="1753"/>
      <c r="D1071" s="1753"/>
      <c r="E1071" s="1753"/>
      <c r="F1071" s="1753"/>
      <c r="G1071" s="1753"/>
      <c r="H1071" s="1754"/>
    </row>
    <row r="1072" spans="1:8">
      <c r="A1072" s="1737"/>
      <c r="B1072" s="1755"/>
      <c r="C1072" s="1755"/>
      <c r="D1072" s="1755"/>
      <c r="E1072" s="1755"/>
      <c r="F1072" s="1604"/>
      <c r="G1072" s="1755"/>
      <c r="H1072" s="1838"/>
    </row>
    <row r="1073" spans="1:8">
      <c r="A1073" s="1737"/>
      <c r="B1073" s="1758"/>
      <c r="C1073" s="1758"/>
      <c r="D1073" s="1758"/>
      <c r="E1073" s="1755"/>
      <c r="F1073" s="1604"/>
      <c r="G1073" s="1755"/>
      <c r="H1073" s="1838"/>
    </row>
    <row r="1074" spans="1:8">
      <c r="A1074" s="1737"/>
      <c r="B1074" s="1758"/>
      <c r="C1074" s="1758"/>
      <c r="D1074" s="1758"/>
      <c r="E1074" s="1755"/>
      <c r="F1074" s="1604"/>
      <c r="G1074" s="1755"/>
      <c r="H1074" s="1838"/>
    </row>
    <row r="1075" spans="1:8">
      <c r="A1075" s="1737"/>
      <c r="B1075" s="1758"/>
      <c r="C1075" s="1758"/>
      <c r="D1075" s="1758"/>
      <c r="E1075" s="1755"/>
      <c r="F1075" s="1604"/>
      <c r="G1075" s="1755"/>
      <c r="H1075" s="1839"/>
    </row>
    <row r="1076" spans="1:8">
      <c r="A1076" s="1737"/>
      <c r="B1076" s="1758"/>
      <c r="C1076" s="1758"/>
      <c r="D1076" s="1758"/>
      <c r="E1076" s="1755"/>
      <c r="F1076" s="1604"/>
      <c r="G1076" s="1755"/>
      <c r="H1076" s="1838"/>
    </row>
    <row r="1077" spans="1:8">
      <c r="A1077" s="1737"/>
      <c r="B1077" s="1758"/>
      <c r="C1077" s="1758"/>
      <c r="D1077" s="1758"/>
      <c r="E1077" s="1755"/>
      <c r="F1077" s="1604"/>
      <c r="G1077" s="1755"/>
      <c r="H1077" s="1838"/>
    </row>
    <row r="1078" spans="1:8">
      <c r="A1078" s="1737"/>
      <c r="B1078" s="1758"/>
      <c r="C1078" s="1758"/>
      <c r="D1078" s="1758"/>
      <c r="E1078" s="1755"/>
      <c r="F1078" s="1604"/>
      <c r="G1078" s="1680"/>
      <c r="H1078" s="1725"/>
    </row>
    <row r="1079" spans="1:8">
      <c r="A1079" s="1737"/>
      <c r="B1079" s="1758"/>
      <c r="C1079" s="1758"/>
      <c r="D1079" s="1758"/>
      <c r="E1079" s="1755"/>
      <c r="F1079" s="1604"/>
      <c r="G1079" s="1680"/>
      <c r="H1079" s="1725"/>
    </row>
    <row r="1080" spans="1:8">
      <c r="A1080" s="1737"/>
      <c r="B1080" s="1739"/>
      <c r="C1080" s="1758"/>
      <c r="D1080" s="1758"/>
      <c r="E1080" s="1755"/>
      <c r="F1080" s="1604"/>
      <c r="G1080" s="1680"/>
      <c r="H1080" s="1725"/>
    </row>
    <row r="1081" spans="1:8">
      <c r="A1081" s="1737"/>
      <c r="B1081" s="1758"/>
      <c r="C1081" s="1758"/>
      <c r="D1081" s="1758"/>
      <c r="E1081" s="1755"/>
      <c r="F1081" s="1604"/>
      <c r="G1081" s="1680"/>
      <c r="H1081" s="1725"/>
    </row>
    <row r="1082" spans="1:8">
      <c r="A1082" s="1737"/>
      <c r="B1082" s="1758"/>
      <c r="C1082" s="1758"/>
      <c r="D1082" s="1758"/>
      <c r="E1082" s="1755"/>
      <c r="F1082" s="1604"/>
      <c r="G1082" s="1680"/>
      <c r="H1082" s="1725"/>
    </row>
    <row r="1083" spans="1:8">
      <c r="A1083" s="1737"/>
      <c r="B1083" s="1758"/>
      <c r="C1083" s="1758"/>
      <c r="D1083" s="1758"/>
      <c r="E1083" s="1755"/>
      <c r="F1083" s="1604"/>
      <c r="G1083" s="1755"/>
      <c r="H1083" s="1838"/>
    </row>
    <row r="1084" spans="1:8">
      <c r="A1084" s="1737"/>
      <c r="B1084" s="1758"/>
      <c r="C1084" s="1758"/>
      <c r="D1084" s="1758"/>
      <c r="E1084" s="1755"/>
      <c r="F1084" s="1604"/>
      <c r="G1084" s="1755"/>
      <c r="H1084" s="1838"/>
    </row>
    <row r="1085" spans="1:8">
      <c r="A1085" s="1737"/>
      <c r="B1085" s="1758"/>
      <c r="C1085" s="1758"/>
      <c r="D1085" s="1758"/>
      <c r="E1085" s="1755"/>
      <c r="F1085" s="1604"/>
      <c r="G1085" s="1755"/>
      <c r="H1085" s="1838"/>
    </row>
    <row r="1086" spans="1:8">
      <c r="A1086" s="1737"/>
      <c r="B1086" s="1758"/>
      <c r="C1086" s="1758"/>
      <c r="D1086" s="1758"/>
      <c r="E1086" s="1755"/>
      <c r="F1086" s="1604"/>
      <c r="G1086" s="1755"/>
      <c r="H1086" s="1838"/>
    </row>
    <row r="1087" spans="1:8">
      <c r="A1087" s="1737"/>
      <c r="B1087" s="1758"/>
      <c r="C1087" s="1758"/>
      <c r="D1087" s="1758"/>
      <c r="E1087" s="1755"/>
      <c r="F1087" s="1604"/>
      <c r="G1087" s="1755"/>
      <c r="H1087" s="1838"/>
    </row>
    <row r="1088" spans="1:8">
      <c r="A1088" s="1737"/>
      <c r="B1088" s="1758"/>
      <c r="C1088" s="1758"/>
      <c r="D1088" s="1758"/>
      <c r="E1088" s="1755"/>
      <c r="F1088" s="1755"/>
      <c r="G1088" s="1755"/>
      <c r="H1088" s="1838"/>
    </row>
    <row r="1089" spans="1:8">
      <c r="A1089" s="1737"/>
      <c r="B1089" s="1758"/>
      <c r="C1089" s="1758"/>
      <c r="D1089" s="1758"/>
      <c r="E1089" s="1755"/>
      <c r="F1089" s="1739"/>
      <c r="G1089" s="1682"/>
      <c r="H1089" s="1703"/>
    </row>
    <row r="1090" spans="1:8">
      <c r="A1090" s="1737"/>
      <c r="B1090" s="1739"/>
      <c r="C1090" s="1758"/>
      <c r="D1090" s="1758"/>
      <c r="E1090" s="1755"/>
      <c r="F1090" s="1739"/>
      <c r="G1090" s="1682"/>
      <c r="H1090" s="1703"/>
    </row>
    <row r="1091" spans="1:8">
      <c r="A1091" s="1737"/>
      <c r="B1091" s="1758"/>
      <c r="C1091" s="1758"/>
      <c r="D1091" s="1758"/>
      <c r="E1091" s="1755"/>
      <c r="F1091" s="1739"/>
      <c r="G1091" s="1682"/>
      <c r="H1091" s="1703"/>
    </row>
    <row r="1092" spans="1:8">
      <c r="A1092" s="1737"/>
      <c r="B1092" s="1739"/>
      <c r="C1092" s="1758"/>
      <c r="D1092" s="1758"/>
      <c r="E1092" s="1755"/>
      <c r="F1092" s="1739"/>
      <c r="G1092" s="1682"/>
      <c r="H1092" s="1703"/>
    </row>
    <row r="1093" spans="1:8">
      <c r="A1093" s="1737"/>
      <c r="B1093" s="1758"/>
      <c r="C1093" s="1758"/>
      <c r="D1093" s="1758"/>
      <c r="E1093" s="1755"/>
      <c r="F1093" s="1739"/>
      <c r="G1093" s="1682"/>
      <c r="H1093" s="1703"/>
    </row>
    <row r="1094" spans="1:8">
      <c r="A1094" s="1737"/>
      <c r="B1094" s="1758"/>
      <c r="C1094" s="1758"/>
      <c r="D1094" s="1758"/>
      <c r="E1094" s="1755"/>
      <c r="F1094" s="1739"/>
      <c r="G1094" s="1682"/>
      <c r="H1094" s="1703"/>
    </row>
    <row r="1095" spans="1:8">
      <c r="A1095" s="1737"/>
      <c r="B1095" s="1758"/>
      <c r="C1095" s="1758"/>
      <c r="D1095" s="1758"/>
      <c r="E1095" s="1755"/>
      <c r="F1095" s="1739"/>
      <c r="G1095" s="1682"/>
      <c r="H1095" s="1703"/>
    </row>
    <row r="1096" spans="1:8">
      <c r="A1096" s="1737"/>
      <c r="B1096" s="1758"/>
      <c r="C1096" s="1758"/>
      <c r="D1096" s="1758"/>
      <c r="E1096" s="1755"/>
      <c r="F1096" s="1739"/>
      <c r="G1096" s="1682"/>
      <c r="H1096" s="1703"/>
    </row>
    <row r="1097" spans="1:8">
      <c r="A1097" s="1737"/>
      <c r="B1097" s="1758"/>
      <c r="C1097" s="1758"/>
      <c r="D1097" s="1758"/>
      <c r="E1097" s="1755"/>
      <c r="F1097" s="1739"/>
      <c r="G1097" s="1682"/>
      <c r="H1097" s="1703"/>
    </row>
    <row r="1098" spans="1:8">
      <c r="A1098" s="1737"/>
      <c r="B1098" s="1758"/>
      <c r="C1098" s="1758"/>
      <c r="D1098" s="1758"/>
      <c r="E1098" s="1755"/>
      <c r="F1098" s="1739"/>
      <c r="G1098" s="1682"/>
      <c r="H1098" s="1703"/>
    </row>
    <row r="1099" spans="1:8">
      <c r="A1099" s="1737"/>
      <c r="B1099" s="1758"/>
      <c r="C1099" s="1758"/>
      <c r="D1099" s="1758"/>
      <c r="E1099" s="1755"/>
      <c r="F1099" s="1739"/>
      <c r="G1099" s="1682"/>
      <c r="H1099" s="1703"/>
    </row>
    <row r="1100" spans="1:8">
      <c r="A1100" s="1737"/>
      <c r="B1100" s="1755"/>
      <c r="C1100" s="1755"/>
      <c r="D1100" s="1755"/>
      <c r="E1100" s="1755"/>
      <c r="F1100" s="1739"/>
      <c r="G1100" s="1682"/>
      <c r="H1100" s="1703"/>
    </row>
    <row r="1101" spans="1:8">
      <c r="A1101" s="1737"/>
      <c r="B1101" s="1755"/>
      <c r="C1101" s="1755"/>
      <c r="D1101" s="1755"/>
      <c r="E1101" s="1755"/>
      <c r="F1101" s="1739"/>
      <c r="G1101" s="1682"/>
      <c r="H1101" s="1703"/>
    </row>
    <row r="1102" spans="1:8">
      <c r="A1102" s="1737"/>
      <c r="B1102" s="1755"/>
      <c r="C1102" s="1755"/>
      <c r="D1102" s="1755"/>
      <c r="E1102" s="1755"/>
      <c r="F1102" s="1739"/>
      <c r="G1102" s="1682"/>
      <c r="H1102" s="1703"/>
    </row>
    <row r="1103" spans="1:8">
      <c r="A1103" s="1737"/>
      <c r="B1103" s="1755"/>
      <c r="C1103" s="1755"/>
      <c r="D1103" s="1755"/>
      <c r="E1103" s="1755"/>
      <c r="F1103" s="1739"/>
      <c r="G1103" s="1682"/>
      <c r="H1103" s="1703"/>
    </row>
    <row r="1104" spans="1:8">
      <c r="A1104" s="1737"/>
      <c r="B1104" s="1755"/>
      <c r="C1104" s="1755"/>
      <c r="D1104" s="1755"/>
      <c r="E1104" s="1755"/>
      <c r="F1104" s="1739"/>
      <c r="G1104" s="1682"/>
      <c r="H1104" s="1703"/>
    </row>
    <row r="1105" spans="1:8">
      <c r="A1105" s="1737"/>
      <c r="B1105" s="1755"/>
      <c r="C1105" s="1755"/>
      <c r="D1105" s="1755"/>
      <c r="E1105" s="1755"/>
      <c r="F1105" s="1739"/>
      <c r="G1105" s="1682"/>
      <c r="H1105" s="1703"/>
    </row>
    <row r="1106" spans="1:8">
      <c r="A1106" s="1737"/>
      <c r="B1106" s="1755"/>
      <c r="C1106" s="1755"/>
      <c r="D1106" s="1755"/>
      <c r="E1106" s="1755"/>
      <c r="F1106" s="1739"/>
      <c r="G1106" s="1682"/>
      <c r="H1106" s="1703"/>
    </row>
    <row r="1107" spans="1:8">
      <c r="A1107" s="1737"/>
      <c r="B1107" s="1755"/>
      <c r="C1107" s="1755"/>
      <c r="D1107" s="1755"/>
      <c r="E1107" s="1755"/>
      <c r="F1107" s="1739"/>
      <c r="G1107" s="1682"/>
      <c r="H1107" s="1703"/>
    </row>
    <row r="1108" spans="1:8">
      <c r="A1108" s="1737"/>
      <c r="B1108" s="1755"/>
      <c r="C1108" s="1755"/>
      <c r="D1108" s="1755"/>
      <c r="E1108" s="1755"/>
      <c r="F1108" s="1739"/>
      <c r="G1108" s="1682"/>
      <c r="H1108" s="1703"/>
    </row>
    <row r="1109" spans="1:8">
      <c r="A1109" s="1737"/>
      <c r="B1109" s="1755"/>
      <c r="C1109" s="1755"/>
      <c r="D1109" s="1755"/>
      <c r="E1109" s="1755"/>
      <c r="F1109" s="1739"/>
      <c r="G1109" s="1682"/>
      <c r="H1109" s="1703"/>
    </row>
    <row r="1110" spans="1:8">
      <c r="A1110" s="1737"/>
      <c r="B1110" s="1755"/>
      <c r="C1110" s="1755"/>
      <c r="D1110" s="1755"/>
      <c r="E1110" s="1755"/>
      <c r="F1110" s="1739"/>
      <c r="G1110" s="1682"/>
      <c r="H1110" s="1703"/>
    </row>
    <row r="1111" spans="1:8">
      <c r="A1111" s="1737"/>
      <c r="B1111" s="1755"/>
      <c r="C1111" s="1755"/>
      <c r="D1111" s="1755"/>
      <c r="E1111" s="1755"/>
      <c r="F1111" s="1739"/>
      <c r="G1111" s="1682"/>
      <c r="H1111" s="1703"/>
    </row>
    <row r="1112" spans="1:8">
      <c r="A1112" s="1737"/>
      <c r="B1112" s="1755"/>
      <c r="C1112" s="1755"/>
      <c r="D1112" s="1755"/>
      <c r="E1112" s="1755"/>
      <c r="F1112" s="1739"/>
      <c r="G1112" s="1682"/>
      <c r="H1112" s="1703"/>
    </row>
    <row r="1113" spans="1:8">
      <c r="A1113" s="1737"/>
      <c r="B1113" s="1755"/>
      <c r="C1113" s="1755"/>
      <c r="D1113" s="1755"/>
      <c r="E1113" s="1755"/>
      <c r="F1113" s="1739"/>
      <c r="G1113" s="1682"/>
      <c r="H1113" s="1703"/>
    </row>
    <row r="1114" spans="1:8">
      <c r="A1114" s="1737"/>
      <c r="B1114" s="1755"/>
      <c r="C1114" s="1755"/>
      <c r="D1114" s="1755"/>
      <c r="E1114" s="1755"/>
      <c r="F1114" s="1739"/>
      <c r="G1114" s="1682"/>
      <c r="H1114" s="1703"/>
    </row>
    <row r="1115" spans="1:8">
      <c r="A1115" s="1737"/>
      <c r="B1115" s="1755"/>
      <c r="C1115" s="1755"/>
      <c r="D1115" s="1755"/>
      <c r="E1115" s="1755"/>
      <c r="F1115" s="1739"/>
      <c r="G1115" s="1682"/>
      <c r="H1115" s="1703"/>
    </row>
    <row r="1116" spans="1:8">
      <c r="A1116" s="1737"/>
      <c r="B1116" s="1755"/>
      <c r="C1116" s="1755"/>
      <c r="D1116" s="1755"/>
      <c r="E1116" s="1755"/>
      <c r="F1116" s="1739"/>
      <c r="G1116" s="1682"/>
      <c r="H1116" s="1703"/>
    </row>
    <row r="1117" spans="1:8">
      <c r="A1117" s="1737"/>
      <c r="B1117" s="1755"/>
      <c r="C1117" s="1755"/>
      <c r="D1117" s="1755"/>
      <c r="E1117" s="1755"/>
      <c r="F1117" s="1739"/>
      <c r="G1117" s="1682"/>
      <c r="H1117" s="1703"/>
    </row>
    <row r="1118" spans="1:8">
      <c r="A1118" s="1737"/>
      <c r="B1118" s="1739"/>
      <c r="C1118" s="1755"/>
      <c r="D1118" s="1755"/>
      <c r="E1118" s="1755"/>
      <c r="F1118" s="1739"/>
      <c r="G1118" s="1682"/>
      <c r="H1118" s="1703"/>
    </row>
    <row r="1119" spans="1:8">
      <c r="A1119" s="1737"/>
      <c r="B1119" s="1755"/>
      <c r="C1119" s="1755"/>
      <c r="D1119" s="1755"/>
      <c r="E1119" s="1755"/>
      <c r="F1119" s="1739"/>
      <c r="G1119" s="1682"/>
      <c r="H1119" s="1703"/>
    </row>
    <row r="1120" spans="1:8">
      <c r="A1120" s="1737"/>
      <c r="B1120" s="1739"/>
      <c r="C1120" s="1755"/>
      <c r="D1120" s="1755"/>
      <c r="E1120" s="1755"/>
      <c r="F1120" s="1739"/>
      <c r="G1120" s="1682"/>
      <c r="H1120" s="1703"/>
    </row>
    <row r="1121" spans="1:8">
      <c r="A1121" s="1737"/>
      <c r="B1121" s="1739"/>
      <c r="C1121" s="1755"/>
      <c r="D1121" s="1755"/>
      <c r="E1121" s="1755"/>
      <c r="F1121" s="1739"/>
      <c r="G1121" s="1682"/>
      <c r="H1121" s="1703"/>
    </row>
    <row r="1122" spans="1:8">
      <c r="A1122" s="1737"/>
      <c r="B1122" s="1739"/>
      <c r="C1122" s="1755"/>
      <c r="D1122" s="1755"/>
      <c r="E1122" s="1755"/>
      <c r="F1122" s="1739"/>
      <c r="G1122" s="1682"/>
      <c r="H1122" s="1703"/>
    </row>
    <row r="1123" spans="1:8">
      <c r="A1123" s="1737"/>
      <c r="B1123" s="1739"/>
      <c r="C1123" s="1755"/>
      <c r="D1123" s="1755"/>
      <c r="E1123" s="1755"/>
      <c r="F1123" s="1739"/>
      <c r="G1123" s="1682"/>
      <c r="H1123" s="1703"/>
    </row>
    <row r="1124" spans="1:8">
      <c r="A1124" s="1737"/>
      <c r="B1124" s="1739"/>
      <c r="C1124" s="1755"/>
      <c r="D1124" s="1755"/>
      <c r="E1124" s="1755"/>
      <c r="F1124" s="1739"/>
      <c r="G1124" s="1682"/>
      <c r="H1124" s="1703"/>
    </row>
    <row r="1125" spans="1:8">
      <c r="A1125" s="1737"/>
      <c r="B1125" s="1739"/>
      <c r="C1125" s="1755"/>
      <c r="D1125" s="1755"/>
      <c r="E1125" s="1755"/>
      <c r="F1125" s="1739"/>
      <c r="G1125" s="1682"/>
      <c r="H1125" s="1703"/>
    </row>
    <row r="1126" spans="1:8">
      <c r="A1126" s="1737"/>
      <c r="B1126" s="1739"/>
      <c r="C1126" s="1755"/>
      <c r="D1126" s="1755"/>
      <c r="E1126" s="1755"/>
      <c r="F1126" s="1739"/>
      <c r="G1126" s="1682"/>
      <c r="H1126" s="1703"/>
    </row>
    <row r="1127" spans="1:8">
      <c r="A1127" s="1737"/>
      <c r="B1127" s="1739"/>
      <c r="C1127" s="1755"/>
      <c r="D1127" s="1755"/>
      <c r="E1127" s="1755"/>
      <c r="F1127" s="1739"/>
      <c r="G1127" s="1682"/>
      <c r="H1127" s="1703"/>
    </row>
    <row r="1128" spans="1:8">
      <c r="A1128" s="1737"/>
      <c r="B1128" s="1739"/>
      <c r="C1128" s="1755"/>
      <c r="D1128" s="1755"/>
      <c r="E1128" s="1755"/>
      <c r="F1128" s="1739"/>
      <c r="G1128" s="1682"/>
      <c r="H1128" s="1703"/>
    </row>
    <row r="1129" spans="1:8">
      <c r="A1129" s="1737"/>
      <c r="B1129" s="1739"/>
      <c r="C1129" s="1755"/>
      <c r="D1129" s="1755"/>
      <c r="E1129" s="1755"/>
      <c r="F1129" s="1739"/>
      <c r="G1129" s="1682"/>
      <c r="H1129" s="1703"/>
    </row>
    <row r="1130" spans="1:8" ht="15.75" thickBot="1">
      <c r="A1130" s="1814"/>
      <c r="B1130" s="1815"/>
      <c r="C1130" s="1816"/>
      <c r="D1130" s="1816"/>
      <c r="E1130" s="1816"/>
      <c r="F1130" s="1815"/>
      <c r="G1130" s="1707"/>
      <c r="H1130" s="1708"/>
    </row>
    <row r="1131" spans="1:8">
      <c r="A1131" s="2539" t="s">
        <v>4389</v>
      </c>
      <c r="B1131" s="2574"/>
      <c r="C1131" s="1604"/>
      <c r="D1131" s="1604"/>
      <c r="E1131" s="1739"/>
      <c r="F1131" s="1739"/>
      <c r="G1131" s="1682"/>
      <c r="H1131" s="1840"/>
    </row>
    <row r="1132" spans="1:8">
      <c r="A1132" s="1755" t="s">
        <v>5873</v>
      </c>
      <c r="B1132" s="1755"/>
      <c r="C1132" s="1755"/>
      <c r="D1132" s="1755"/>
      <c r="E1132" s="1755"/>
      <c r="F1132" s="1755"/>
      <c r="G1132" s="1680"/>
      <c r="H1132" s="1680"/>
    </row>
    <row r="1134" spans="1:8" ht="15.75" thickBot="1"/>
    <row r="1135" spans="1:8">
      <c r="A1135" s="1729"/>
      <c r="B1135" s="1730" t="s">
        <v>1789</v>
      </c>
      <c r="C1135" s="1731" t="s">
        <v>1335</v>
      </c>
      <c r="D1135" s="1732"/>
      <c r="E1135" s="1732"/>
      <c r="F1135" s="1730"/>
      <c r="G1135" s="1730" t="s">
        <v>1711</v>
      </c>
      <c r="H1135" s="1733" t="s">
        <v>1712</v>
      </c>
    </row>
    <row r="1136" spans="1:8">
      <c r="A1136" s="1737"/>
      <c r="B1136" s="1583" t="str">
        <f>'Data Sheet'!$C$25</f>
        <v xml:space="preserve"> New York State Electric &amp; Gas Corporation</v>
      </c>
      <c r="C1136" s="1738" t="s">
        <v>1336</v>
      </c>
      <c r="D1136" s="1739" t="s">
        <v>1337</v>
      </c>
      <c r="E1136" s="1739"/>
      <c r="F1136" s="1740" t="s">
        <v>1338</v>
      </c>
      <c r="G1136" s="1740" t="s">
        <v>1714</v>
      </c>
      <c r="H1136" s="1741"/>
    </row>
    <row r="1137" spans="1:8">
      <c r="A1137" s="1744"/>
      <c r="B1137" s="1745"/>
      <c r="C1137" s="1746" t="s">
        <v>1339</v>
      </c>
      <c r="D1137" s="1745" t="s">
        <v>1337</v>
      </c>
      <c r="E1137" s="1745"/>
      <c r="F1137" s="1747" t="s">
        <v>1340</v>
      </c>
      <c r="G1137" s="1687" t="str">
        <f>'Data Sheet'!$C$40</f>
        <v xml:space="preserve"> </v>
      </c>
      <c r="H1137" s="1688" t="str">
        <f>'Data Sheet'!$C$38</f>
        <v>12/31/2016</v>
      </c>
    </row>
    <row r="1138" spans="1:8">
      <c r="A1138" s="1752" t="s">
        <v>1805</v>
      </c>
      <c r="B1138" s="1753"/>
      <c r="C1138" s="1753"/>
      <c r="D1138" s="1753"/>
      <c r="E1138" s="1753"/>
      <c r="F1138" s="1753"/>
      <c r="G1138" s="1753"/>
      <c r="H1138" s="1754"/>
    </row>
    <row r="1139" spans="1:8">
      <c r="A1139" s="1737"/>
      <c r="B1139" s="1755"/>
      <c r="C1139" s="1755"/>
      <c r="D1139" s="1755"/>
      <c r="E1139" s="1755"/>
      <c r="F1139" s="1604"/>
      <c r="G1139" s="1755"/>
      <c r="H1139" s="1838"/>
    </row>
    <row r="1140" spans="1:8">
      <c r="A1140" s="1737"/>
      <c r="B1140" s="1755"/>
      <c r="C1140" s="1755"/>
      <c r="D1140" s="1755"/>
      <c r="E1140" s="1755"/>
      <c r="F1140" s="1604"/>
      <c r="G1140" s="1755"/>
      <c r="H1140" s="1838"/>
    </row>
    <row r="1141" spans="1:8">
      <c r="A1141" s="1737"/>
      <c r="B1141" s="1755"/>
      <c r="C1141" s="1755"/>
      <c r="D1141" s="1755"/>
      <c r="E1141" s="1755"/>
      <c r="F1141" s="1604"/>
      <c r="G1141" s="1755"/>
      <c r="H1141" s="1838"/>
    </row>
    <row r="1142" spans="1:8">
      <c r="A1142" s="1737"/>
      <c r="B1142" s="1755"/>
      <c r="C1142" s="1755"/>
      <c r="D1142" s="1755"/>
      <c r="E1142" s="1755"/>
      <c r="F1142" s="1604"/>
      <c r="G1142" s="1755"/>
      <c r="H1142" s="1839"/>
    </row>
    <row r="1143" spans="1:8">
      <c r="A1143" s="1737"/>
      <c r="B1143" s="1755"/>
      <c r="C1143" s="1755"/>
      <c r="D1143" s="1755"/>
      <c r="E1143" s="1755"/>
      <c r="F1143" s="1604"/>
      <c r="G1143" s="1755"/>
      <c r="H1143" s="1838"/>
    </row>
    <row r="1144" spans="1:8">
      <c r="A1144" s="1737"/>
      <c r="B1144" s="1755"/>
      <c r="C1144" s="1755"/>
      <c r="D1144" s="1755"/>
      <c r="E1144" s="1755"/>
      <c r="F1144" s="1604"/>
      <c r="G1144" s="1755"/>
      <c r="H1144" s="1838"/>
    </row>
    <row r="1145" spans="1:8">
      <c r="A1145" s="1737"/>
      <c r="B1145" s="1755"/>
      <c r="C1145" s="1755"/>
      <c r="D1145" s="1755"/>
      <c r="E1145" s="1755"/>
      <c r="F1145" s="1604"/>
      <c r="G1145" s="1680"/>
      <c r="H1145" s="1725"/>
    </row>
    <row r="1146" spans="1:8">
      <c r="A1146" s="1737"/>
      <c r="B1146" s="1755"/>
      <c r="C1146" s="1755"/>
      <c r="D1146" s="1755"/>
      <c r="E1146" s="1755"/>
      <c r="F1146" s="1604"/>
      <c r="G1146" s="1680"/>
      <c r="H1146" s="1725"/>
    </row>
    <row r="1147" spans="1:8">
      <c r="A1147" s="1737"/>
      <c r="B1147" s="1739"/>
      <c r="C1147" s="1755"/>
      <c r="D1147" s="1755"/>
      <c r="E1147" s="1755"/>
      <c r="F1147" s="1604"/>
      <c r="G1147" s="1680"/>
      <c r="H1147" s="1725"/>
    </row>
    <row r="1148" spans="1:8">
      <c r="A1148" s="1737"/>
      <c r="B1148" s="1755"/>
      <c r="C1148" s="1755"/>
      <c r="D1148" s="1755"/>
      <c r="E1148" s="1755"/>
      <c r="F1148" s="1604"/>
      <c r="G1148" s="1680"/>
      <c r="H1148" s="1725"/>
    </row>
    <row r="1149" spans="1:8">
      <c r="A1149" s="1737"/>
      <c r="B1149" s="1755"/>
      <c r="C1149" s="1755"/>
      <c r="D1149" s="1755"/>
      <c r="E1149" s="1755"/>
      <c r="F1149" s="1604"/>
      <c r="G1149" s="1680"/>
      <c r="H1149" s="1725"/>
    </row>
    <row r="1150" spans="1:8">
      <c r="A1150" s="1737"/>
      <c r="B1150" s="1755"/>
      <c r="C1150" s="1755"/>
      <c r="D1150" s="1755"/>
      <c r="E1150" s="1755"/>
      <c r="F1150" s="1604"/>
      <c r="G1150" s="1755"/>
      <c r="H1150" s="1838"/>
    </row>
    <row r="1151" spans="1:8">
      <c r="A1151" s="1737"/>
      <c r="B1151" s="1755"/>
      <c r="C1151" s="1755"/>
      <c r="D1151" s="1755"/>
      <c r="E1151" s="1755"/>
      <c r="F1151" s="1604"/>
      <c r="G1151" s="1755"/>
      <c r="H1151" s="1838"/>
    </row>
    <row r="1152" spans="1:8">
      <c r="A1152" s="1737"/>
      <c r="B1152" s="1755"/>
      <c r="C1152" s="1755"/>
      <c r="D1152" s="1755"/>
      <c r="E1152" s="1755"/>
      <c r="F1152" s="1604"/>
      <c r="G1152" s="1755"/>
      <c r="H1152" s="1838"/>
    </row>
    <row r="1153" spans="1:8">
      <c r="A1153" s="1737"/>
      <c r="B1153" s="1755"/>
      <c r="C1153" s="1755"/>
      <c r="D1153" s="1755"/>
      <c r="E1153" s="1755"/>
      <c r="F1153" s="1604"/>
      <c r="G1153" s="1755"/>
      <c r="H1153" s="1838"/>
    </row>
    <row r="1154" spans="1:8">
      <c r="A1154" s="1737"/>
      <c r="B1154" s="1755"/>
      <c r="C1154" s="1755"/>
      <c r="D1154" s="1755"/>
      <c r="E1154" s="1755"/>
      <c r="F1154" s="1604"/>
      <c r="G1154" s="1755"/>
      <c r="H1154" s="1838"/>
    </row>
    <row r="1155" spans="1:8">
      <c r="A1155" s="1737"/>
      <c r="B1155" s="1755"/>
      <c r="C1155" s="1755"/>
      <c r="D1155" s="1755"/>
      <c r="E1155" s="1755"/>
      <c r="F1155" s="1755"/>
      <c r="G1155" s="1755"/>
      <c r="H1155" s="1838"/>
    </row>
    <row r="1156" spans="1:8">
      <c r="A1156" s="1737"/>
      <c r="B1156" s="1755"/>
      <c r="C1156" s="1755"/>
      <c r="D1156" s="1755"/>
      <c r="E1156" s="1755"/>
      <c r="F1156" s="1739"/>
      <c r="G1156" s="1682"/>
      <c r="H1156" s="1703"/>
    </row>
    <row r="1157" spans="1:8">
      <c r="A1157" s="1737"/>
      <c r="B1157" s="1739"/>
      <c r="C1157" s="1755"/>
      <c r="D1157" s="1755"/>
      <c r="E1157" s="1755"/>
      <c r="F1157" s="1739"/>
      <c r="G1157" s="1682"/>
      <c r="H1157" s="1703"/>
    </row>
    <row r="1158" spans="1:8">
      <c r="A1158" s="1737"/>
      <c r="B1158" s="1755"/>
      <c r="C1158" s="1755"/>
      <c r="D1158" s="1755"/>
      <c r="E1158" s="1755"/>
      <c r="F1158" s="1739"/>
      <c r="G1158" s="1682"/>
      <c r="H1158" s="1703"/>
    </row>
    <row r="1159" spans="1:8">
      <c r="A1159" s="1737"/>
      <c r="B1159" s="1739"/>
      <c r="C1159" s="1755"/>
      <c r="D1159" s="1755"/>
      <c r="E1159" s="1755"/>
      <c r="F1159" s="1739"/>
      <c r="G1159" s="1682"/>
      <c r="H1159" s="1703"/>
    </row>
    <row r="1160" spans="1:8">
      <c r="A1160" s="1737"/>
      <c r="B1160" s="1755"/>
      <c r="C1160" s="1755"/>
      <c r="D1160" s="1755"/>
      <c r="E1160" s="1755"/>
      <c r="F1160" s="1739"/>
      <c r="G1160" s="1682"/>
      <c r="H1160" s="1703"/>
    </row>
    <row r="1161" spans="1:8">
      <c r="A1161" s="1737"/>
      <c r="B1161" s="1755"/>
      <c r="C1161" s="1755"/>
      <c r="D1161" s="1755"/>
      <c r="E1161" s="1755"/>
      <c r="F1161" s="1739"/>
      <c r="G1161" s="1682"/>
      <c r="H1161" s="1703"/>
    </row>
    <row r="1162" spans="1:8">
      <c r="A1162" s="1737"/>
      <c r="B1162" s="1755"/>
      <c r="C1162" s="1755"/>
      <c r="D1162" s="1755"/>
      <c r="E1162" s="1755"/>
      <c r="F1162" s="1739"/>
      <c r="G1162" s="1682"/>
      <c r="H1162" s="1703"/>
    </row>
    <row r="1163" spans="1:8">
      <c r="A1163" s="1737"/>
      <c r="B1163" s="1755"/>
      <c r="C1163" s="1755"/>
      <c r="D1163" s="1755"/>
      <c r="E1163" s="1755"/>
      <c r="F1163" s="1739"/>
      <c r="G1163" s="1682"/>
      <c r="H1163" s="1703"/>
    </row>
    <row r="1164" spans="1:8">
      <c r="A1164" s="1737"/>
      <c r="B1164" s="1755"/>
      <c r="C1164" s="1755"/>
      <c r="D1164" s="1755"/>
      <c r="E1164" s="1755"/>
      <c r="F1164" s="1739"/>
      <c r="G1164" s="1682"/>
      <c r="H1164" s="1703"/>
    </row>
    <row r="1165" spans="1:8">
      <c r="A1165" s="1737"/>
      <c r="B1165" s="1755"/>
      <c r="C1165" s="1755"/>
      <c r="D1165" s="1755"/>
      <c r="E1165" s="1755"/>
      <c r="F1165" s="1739"/>
      <c r="G1165" s="1682"/>
      <c r="H1165" s="1703"/>
    </row>
    <row r="1166" spans="1:8">
      <c r="A1166" s="1737"/>
      <c r="B1166" s="1755"/>
      <c r="C1166" s="1755"/>
      <c r="D1166" s="1755"/>
      <c r="E1166" s="1755"/>
      <c r="F1166" s="1739"/>
      <c r="G1166" s="1682"/>
      <c r="H1166" s="1703"/>
    </row>
    <row r="1167" spans="1:8">
      <c r="A1167" s="1737"/>
      <c r="B1167" s="1755"/>
      <c r="C1167" s="1755"/>
      <c r="D1167" s="1755"/>
      <c r="E1167" s="1755"/>
      <c r="F1167" s="1739"/>
      <c r="G1167" s="1682"/>
      <c r="H1167" s="1703"/>
    </row>
    <row r="1168" spans="1:8">
      <c r="A1168" s="1737"/>
      <c r="B1168" s="1755"/>
      <c r="C1168" s="1755"/>
      <c r="D1168" s="1755"/>
      <c r="E1168" s="1755"/>
      <c r="F1168" s="1739"/>
      <c r="G1168" s="1682"/>
      <c r="H1168" s="1703"/>
    </row>
    <row r="1169" spans="1:8">
      <c r="A1169" s="1737"/>
      <c r="B1169" s="1755"/>
      <c r="C1169" s="1755"/>
      <c r="D1169" s="1755"/>
      <c r="E1169" s="1755"/>
      <c r="F1169" s="1739"/>
      <c r="G1169" s="1682"/>
      <c r="H1169" s="1703"/>
    </row>
    <row r="1170" spans="1:8">
      <c r="A1170" s="1737"/>
      <c r="B1170" s="1755"/>
      <c r="C1170" s="1755"/>
      <c r="D1170" s="1755"/>
      <c r="E1170" s="1755"/>
      <c r="F1170" s="1739"/>
      <c r="G1170" s="1682"/>
      <c r="H1170" s="1703"/>
    </row>
    <row r="1171" spans="1:8">
      <c r="A1171" s="1737"/>
      <c r="B1171" s="1755"/>
      <c r="C1171" s="1755"/>
      <c r="D1171" s="1755"/>
      <c r="E1171" s="1755"/>
      <c r="F1171" s="1739"/>
      <c r="G1171" s="1682"/>
      <c r="H1171" s="1703"/>
    </row>
    <row r="1172" spans="1:8">
      <c r="A1172" s="1737"/>
      <c r="B1172" s="1755"/>
      <c r="C1172" s="1755"/>
      <c r="D1172" s="1755"/>
      <c r="E1172" s="1755"/>
      <c r="F1172" s="1739"/>
      <c r="G1172" s="1682"/>
      <c r="H1172" s="1703"/>
    </row>
    <row r="1173" spans="1:8">
      <c r="A1173" s="1737"/>
      <c r="B1173" s="1755"/>
      <c r="C1173" s="1755"/>
      <c r="D1173" s="1755"/>
      <c r="E1173" s="1755"/>
      <c r="F1173" s="1739"/>
      <c r="G1173" s="1682"/>
      <c r="H1173" s="1703"/>
    </row>
    <row r="1174" spans="1:8">
      <c r="A1174" s="1737"/>
      <c r="B1174" s="1755"/>
      <c r="C1174" s="1755"/>
      <c r="D1174" s="1755"/>
      <c r="E1174" s="1755"/>
      <c r="F1174" s="1739"/>
      <c r="G1174" s="1682"/>
      <c r="H1174" s="1703"/>
    </row>
    <row r="1175" spans="1:8">
      <c r="A1175" s="1737"/>
      <c r="B1175" s="1755"/>
      <c r="C1175" s="1755"/>
      <c r="D1175" s="1755"/>
      <c r="E1175" s="1755"/>
      <c r="F1175" s="1739"/>
      <c r="G1175" s="1682"/>
      <c r="H1175" s="1703"/>
    </row>
    <row r="1176" spans="1:8">
      <c r="A1176" s="1737"/>
      <c r="B1176" s="1755"/>
      <c r="C1176" s="1755"/>
      <c r="D1176" s="1755"/>
      <c r="E1176" s="1755"/>
      <c r="F1176" s="1739"/>
      <c r="G1176" s="1682"/>
      <c r="H1176" s="1703"/>
    </row>
    <row r="1177" spans="1:8">
      <c r="A1177" s="1737"/>
      <c r="B1177" s="1755"/>
      <c r="C1177" s="1755"/>
      <c r="D1177" s="1755"/>
      <c r="E1177" s="1755"/>
      <c r="F1177" s="1739"/>
      <c r="G1177" s="1682"/>
      <c r="H1177" s="1703"/>
    </row>
    <row r="1178" spans="1:8">
      <c r="A1178" s="1737"/>
      <c r="B1178" s="1755"/>
      <c r="C1178" s="1755"/>
      <c r="D1178" s="1755"/>
      <c r="E1178" s="1755"/>
      <c r="F1178" s="1739"/>
      <c r="G1178" s="1682"/>
      <c r="H1178" s="1703"/>
    </row>
    <row r="1179" spans="1:8">
      <c r="A1179" s="1737"/>
      <c r="B1179" s="1755"/>
      <c r="C1179" s="1755"/>
      <c r="D1179" s="1755"/>
      <c r="E1179" s="1755"/>
      <c r="F1179" s="1739"/>
      <c r="G1179" s="1682"/>
      <c r="H1179" s="1703"/>
    </row>
    <row r="1180" spans="1:8">
      <c r="A1180" s="1737"/>
      <c r="B1180" s="1755"/>
      <c r="C1180" s="1755"/>
      <c r="D1180" s="1755"/>
      <c r="E1180" s="1755"/>
      <c r="F1180" s="1739"/>
      <c r="G1180" s="1682"/>
      <c r="H1180" s="1703"/>
    </row>
    <row r="1181" spans="1:8">
      <c r="A1181" s="1737"/>
      <c r="B1181" s="1755"/>
      <c r="C1181" s="1755"/>
      <c r="D1181" s="1755"/>
      <c r="E1181" s="1755"/>
      <c r="F1181" s="1739"/>
      <c r="G1181" s="1682"/>
      <c r="H1181" s="1703"/>
    </row>
    <row r="1182" spans="1:8">
      <c r="A1182" s="1737"/>
      <c r="B1182" s="1755"/>
      <c r="C1182" s="1755"/>
      <c r="D1182" s="1755"/>
      <c r="E1182" s="1755"/>
      <c r="F1182" s="1739"/>
      <c r="G1182" s="1682"/>
      <c r="H1182" s="1703"/>
    </row>
    <row r="1183" spans="1:8">
      <c r="A1183" s="1737"/>
      <c r="B1183" s="1755"/>
      <c r="C1183" s="1755"/>
      <c r="D1183" s="1755"/>
      <c r="E1183" s="1755"/>
      <c r="F1183" s="1739"/>
      <c r="G1183" s="1682"/>
      <c r="H1183" s="1703"/>
    </row>
    <row r="1184" spans="1:8">
      <c r="A1184" s="1737"/>
      <c r="B1184" s="1755"/>
      <c r="C1184" s="1755"/>
      <c r="D1184" s="1755"/>
      <c r="E1184" s="1755"/>
      <c r="F1184" s="1739"/>
      <c r="G1184" s="1682"/>
      <c r="H1184" s="1703"/>
    </row>
    <row r="1185" spans="1:8">
      <c r="A1185" s="1737"/>
      <c r="B1185" s="1739"/>
      <c r="C1185" s="1755"/>
      <c r="D1185" s="1755"/>
      <c r="E1185" s="1755"/>
      <c r="F1185" s="1739"/>
      <c r="G1185" s="1682"/>
      <c r="H1185" s="1703"/>
    </row>
    <row r="1186" spans="1:8">
      <c r="A1186" s="1737"/>
      <c r="B1186" s="1755"/>
      <c r="C1186" s="1755"/>
      <c r="D1186" s="1755"/>
      <c r="E1186" s="1755"/>
      <c r="F1186" s="1739"/>
      <c r="G1186" s="1682"/>
      <c r="H1186" s="1703"/>
    </row>
    <row r="1187" spans="1:8">
      <c r="A1187" s="1737"/>
      <c r="B1187" s="1739"/>
      <c r="C1187" s="1755"/>
      <c r="D1187" s="1755"/>
      <c r="E1187" s="1755"/>
      <c r="F1187" s="1739"/>
      <c r="G1187" s="1682"/>
      <c r="H1187" s="1703"/>
    </row>
    <row r="1188" spans="1:8">
      <c r="A1188" s="1737"/>
      <c r="B1188" s="1739"/>
      <c r="C1188" s="1755"/>
      <c r="D1188" s="1755"/>
      <c r="E1188" s="1755"/>
      <c r="F1188" s="1739"/>
      <c r="G1188" s="1682"/>
      <c r="H1188" s="1703"/>
    </row>
    <row r="1189" spans="1:8">
      <c r="A1189" s="1737"/>
      <c r="B1189" s="1739"/>
      <c r="C1189" s="1755"/>
      <c r="D1189" s="1755"/>
      <c r="E1189" s="1755"/>
      <c r="F1189" s="1739"/>
      <c r="G1189" s="1682"/>
      <c r="H1189" s="1703"/>
    </row>
    <row r="1190" spans="1:8">
      <c r="A1190" s="1737"/>
      <c r="B1190" s="1739"/>
      <c r="C1190" s="1755"/>
      <c r="D1190" s="1755"/>
      <c r="E1190" s="1755"/>
      <c r="F1190" s="1739"/>
      <c r="G1190" s="1682"/>
      <c r="H1190" s="1703"/>
    </row>
    <row r="1191" spans="1:8">
      <c r="A1191" s="1737"/>
      <c r="B1191" s="1739"/>
      <c r="C1191" s="1755"/>
      <c r="D1191" s="1755"/>
      <c r="E1191" s="1755"/>
      <c r="F1191" s="1739"/>
      <c r="G1191" s="1682"/>
      <c r="H1191" s="1703"/>
    </row>
    <row r="1192" spans="1:8">
      <c r="A1192" s="1737"/>
      <c r="B1192" s="1739"/>
      <c r="C1192" s="1755"/>
      <c r="D1192" s="1755"/>
      <c r="E1192" s="1755"/>
      <c r="F1192" s="1739"/>
      <c r="G1192" s="1682"/>
      <c r="H1192" s="1703"/>
    </row>
    <row r="1193" spans="1:8">
      <c r="A1193" s="1737"/>
      <c r="B1193" s="1739"/>
      <c r="C1193" s="1755"/>
      <c r="D1193" s="1755"/>
      <c r="E1193" s="1755"/>
      <c r="F1193" s="1739"/>
      <c r="G1193" s="1682"/>
      <c r="H1193" s="1703"/>
    </row>
    <row r="1194" spans="1:8">
      <c r="A1194" s="1737"/>
      <c r="B1194" s="1739"/>
      <c r="C1194" s="1755"/>
      <c r="D1194" s="1755"/>
      <c r="E1194" s="1755"/>
      <c r="F1194" s="1739"/>
      <c r="G1194" s="1682"/>
      <c r="H1194" s="1703"/>
    </row>
    <row r="1195" spans="1:8">
      <c r="A1195" s="1737"/>
      <c r="B1195" s="1739"/>
      <c r="C1195" s="1755"/>
      <c r="D1195" s="1755"/>
      <c r="E1195" s="1755"/>
      <c r="F1195" s="1739"/>
      <c r="G1195" s="1682"/>
      <c r="H1195" s="1703"/>
    </row>
    <row r="1196" spans="1:8">
      <c r="A1196" s="1737"/>
      <c r="B1196" s="1739"/>
      <c r="C1196" s="1755"/>
      <c r="D1196" s="1755"/>
      <c r="E1196" s="1755"/>
      <c r="F1196" s="1739"/>
      <c r="G1196" s="1682"/>
      <c r="H1196" s="1703"/>
    </row>
    <row r="1197" spans="1:8" ht="15.75" thickBot="1">
      <c r="A1197" s="1814"/>
      <c r="B1197" s="1815"/>
      <c r="C1197" s="1816"/>
      <c r="D1197" s="1816"/>
      <c r="E1197" s="1816"/>
      <c r="F1197" s="1815"/>
      <c r="G1197" s="1707"/>
      <c r="H1197" s="1708"/>
    </row>
    <row r="1198" spans="1:8">
      <c r="A1198" s="2539" t="s">
        <v>4389</v>
      </c>
      <c r="B1198" s="2574"/>
      <c r="C1198" s="1604"/>
      <c r="D1198" s="1604"/>
      <c r="E1198" s="1739"/>
      <c r="F1198" s="1739"/>
      <c r="G1198" s="1682"/>
      <c r="H1198" s="1840"/>
    </row>
    <row r="1199" spans="1:8">
      <c r="A1199" s="1755" t="s">
        <v>5874</v>
      </c>
      <c r="B1199" s="1755"/>
      <c r="C1199" s="1755"/>
      <c r="D1199" s="1755"/>
      <c r="E1199" s="1755"/>
      <c r="F1199" s="1755"/>
      <c r="G1199" s="1680"/>
      <c r="H1199" s="1680"/>
    </row>
    <row r="1201" spans="1:8" ht="15.75" thickBot="1"/>
    <row r="1202" spans="1:8">
      <c r="A1202" s="1729"/>
      <c r="B1202" s="1730" t="s">
        <v>1789</v>
      </c>
      <c r="C1202" s="1731" t="s">
        <v>1335</v>
      </c>
      <c r="D1202" s="1732"/>
      <c r="E1202" s="1732"/>
      <c r="F1202" s="1730"/>
      <c r="G1202" s="1730" t="s">
        <v>1711</v>
      </c>
      <c r="H1202" s="1733" t="s">
        <v>1712</v>
      </c>
    </row>
    <row r="1203" spans="1:8">
      <c r="A1203" s="1737"/>
      <c r="B1203" s="1583" t="str">
        <f>'Data Sheet'!$C$25</f>
        <v xml:space="preserve"> New York State Electric &amp; Gas Corporation</v>
      </c>
      <c r="C1203" s="1738" t="s">
        <v>1336</v>
      </c>
      <c r="D1203" s="1739" t="s">
        <v>1337</v>
      </c>
      <c r="E1203" s="1739"/>
      <c r="F1203" s="1740" t="s">
        <v>1338</v>
      </c>
      <c r="G1203" s="1740" t="s">
        <v>1714</v>
      </c>
      <c r="H1203" s="1741"/>
    </row>
    <row r="1204" spans="1:8">
      <c r="A1204" s="1744"/>
      <c r="B1204" s="1745"/>
      <c r="C1204" s="1746" t="s">
        <v>1339</v>
      </c>
      <c r="D1204" s="1745" t="s">
        <v>1337</v>
      </c>
      <c r="E1204" s="1745"/>
      <c r="F1204" s="1747" t="s">
        <v>1340</v>
      </c>
      <c r="G1204" s="1687" t="str">
        <f>'Data Sheet'!$C$40</f>
        <v xml:space="preserve"> </v>
      </c>
      <c r="H1204" s="1688" t="str">
        <f>'Data Sheet'!$C$38</f>
        <v>12/31/2016</v>
      </c>
    </row>
    <row r="1205" spans="1:8">
      <c r="A1205" s="1752" t="s">
        <v>1805</v>
      </c>
      <c r="B1205" s="1753"/>
      <c r="C1205" s="1753"/>
      <c r="D1205" s="1753"/>
      <c r="E1205" s="1753"/>
      <c r="F1205" s="1753"/>
      <c r="G1205" s="1753"/>
      <c r="H1205" s="1754"/>
    </row>
    <row r="1206" spans="1:8">
      <c r="A1206" s="1737"/>
      <c r="B1206" s="1755"/>
      <c r="C1206" s="1755"/>
      <c r="D1206" s="1755"/>
      <c r="E1206" s="1755"/>
      <c r="F1206" s="1604"/>
      <c r="G1206" s="1755"/>
      <c r="H1206" s="1838"/>
    </row>
    <row r="1207" spans="1:8">
      <c r="A1207" s="1737"/>
      <c r="B1207" s="1755"/>
      <c r="C1207" s="1755"/>
      <c r="D1207" s="1755"/>
      <c r="E1207" s="1755"/>
      <c r="F1207" s="1604"/>
      <c r="G1207" s="1755"/>
      <c r="H1207" s="1838"/>
    </row>
    <row r="1208" spans="1:8">
      <c r="A1208" s="1737"/>
      <c r="B1208" s="1755"/>
      <c r="C1208" s="1755"/>
      <c r="D1208" s="1755"/>
      <c r="E1208" s="1755"/>
      <c r="F1208" s="1604"/>
      <c r="G1208" s="1755"/>
      <c r="H1208" s="1838"/>
    </row>
    <row r="1209" spans="1:8">
      <c r="A1209" s="1737"/>
      <c r="B1209" s="1755"/>
      <c r="C1209" s="1755"/>
      <c r="D1209" s="1755"/>
      <c r="E1209" s="1755"/>
      <c r="F1209" s="1604"/>
      <c r="G1209" s="1755"/>
      <c r="H1209" s="1839"/>
    </row>
    <row r="1210" spans="1:8">
      <c r="A1210" s="1737"/>
      <c r="B1210" s="1755"/>
      <c r="C1210" s="1755"/>
      <c r="D1210" s="1755"/>
      <c r="E1210" s="1755"/>
      <c r="F1210" s="1604"/>
      <c r="G1210" s="1755"/>
      <c r="H1210" s="1838"/>
    </row>
    <row r="1211" spans="1:8">
      <c r="A1211" s="1737"/>
      <c r="B1211" s="1755"/>
      <c r="C1211" s="1755"/>
      <c r="D1211" s="1755"/>
      <c r="E1211" s="1755"/>
      <c r="F1211" s="1604"/>
      <c r="G1211" s="1755"/>
      <c r="H1211" s="1838"/>
    </row>
    <row r="1212" spans="1:8">
      <c r="A1212" s="1737"/>
      <c r="B1212" s="1755"/>
      <c r="C1212" s="1755"/>
      <c r="D1212" s="1755"/>
      <c r="E1212" s="1755"/>
      <c r="F1212" s="1604"/>
      <c r="G1212" s="1680"/>
      <c r="H1212" s="1725"/>
    </row>
    <row r="1213" spans="1:8">
      <c r="A1213" s="1737"/>
      <c r="B1213" s="1755"/>
      <c r="C1213" s="1755"/>
      <c r="D1213" s="1755"/>
      <c r="E1213" s="1755"/>
      <c r="F1213" s="1604"/>
      <c r="G1213" s="1680"/>
      <c r="H1213" s="1725"/>
    </row>
    <row r="1214" spans="1:8">
      <c r="A1214" s="1737"/>
      <c r="B1214" s="1739"/>
      <c r="C1214" s="1755"/>
      <c r="D1214" s="1755"/>
      <c r="E1214" s="1755"/>
      <c r="F1214" s="1604"/>
      <c r="G1214" s="1680"/>
      <c r="H1214" s="1725"/>
    </row>
    <row r="1215" spans="1:8">
      <c r="A1215" s="1737"/>
      <c r="B1215" s="1755"/>
      <c r="C1215" s="1755"/>
      <c r="D1215" s="1755"/>
      <c r="E1215" s="1755"/>
      <c r="F1215" s="1604"/>
      <c r="G1215" s="1680"/>
      <c r="H1215" s="1725"/>
    </row>
    <row r="1216" spans="1:8">
      <c r="A1216" s="1737"/>
      <c r="B1216" s="1755"/>
      <c r="C1216" s="1755"/>
      <c r="D1216" s="1755"/>
      <c r="E1216" s="1755"/>
      <c r="F1216" s="1604"/>
      <c r="G1216" s="1680"/>
      <c r="H1216" s="1725"/>
    </row>
    <row r="1217" spans="1:8">
      <c r="A1217" s="1737"/>
      <c r="B1217" s="1755"/>
      <c r="C1217" s="1755"/>
      <c r="D1217" s="1755"/>
      <c r="E1217" s="1755"/>
      <c r="F1217" s="1604"/>
      <c r="G1217" s="1755"/>
      <c r="H1217" s="1838"/>
    </row>
    <row r="1218" spans="1:8">
      <c r="A1218" s="1737"/>
      <c r="B1218" s="1755"/>
      <c r="C1218" s="1755"/>
      <c r="D1218" s="1755"/>
      <c r="E1218" s="1755"/>
      <c r="F1218" s="1604"/>
      <c r="G1218" s="1755"/>
      <c r="H1218" s="1838"/>
    </row>
    <row r="1219" spans="1:8">
      <c r="A1219" s="1737"/>
      <c r="B1219" s="1755"/>
      <c r="C1219" s="1755"/>
      <c r="D1219" s="1755"/>
      <c r="E1219" s="1755"/>
      <c r="F1219" s="1604"/>
      <c r="G1219" s="1755"/>
      <c r="H1219" s="1838"/>
    </row>
    <row r="1220" spans="1:8">
      <c r="A1220" s="1737"/>
      <c r="B1220" s="1755"/>
      <c r="C1220" s="1755"/>
      <c r="D1220" s="1755"/>
      <c r="E1220" s="1755"/>
      <c r="F1220" s="1604"/>
      <c r="G1220" s="1755"/>
      <c r="H1220" s="1838"/>
    </row>
    <row r="1221" spans="1:8">
      <c r="A1221" s="1737"/>
      <c r="B1221" s="1755"/>
      <c r="C1221" s="1755"/>
      <c r="D1221" s="1755"/>
      <c r="E1221" s="1755"/>
      <c r="F1221" s="1604"/>
      <c r="G1221" s="1755"/>
      <c r="H1221" s="1838"/>
    </row>
    <row r="1222" spans="1:8">
      <c r="A1222" s="1737"/>
      <c r="B1222" s="1755"/>
      <c r="C1222" s="1755"/>
      <c r="D1222" s="1755"/>
      <c r="E1222" s="1755"/>
      <c r="F1222" s="1755"/>
      <c r="G1222" s="1755"/>
      <c r="H1222" s="1838"/>
    </row>
    <row r="1223" spans="1:8">
      <c r="A1223" s="1737"/>
      <c r="B1223" s="1755"/>
      <c r="C1223" s="1755"/>
      <c r="D1223" s="1755"/>
      <c r="E1223" s="1755"/>
      <c r="F1223" s="1739"/>
      <c r="G1223" s="1682"/>
      <c r="H1223" s="1703"/>
    </row>
    <row r="1224" spans="1:8">
      <c r="A1224" s="1737"/>
      <c r="B1224" s="1739"/>
      <c r="C1224" s="1755"/>
      <c r="D1224" s="1755"/>
      <c r="E1224" s="1755"/>
      <c r="F1224" s="1739"/>
      <c r="G1224" s="1682"/>
      <c r="H1224" s="1703"/>
    </row>
    <row r="1225" spans="1:8">
      <c r="A1225" s="1737"/>
      <c r="B1225" s="1755"/>
      <c r="C1225" s="1755"/>
      <c r="D1225" s="1755"/>
      <c r="E1225" s="1755"/>
      <c r="F1225" s="1739"/>
      <c r="G1225" s="1682"/>
      <c r="H1225" s="1703"/>
    </row>
    <row r="1226" spans="1:8">
      <c r="A1226" s="1737"/>
      <c r="B1226" s="1739"/>
      <c r="C1226" s="1755"/>
      <c r="D1226" s="1755"/>
      <c r="E1226" s="1755"/>
      <c r="F1226" s="1739"/>
      <c r="G1226" s="1682"/>
      <c r="H1226" s="1703"/>
    </row>
    <row r="1227" spans="1:8">
      <c r="A1227" s="1737"/>
      <c r="B1227" s="1755"/>
      <c r="C1227" s="1755"/>
      <c r="D1227" s="1755"/>
      <c r="E1227" s="1755"/>
      <c r="F1227" s="1739"/>
      <c r="G1227" s="1682"/>
      <c r="H1227" s="1703"/>
    </row>
    <row r="1228" spans="1:8">
      <c r="A1228" s="1737"/>
      <c r="B1228" s="1755"/>
      <c r="C1228" s="1755"/>
      <c r="D1228" s="1755"/>
      <c r="E1228" s="1755"/>
      <c r="F1228" s="1739"/>
      <c r="G1228" s="1682"/>
      <c r="H1228" s="1703"/>
    </row>
    <row r="1229" spans="1:8">
      <c r="A1229" s="1737"/>
      <c r="B1229" s="1755"/>
      <c r="C1229" s="1755"/>
      <c r="D1229" s="1755"/>
      <c r="E1229" s="1755"/>
      <c r="F1229" s="1739"/>
      <c r="G1229" s="1682"/>
      <c r="H1229" s="1703"/>
    </row>
    <row r="1230" spans="1:8">
      <c r="A1230" s="1737"/>
      <c r="B1230" s="1755"/>
      <c r="C1230" s="1755"/>
      <c r="D1230" s="1755"/>
      <c r="E1230" s="1755"/>
      <c r="F1230" s="1739"/>
      <c r="G1230" s="1682"/>
      <c r="H1230" s="1703"/>
    </row>
    <row r="1231" spans="1:8">
      <c r="A1231" s="1737"/>
      <c r="B1231" s="1755"/>
      <c r="C1231" s="1755"/>
      <c r="D1231" s="1755"/>
      <c r="E1231" s="1755"/>
      <c r="F1231" s="1739"/>
      <c r="G1231" s="1682"/>
      <c r="H1231" s="1703"/>
    </row>
    <row r="1232" spans="1:8">
      <c r="A1232" s="1737"/>
      <c r="B1232" s="1755"/>
      <c r="C1232" s="1755"/>
      <c r="D1232" s="1755"/>
      <c r="E1232" s="1755"/>
      <c r="F1232" s="1739"/>
      <c r="G1232" s="1682"/>
      <c r="H1232" s="1703"/>
    </row>
    <row r="1233" spans="1:8">
      <c r="A1233" s="1737"/>
      <c r="B1233" s="1755"/>
      <c r="C1233" s="1755"/>
      <c r="D1233" s="1755"/>
      <c r="E1233" s="1755"/>
      <c r="F1233" s="1739"/>
      <c r="G1233" s="1682"/>
      <c r="H1233" s="1703"/>
    </row>
    <row r="1234" spans="1:8">
      <c r="A1234" s="1737"/>
      <c r="B1234" s="1755"/>
      <c r="C1234" s="1755"/>
      <c r="D1234" s="1755"/>
      <c r="E1234" s="1755"/>
      <c r="F1234" s="1739"/>
      <c r="G1234" s="1682"/>
      <c r="H1234" s="1703"/>
    </row>
    <row r="1235" spans="1:8">
      <c r="A1235" s="1737"/>
      <c r="B1235" s="1755"/>
      <c r="C1235" s="1755"/>
      <c r="D1235" s="1755"/>
      <c r="E1235" s="1755"/>
      <c r="F1235" s="1739"/>
      <c r="G1235" s="1682"/>
      <c r="H1235" s="1703"/>
    </row>
    <row r="1236" spans="1:8">
      <c r="A1236" s="1737"/>
      <c r="B1236" s="1755"/>
      <c r="C1236" s="1755"/>
      <c r="D1236" s="1755"/>
      <c r="E1236" s="1755"/>
      <c r="F1236" s="1739"/>
      <c r="G1236" s="1682"/>
      <c r="H1236" s="1703"/>
    </row>
    <row r="1237" spans="1:8">
      <c r="A1237" s="1737"/>
      <c r="B1237" s="1755"/>
      <c r="C1237" s="1755"/>
      <c r="D1237" s="1755"/>
      <c r="E1237" s="1755"/>
      <c r="F1237" s="1739"/>
      <c r="G1237" s="1682"/>
      <c r="H1237" s="1703"/>
    </row>
    <row r="1238" spans="1:8">
      <c r="A1238" s="1737"/>
      <c r="B1238" s="1755"/>
      <c r="C1238" s="1755"/>
      <c r="D1238" s="1755"/>
      <c r="E1238" s="1755"/>
      <c r="F1238" s="1739"/>
      <c r="G1238" s="1682"/>
      <c r="H1238" s="1703"/>
    </row>
    <row r="1239" spans="1:8">
      <c r="A1239" s="1737"/>
      <c r="B1239" s="1755"/>
      <c r="C1239" s="1755"/>
      <c r="D1239" s="1755"/>
      <c r="E1239" s="1755"/>
      <c r="F1239" s="1739"/>
      <c r="G1239" s="1682"/>
      <c r="H1239" s="1703"/>
    </row>
    <row r="1240" spans="1:8">
      <c r="A1240" s="1737"/>
      <c r="B1240" s="1755"/>
      <c r="C1240" s="1755"/>
      <c r="D1240" s="1755"/>
      <c r="E1240" s="1755"/>
      <c r="F1240" s="1739"/>
      <c r="G1240" s="1682"/>
      <c r="H1240" s="1703"/>
    </row>
    <row r="1241" spans="1:8">
      <c r="A1241" s="1737"/>
      <c r="B1241" s="1755"/>
      <c r="C1241" s="1755"/>
      <c r="D1241" s="1755"/>
      <c r="E1241" s="1755"/>
      <c r="F1241" s="1739"/>
      <c r="G1241" s="1682"/>
      <c r="H1241" s="1703"/>
    </row>
    <row r="1242" spans="1:8">
      <c r="A1242" s="1737"/>
      <c r="B1242" s="1755"/>
      <c r="C1242" s="1755"/>
      <c r="D1242" s="1755"/>
      <c r="E1242" s="1755"/>
      <c r="F1242" s="1739"/>
      <c r="G1242" s="1682"/>
      <c r="H1242" s="1703"/>
    </row>
    <row r="1243" spans="1:8">
      <c r="A1243" s="1737"/>
      <c r="B1243" s="1755"/>
      <c r="C1243" s="1755"/>
      <c r="D1243" s="1755"/>
      <c r="E1243" s="1755"/>
      <c r="F1243" s="1739"/>
      <c r="G1243" s="1682"/>
      <c r="H1243" s="1703"/>
    </row>
    <row r="1244" spans="1:8">
      <c r="A1244" s="1737"/>
      <c r="B1244" s="1755"/>
      <c r="C1244" s="1755"/>
      <c r="D1244" s="1755"/>
      <c r="E1244" s="1755"/>
      <c r="F1244" s="1739"/>
      <c r="G1244" s="1682"/>
      <c r="H1244" s="1703"/>
    </row>
    <row r="1245" spans="1:8">
      <c r="A1245" s="1737"/>
      <c r="B1245" s="1755"/>
      <c r="C1245" s="1755"/>
      <c r="D1245" s="1755"/>
      <c r="E1245" s="1755"/>
      <c r="F1245" s="1739"/>
      <c r="G1245" s="1682"/>
      <c r="H1245" s="1703"/>
    </row>
    <row r="1246" spans="1:8">
      <c r="A1246" s="1737"/>
      <c r="B1246" s="1755"/>
      <c r="C1246" s="1755"/>
      <c r="D1246" s="1755"/>
      <c r="E1246" s="1755"/>
      <c r="F1246" s="1739"/>
      <c r="G1246" s="1682"/>
      <c r="H1246" s="1703"/>
    </row>
    <row r="1247" spans="1:8">
      <c r="A1247" s="1737"/>
      <c r="B1247" s="1755"/>
      <c r="C1247" s="1755"/>
      <c r="D1247" s="1755"/>
      <c r="E1247" s="1755"/>
      <c r="F1247" s="1739"/>
      <c r="G1247" s="1682"/>
      <c r="H1247" s="1703"/>
    </row>
    <row r="1248" spans="1:8">
      <c r="A1248" s="1737"/>
      <c r="B1248" s="1755"/>
      <c r="C1248" s="1755"/>
      <c r="D1248" s="1755"/>
      <c r="E1248" s="1755"/>
      <c r="F1248" s="1739"/>
      <c r="G1248" s="1682"/>
      <c r="H1248" s="1703"/>
    </row>
    <row r="1249" spans="1:8">
      <c r="A1249" s="1737"/>
      <c r="B1249" s="1755"/>
      <c r="C1249" s="1755"/>
      <c r="D1249" s="1755"/>
      <c r="E1249" s="1755"/>
      <c r="F1249" s="1739"/>
      <c r="G1249" s="1682"/>
      <c r="H1249" s="1703"/>
    </row>
    <row r="1250" spans="1:8">
      <c r="A1250" s="1737"/>
      <c r="B1250" s="1755"/>
      <c r="C1250" s="1755"/>
      <c r="D1250" s="1755"/>
      <c r="E1250" s="1755"/>
      <c r="F1250" s="1739"/>
      <c r="G1250" s="1682"/>
      <c r="H1250" s="1703"/>
    </row>
    <row r="1251" spans="1:8">
      <c r="A1251" s="1737"/>
      <c r="B1251" s="1755"/>
      <c r="C1251" s="1755"/>
      <c r="D1251" s="1755"/>
      <c r="E1251" s="1755"/>
      <c r="F1251" s="1739"/>
      <c r="G1251" s="1682"/>
      <c r="H1251" s="1703"/>
    </row>
    <row r="1252" spans="1:8">
      <c r="A1252" s="1737"/>
      <c r="B1252" s="1739"/>
      <c r="C1252" s="1755"/>
      <c r="D1252" s="1755"/>
      <c r="E1252" s="1755"/>
      <c r="F1252" s="1739"/>
      <c r="G1252" s="1682"/>
      <c r="H1252" s="1703"/>
    </row>
    <row r="1253" spans="1:8">
      <c r="A1253" s="1737"/>
      <c r="B1253" s="1755"/>
      <c r="C1253" s="1755"/>
      <c r="D1253" s="1755"/>
      <c r="E1253" s="1755"/>
      <c r="F1253" s="1739"/>
      <c r="G1253" s="1682"/>
      <c r="H1253" s="1703"/>
    </row>
    <row r="1254" spans="1:8">
      <c r="A1254" s="1737"/>
      <c r="B1254" s="1739"/>
      <c r="C1254" s="1755"/>
      <c r="D1254" s="1755"/>
      <c r="E1254" s="1755"/>
      <c r="F1254" s="1739"/>
      <c r="G1254" s="1682"/>
      <c r="H1254" s="1703"/>
    </row>
    <row r="1255" spans="1:8">
      <c r="A1255" s="1737"/>
      <c r="B1255" s="1739"/>
      <c r="C1255" s="1755"/>
      <c r="D1255" s="1755"/>
      <c r="E1255" s="1755"/>
      <c r="F1255" s="1739"/>
      <c r="G1255" s="1682"/>
      <c r="H1255" s="1703"/>
    </row>
    <row r="1256" spans="1:8">
      <c r="A1256" s="1737"/>
      <c r="B1256" s="1739"/>
      <c r="C1256" s="1755"/>
      <c r="D1256" s="1755"/>
      <c r="E1256" s="1755"/>
      <c r="F1256" s="1739"/>
      <c r="G1256" s="1682"/>
      <c r="H1256" s="1703"/>
    </row>
    <row r="1257" spans="1:8">
      <c r="A1257" s="1737"/>
      <c r="B1257" s="1739"/>
      <c r="C1257" s="1755"/>
      <c r="D1257" s="1755"/>
      <c r="E1257" s="1755"/>
      <c r="F1257" s="1739"/>
      <c r="G1257" s="1682"/>
      <c r="H1257" s="1703"/>
    </row>
    <row r="1258" spans="1:8">
      <c r="A1258" s="1737"/>
      <c r="B1258" s="1739"/>
      <c r="C1258" s="1755"/>
      <c r="D1258" s="1755"/>
      <c r="E1258" s="1755"/>
      <c r="F1258" s="1739"/>
      <c r="G1258" s="1682"/>
      <c r="H1258" s="1703"/>
    </row>
    <row r="1259" spans="1:8">
      <c r="A1259" s="1737"/>
      <c r="B1259" s="1739"/>
      <c r="C1259" s="1755"/>
      <c r="D1259" s="1755"/>
      <c r="E1259" s="1755"/>
      <c r="F1259" s="1739"/>
      <c r="G1259" s="1682"/>
      <c r="H1259" s="1703"/>
    </row>
    <row r="1260" spans="1:8">
      <c r="A1260" s="1737"/>
      <c r="B1260" s="1739"/>
      <c r="C1260" s="1755"/>
      <c r="D1260" s="1755"/>
      <c r="E1260" s="1755"/>
      <c r="F1260" s="1739"/>
      <c r="G1260" s="1682"/>
      <c r="H1260" s="1703"/>
    </row>
    <row r="1261" spans="1:8">
      <c r="A1261" s="1737"/>
      <c r="B1261" s="1739"/>
      <c r="C1261" s="1755"/>
      <c r="D1261" s="1755"/>
      <c r="E1261" s="1755"/>
      <c r="F1261" s="1739"/>
      <c r="G1261" s="1682"/>
      <c r="H1261" s="1703"/>
    </row>
    <row r="1262" spans="1:8">
      <c r="A1262" s="1737"/>
      <c r="B1262" s="1739"/>
      <c r="C1262" s="1755"/>
      <c r="D1262" s="1755"/>
      <c r="E1262" s="1755"/>
      <c r="F1262" s="1739"/>
      <c r="G1262" s="1682"/>
      <c r="H1262" s="1703"/>
    </row>
    <row r="1263" spans="1:8">
      <c r="A1263" s="1737"/>
      <c r="B1263" s="1739"/>
      <c r="C1263" s="1755"/>
      <c r="D1263" s="1755"/>
      <c r="E1263" s="1755"/>
      <c r="F1263" s="1739"/>
      <c r="G1263" s="1682"/>
      <c r="H1263" s="1703"/>
    </row>
    <row r="1264" spans="1:8" ht="15.75" thickBot="1">
      <c r="A1264" s="1814"/>
      <c r="B1264" s="1815"/>
      <c r="C1264" s="1816"/>
      <c r="D1264" s="1816"/>
      <c r="E1264" s="1816"/>
      <c r="F1264" s="1815"/>
      <c r="G1264" s="1707"/>
      <c r="H1264" s="1708"/>
    </row>
    <row r="1265" spans="1:8">
      <c r="A1265" s="2539" t="s">
        <v>4389</v>
      </c>
      <c r="B1265" s="2574"/>
      <c r="C1265" s="1604"/>
      <c r="D1265" s="1604"/>
      <c r="E1265" s="1739"/>
      <c r="F1265" s="1739"/>
      <c r="G1265" s="1682"/>
      <c r="H1265" s="1840"/>
    </row>
    <row r="1266" spans="1:8">
      <c r="A1266" s="1755" t="s">
        <v>5875</v>
      </c>
      <c r="B1266" s="1755"/>
      <c r="C1266" s="1755"/>
      <c r="D1266" s="1755"/>
      <c r="E1266" s="1755"/>
      <c r="F1266" s="1755"/>
      <c r="G1266" s="1680"/>
      <c r="H1266" s="1680"/>
    </row>
    <row r="1269" spans="1:8" ht="15.75" thickBot="1"/>
    <row r="1270" spans="1:8">
      <c r="A1270" s="1729"/>
      <c r="B1270" s="1730" t="s">
        <v>1789</v>
      </c>
      <c r="C1270" s="1731" t="s">
        <v>1335</v>
      </c>
      <c r="D1270" s="1732"/>
      <c r="E1270" s="1732"/>
      <c r="F1270" s="1730"/>
      <c r="G1270" s="1730" t="s">
        <v>1711</v>
      </c>
      <c r="H1270" s="1733" t="s">
        <v>1712</v>
      </c>
    </row>
    <row r="1271" spans="1:8">
      <c r="A1271" s="1737"/>
      <c r="B1271" s="1583" t="str">
        <f>'Data Sheet'!$C$25</f>
        <v xml:space="preserve"> New York State Electric &amp; Gas Corporation</v>
      </c>
      <c r="C1271" s="1738" t="s">
        <v>1336</v>
      </c>
      <c r="D1271" s="1739" t="s">
        <v>1337</v>
      </c>
      <c r="E1271" s="1739"/>
      <c r="F1271" s="1740" t="s">
        <v>1338</v>
      </c>
      <c r="G1271" s="1740" t="s">
        <v>1714</v>
      </c>
      <c r="H1271" s="1741"/>
    </row>
    <row r="1272" spans="1:8">
      <c r="A1272" s="1744"/>
      <c r="B1272" s="1745"/>
      <c r="C1272" s="1746" t="s">
        <v>1339</v>
      </c>
      <c r="D1272" s="1745" t="s">
        <v>1337</v>
      </c>
      <c r="E1272" s="1745"/>
      <c r="F1272" s="1747" t="s">
        <v>1340</v>
      </c>
      <c r="G1272" s="1687" t="str">
        <f>'Data Sheet'!$C$40</f>
        <v xml:space="preserve"> </v>
      </c>
      <c r="H1272" s="1688" t="str">
        <f>'Data Sheet'!$C$38</f>
        <v>12/31/2016</v>
      </c>
    </row>
    <row r="1273" spans="1:8">
      <c r="A1273" s="1752" t="s">
        <v>1805</v>
      </c>
      <c r="B1273" s="1753"/>
      <c r="C1273" s="1753"/>
      <c r="D1273" s="1753"/>
      <c r="E1273" s="1753"/>
      <c r="F1273" s="1753"/>
      <c r="G1273" s="1753"/>
      <c r="H1273" s="1754"/>
    </row>
    <row r="1274" spans="1:8">
      <c r="A1274" s="1737"/>
      <c r="B1274" s="1755"/>
      <c r="C1274" s="1755"/>
      <c r="D1274" s="1755"/>
      <c r="E1274" s="1755"/>
      <c r="F1274" s="1604"/>
      <c r="G1274" s="1755"/>
      <c r="H1274" s="1838"/>
    </row>
    <row r="1275" spans="1:8">
      <c r="A1275" s="1737"/>
      <c r="B1275" s="1755"/>
      <c r="C1275" s="1755"/>
      <c r="D1275" s="1755"/>
      <c r="E1275" s="1755"/>
      <c r="F1275" s="1604"/>
      <c r="G1275" s="1755"/>
      <c r="H1275" s="1838"/>
    </row>
    <row r="1276" spans="1:8">
      <c r="A1276" s="1737"/>
      <c r="B1276" s="1755"/>
      <c r="C1276" s="1755"/>
      <c r="D1276" s="1755"/>
      <c r="E1276" s="1755"/>
      <c r="F1276" s="1604"/>
      <c r="G1276" s="1755"/>
      <c r="H1276" s="1838"/>
    </row>
    <row r="1277" spans="1:8">
      <c r="A1277" s="1737"/>
      <c r="B1277" s="1755"/>
      <c r="C1277" s="1755"/>
      <c r="D1277" s="1755"/>
      <c r="E1277" s="1755"/>
      <c r="F1277" s="1604"/>
      <c r="G1277" s="1755"/>
      <c r="H1277" s="1839"/>
    </row>
    <row r="1278" spans="1:8">
      <c r="A1278" s="1737"/>
      <c r="B1278" s="1755"/>
      <c r="C1278" s="1755"/>
      <c r="D1278" s="1755"/>
      <c r="E1278" s="1755"/>
      <c r="F1278" s="1604"/>
      <c r="G1278" s="1755"/>
      <c r="H1278" s="1838"/>
    </row>
    <row r="1279" spans="1:8">
      <c r="A1279" s="1737"/>
      <c r="B1279" s="1755"/>
      <c r="C1279" s="1755"/>
      <c r="D1279" s="1755"/>
      <c r="E1279" s="1755"/>
      <c r="F1279" s="1604"/>
      <c r="G1279" s="1755"/>
      <c r="H1279" s="1838"/>
    </row>
    <row r="1280" spans="1:8">
      <c r="A1280" s="1737"/>
      <c r="B1280" s="1755"/>
      <c r="C1280" s="1755"/>
      <c r="D1280" s="1755"/>
      <c r="E1280" s="1755"/>
      <c r="F1280" s="1604"/>
      <c r="G1280" s="1680"/>
      <c r="H1280" s="1725"/>
    </row>
    <row r="1281" spans="1:8">
      <c r="A1281" s="1737"/>
      <c r="B1281" s="1755"/>
      <c r="C1281" s="1755"/>
      <c r="D1281" s="1755"/>
      <c r="E1281" s="1755"/>
      <c r="F1281" s="1604"/>
      <c r="G1281" s="1680"/>
      <c r="H1281" s="1725"/>
    </row>
    <row r="1282" spans="1:8">
      <c r="A1282" s="1737"/>
      <c r="B1282" s="1739"/>
      <c r="C1282" s="1755"/>
      <c r="D1282" s="1755"/>
      <c r="E1282" s="1755"/>
      <c r="F1282" s="1604"/>
      <c r="G1282" s="1680"/>
      <c r="H1282" s="1725"/>
    </row>
    <row r="1283" spans="1:8">
      <c r="A1283" s="1737"/>
      <c r="B1283" s="1755"/>
      <c r="C1283" s="1755"/>
      <c r="D1283" s="1755"/>
      <c r="E1283" s="1755"/>
      <c r="F1283" s="1604"/>
      <c r="G1283" s="1680"/>
      <c r="H1283" s="1725"/>
    </row>
    <row r="1284" spans="1:8">
      <c r="A1284" s="1737"/>
      <c r="B1284" s="1755"/>
      <c r="C1284" s="1755"/>
      <c r="D1284" s="1755"/>
      <c r="E1284" s="1755"/>
      <c r="F1284" s="1604"/>
      <c r="G1284" s="1680"/>
      <c r="H1284" s="1725"/>
    </row>
    <row r="1285" spans="1:8">
      <c r="A1285" s="1737"/>
      <c r="B1285" s="1755"/>
      <c r="C1285" s="1755"/>
      <c r="D1285" s="1755"/>
      <c r="E1285" s="1755"/>
      <c r="F1285" s="1604"/>
      <c r="G1285" s="1755"/>
      <c r="H1285" s="1838"/>
    </row>
    <row r="1286" spans="1:8">
      <c r="A1286" s="1737"/>
      <c r="B1286" s="1755"/>
      <c r="C1286" s="1755"/>
      <c r="D1286" s="1755"/>
      <c r="E1286" s="1755"/>
      <c r="F1286" s="1604"/>
      <c r="G1286" s="1755"/>
      <c r="H1286" s="1838"/>
    </row>
    <row r="1287" spans="1:8">
      <c r="A1287" s="1737"/>
      <c r="B1287" s="1755"/>
      <c r="C1287" s="1755"/>
      <c r="D1287" s="1755"/>
      <c r="E1287" s="1755"/>
      <c r="F1287" s="1604"/>
      <c r="G1287" s="1755"/>
      <c r="H1287" s="1838"/>
    </row>
    <row r="1288" spans="1:8">
      <c r="A1288" s="1737"/>
      <c r="B1288" s="1755"/>
      <c r="C1288" s="1755"/>
      <c r="D1288" s="1755"/>
      <c r="E1288" s="1755"/>
      <c r="F1288" s="1604"/>
      <c r="G1288" s="1755"/>
      <c r="H1288" s="1838"/>
    </row>
    <row r="1289" spans="1:8">
      <c r="A1289" s="1737"/>
      <c r="B1289" s="1755"/>
      <c r="C1289" s="1755"/>
      <c r="D1289" s="1755"/>
      <c r="E1289" s="1755"/>
      <c r="F1289" s="1604"/>
      <c r="G1289" s="1755"/>
      <c r="H1289" s="1838"/>
    </row>
    <row r="1290" spans="1:8">
      <c r="A1290" s="1737"/>
      <c r="B1290" s="1755"/>
      <c r="C1290" s="1755"/>
      <c r="D1290" s="1755"/>
      <c r="E1290" s="1755"/>
      <c r="F1290" s="1755"/>
      <c r="G1290" s="1755"/>
      <c r="H1290" s="1838"/>
    </row>
    <row r="1291" spans="1:8">
      <c r="A1291" s="1737"/>
      <c r="B1291" s="1755"/>
      <c r="C1291" s="1755"/>
      <c r="D1291" s="1755"/>
      <c r="E1291" s="1755"/>
      <c r="F1291" s="1739"/>
      <c r="G1291" s="1682"/>
      <c r="H1291" s="1703"/>
    </row>
    <row r="1292" spans="1:8">
      <c r="A1292" s="1737"/>
      <c r="B1292" s="1739"/>
      <c r="C1292" s="1755"/>
      <c r="D1292" s="1755"/>
      <c r="E1292" s="1755"/>
      <c r="F1292" s="1739"/>
      <c r="G1292" s="1682"/>
      <c r="H1292" s="1703"/>
    </row>
    <row r="1293" spans="1:8">
      <c r="A1293" s="1737"/>
      <c r="B1293" s="1755"/>
      <c r="C1293" s="1755"/>
      <c r="D1293" s="1755"/>
      <c r="E1293" s="1755"/>
      <c r="F1293" s="1739"/>
      <c r="G1293" s="1682"/>
      <c r="H1293" s="1703"/>
    </row>
    <row r="1294" spans="1:8">
      <c r="A1294" s="1737"/>
      <c r="B1294" s="1739"/>
      <c r="C1294" s="1755"/>
      <c r="D1294" s="1755"/>
      <c r="E1294" s="1755"/>
      <c r="F1294" s="1739"/>
      <c r="G1294" s="1682"/>
      <c r="H1294" s="1703"/>
    </row>
    <row r="1295" spans="1:8">
      <c r="A1295" s="1737"/>
      <c r="B1295" s="1755"/>
      <c r="C1295" s="1755"/>
      <c r="D1295" s="1755"/>
      <c r="E1295" s="1755"/>
      <c r="F1295" s="1739"/>
      <c r="G1295" s="1682"/>
      <c r="H1295" s="1703"/>
    </row>
    <row r="1296" spans="1:8">
      <c r="A1296" s="1737"/>
      <c r="B1296" s="1755"/>
      <c r="C1296" s="1755"/>
      <c r="D1296" s="1755"/>
      <c r="E1296" s="1755"/>
      <c r="F1296" s="1739"/>
      <c r="G1296" s="1682"/>
      <c r="H1296" s="1703"/>
    </row>
    <row r="1297" spans="1:8">
      <c r="A1297" s="1737"/>
      <c r="B1297" s="1755"/>
      <c r="C1297" s="1755"/>
      <c r="D1297" s="1755"/>
      <c r="E1297" s="1755"/>
      <c r="F1297" s="1739"/>
      <c r="G1297" s="1682"/>
      <c r="H1297" s="1703"/>
    </row>
    <row r="1298" spans="1:8">
      <c r="A1298" s="1737"/>
      <c r="B1298" s="1755"/>
      <c r="C1298" s="1755"/>
      <c r="D1298" s="1755"/>
      <c r="E1298" s="1755"/>
      <c r="F1298" s="1739"/>
      <c r="G1298" s="1682"/>
      <c r="H1298" s="1703"/>
    </row>
    <row r="1299" spans="1:8">
      <c r="A1299" s="1737"/>
      <c r="B1299" s="1755"/>
      <c r="C1299" s="1755"/>
      <c r="D1299" s="1755"/>
      <c r="E1299" s="1755"/>
      <c r="F1299" s="1739"/>
      <c r="G1299" s="1682"/>
      <c r="H1299" s="1703"/>
    </row>
    <row r="1300" spans="1:8">
      <c r="A1300" s="1737"/>
      <c r="B1300" s="1755"/>
      <c r="C1300" s="1755"/>
      <c r="D1300" s="1755"/>
      <c r="E1300" s="1755"/>
      <c r="F1300" s="1739"/>
      <c r="G1300" s="1682"/>
      <c r="H1300" s="1703"/>
    </row>
    <row r="1301" spans="1:8">
      <c r="A1301" s="1737"/>
      <c r="B1301" s="1755"/>
      <c r="C1301" s="1755"/>
      <c r="D1301" s="1755"/>
      <c r="E1301" s="1755"/>
      <c r="F1301" s="1739"/>
      <c r="G1301" s="1682"/>
      <c r="H1301" s="1703"/>
    </row>
    <row r="1302" spans="1:8">
      <c r="A1302" s="1737"/>
      <c r="B1302" s="1755"/>
      <c r="C1302" s="1755"/>
      <c r="D1302" s="1755"/>
      <c r="E1302" s="1755"/>
      <c r="F1302" s="1739"/>
      <c r="G1302" s="1682"/>
      <c r="H1302" s="1703"/>
    </row>
    <row r="1303" spans="1:8">
      <c r="A1303" s="1737"/>
      <c r="B1303" s="1755"/>
      <c r="C1303" s="1755"/>
      <c r="D1303" s="1755"/>
      <c r="E1303" s="1755"/>
      <c r="F1303" s="1739"/>
      <c r="G1303" s="1682"/>
      <c r="H1303" s="1703"/>
    </row>
    <row r="1304" spans="1:8">
      <c r="A1304" s="1737"/>
      <c r="B1304" s="1755"/>
      <c r="C1304" s="1755"/>
      <c r="D1304" s="1755"/>
      <c r="E1304" s="1755"/>
      <c r="F1304" s="1739"/>
      <c r="G1304" s="1682"/>
      <c r="H1304" s="1703"/>
    </row>
    <row r="1305" spans="1:8">
      <c r="A1305" s="1737"/>
      <c r="B1305" s="1755"/>
      <c r="C1305" s="1755"/>
      <c r="D1305" s="1755"/>
      <c r="E1305" s="1755"/>
      <c r="F1305" s="1739"/>
      <c r="G1305" s="1682"/>
      <c r="H1305" s="1703"/>
    </row>
    <row r="1306" spans="1:8">
      <c r="A1306" s="1737"/>
      <c r="B1306" s="1755"/>
      <c r="C1306" s="1755"/>
      <c r="D1306" s="1755"/>
      <c r="E1306" s="1755"/>
      <c r="F1306" s="1739"/>
      <c r="G1306" s="1682"/>
      <c r="H1306" s="1703"/>
    </row>
    <row r="1307" spans="1:8">
      <c r="A1307" s="1737"/>
      <c r="B1307" s="1755"/>
      <c r="C1307" s="1755"/>
      <c r="D1307" s="1755"/>
      <c r="E1307" s="1755"/>
      <c r="F1307" s="1739"/>
      <c r="G1307" s="1682"/>
      <c r="H1307" s="1703"/>
    </row>
    <row r="1308" spans="1:8">
      <c r="A1308" s="1737"/>
      <c r="B1308" s="1755"/>
      <c r="C1308" s="1755"/>
      <c r="D1308" s="1755"/>
      <c r="E1308" s="1755"/>
      <c r="F1308" s="1739"/>
      <c r="G1308" s="1682"/>
      <c r="H1308" s="1703"/>
    </row>
    <row r="1309" spans="1:8">
      <c r="A1309" s="1737"/>
      <c r="B1309" s="1755"/>
      <c r="C1309" s="1755"/>
      <c r="D1309" s="1755"/>
      <c r="E1309" s="1755"/>
      <c r="F1309" s="1739"/>
      <c r="G1309" s="1682"/>
      <c r="H1309" s="1703"/>
    </row>
    <row r="1310" spans="1:8">
      <c r="A1310" s="1737"/>
      <c r="B1310" s="1755"/>
      <c r="C1310" s="1755"/>
      <c r="D1310" s="1755"/>
      <c r="E1310" s="1755"/>
      <c r="F1310" s="1739"/>
      <c r="G1310" s="1682"/>
      <c r="H1310" s="1703"/>
    </row>
    <row r="1311" spans="1:8">
      <c r="A1311" s="1737"/>
      <c r="B1311" s="1755"/>
      <c r="C1311" s="1755"/>
      <c r="D1311" s="1755"/>
      <c r="E1311" s="1755"/>
      <c r="F1311" s="1739"/>
      <c r="G1311" s="1682"/>
      <c r="H1311" s="1703"/>
    </row>
    <row r="1312" spans="1:8">
      <c r="A1312" s="1737"/>
      <c r="B1312" s="1755"/>
      <c r="C1312" s="1755"/>
      <c r="D1312" s="1755"/>
      <c r="E1312" s="1755"/>
      <c r="F1312" s="1739"/>
      <c r="G1312" s="1682"/>
      <c r="H1312" s="1703"/>
    </row>
    <row r="1313" spans="1:8">
      <c r="A1313" s="1737"/>
      <c r="B1313" s="1755"/>
      <c r="C1313" s="1755"/>
      <c r="D1313" s="1755"/>
      <c r="E1313" s="1755"/>
      <c r="F1313" s="1739"/>
      <c r="G1313" s="1682"/>
      <c r="H1313" s="1703"/>
    </row>
    <row r="1314" spans="1:8">
      <c r="A1314" s="1737"/>
      <c r="B1314" s="1755"/>
      <c r="C1314" s="1755"/>
      <c r="D1314" s="1755"/>
      <c r="E1314" s="1755"/>
      <c r="F1314" s="1739"/>
      <c r="G1314" s="1682"/>
      <c r="H1314" s="1703"/>
    </row>
    <row r="1315" spans="1:8">
      <c r="A1315" s="1737"/>
      <c r="B1315" s="1755"/>
      <c r="C1315" s="1755"/>
      <c r="D1315" s="1755"/>
      <c r="E1315" s="1755"/>
      <c r="F1315" s="1739"/>
      <c r="G1315" s="1682"/>
      <c r="H1315" s="1703"/>
    </row>
    <row r="1316" spans="1:8">
      <c r="A1316" s="1737"/>
      <c r="B1316" s="1755"/>
      <c r="C1316" s="1755"/>
      <c r="D1316" s="1755"/>
      <c r="E1316" s="1755"/>
      <c r="F1316" s="1739"/>
      <c r="G1316" s="1682"/>
      <c r="H1316" s="1703"/>
    </row>
    <row r="1317" spans="1:8">
      <c r="A1317" s="1737"/>
      <c r="B1317" s="1755"/>
      <c r="C1317" s="1755"/>
      <c r="D1317" s="1755"/>
      <c r="E1317" s="1755"/>
      <c r="F1317" s="1739"/>
      <c r="G1317" s="1682"/>
      <c r="H1317" s="1703"/>
    </row>
    <row r="1318" spans="1:8">
      <c r="A1318" s="1737"/>
      <c r="B1318" s="1755"/>
      <c r="C1318" s="1755"/>
      <c r="D1318" s="1755"/>
      <c r="E1318" s="1755"/>
      <c r="F1318" s="1739"/>
      <c r="G1318" s="1682"/>
      <c r="H1318" s="1703"/>
    </row>
    <row r="1319" spans="1:8">
      <c r="A1319" s="1737"/>
      <c r="B1319" s="1755"/>
      <c r="C1319" s="1755"/>
      <c r="D1319" s="1755"/>
      <c r="E1319" s="1755"/>
      <c r="F1319" s="1739"/>
      <c r="G1319" s="1682"/>
      <c r="H1319" s="1703"/>
    </row>
    <row r="1320" spans="1:8">
      <c r="A1320" s="1737"/>
      <c r="B1320" s="1739"/>
      <c r="C1320" s="1755"/>
      <c r="D1320" s="1755"/>
      <c r="E1320" s="1755"/>
      <c r="F1320" s="1739"/>
      <c r="G1320" s="1682"/>
      <c r="H1320" s="1703"/>
    </row>
    <row r="1321" spans="1:8">
      <c r="A1321" s="1737"/>
      <c r="B1321" s="1755"/>
      <c r="C1321" s="1755"/>
      <c r="D1321" s="1755"/>
      <c r="E1321" s="1755"/>
      <c r="F1321" s="1739"/>
      <c r="G1321" s="1682"/>
      <c r="H1321" s="1703"/>
    </row>
    <row r="1322" spans="1:8">
      <c r="A1322" s="1737"/>
      <c r="B1322" s="1739"/>
      <c r="C1322" s="1755"/>
      <c r="D1322" s="1755"/>
      <c r="E1322" s="1755"/>
      <c r="F1322" s="1739"/>
      <c r="G1322" s="1682"/>
      <c r="H1322" s="1703"/>
    </row>
    <row r="1323" spans="1:8">
      <c r="A1323" s="1737"/>
      <c r="B1323" s="1739"/>
      <c r="C1323" s="1755"/>
      <c r="D1323" s="1755"/>
      <c r="E1323" s="1755"/>
      <c r="F1323" s="1739"/>
      <c r="G1323" s="1682"/>
      <c r="H1323" s="1703"/>
    </row>
    <row r="1324" spans="1:8">
      <c r="A1324" s="1737"/>
      <c r="B1324" s="1739"/>
      <c r="C1324" s="1755"/>
      <c r="D1324" s="1755"/>
      <c r="E1324" s="1755"/>
      <c r="F1324" s="1739"/>
      <c r="G1324" s="1682"/>
      <c r="H1324" s="1703"/>
    </row>
    <row r="1325" spans="1:8">
      <c r="A1325" s="1737"/>
      <c r="B1325" s="1739"/>
      <c r="C1325" s="1755"/>
      <c r="D1325" s="1755"/>
      <c r="E1325" s="1755"/>
      <c r="F1325" s="1739"/>
      <c r="G1325" s="1682"/>
      <c r="H1325" s="1703"/>
    </row>
    <row r="1326" spans="1:8">
      <c r="A1326" s="1737"/>
      <c r="B1326" s="1739"/>
      <c r="C1326" s="1755"/>
      <c r="D1326" s="1755"/>
      <c r="E1326" s="1755"/>
      <c r="F1326" s="1739"/>
      <c r="G1326" s="1682"/>
      <c r="H1326" s="1703"/>
    </row>
    <row r="1327" spans="1:8">
      <c r="A1327" s="1737"/>
      <c r="B1327" s="1739"/>
      <c r="C1327" s="1755"/>
      <c r="D1327" s="1755"/>
      <c r="E1327" s="1755"/>
      <c r="F1327" s="1739"/>
      <c r="G1327" s="1682"/>
      <c r="H1327" s="1703"/>
    </row>
    <row r="1328" spans="1:8">
      <c r="A1328" s="1737"/>
      <c r="B1328" s="1739"/>
      <c r="C1328" s="1755"/>
      <c r="D1328" s="1755"/>
      <c r="E1328" s="1755"/>
      <c r="F1328" s="1739"/>
      <c r="G1328" s="1682"/>
      <c r="H1328" s="1703"/>
    </row>
    <row r="1329" spans="1:8">
      <c r="A1329" s="1737"/>
      <c r="B1329" s="1739"/>
      <c r="C1329" s="1755"/>
      <c r="D1329" s="1755"/>
      <c r="E1329" s="1755"/>
      <c r="F1329" s="1739"/>
      <c r="G1329" s="1682"/>
      <c r="H1329" s="1703"/>
    </row>
    <row r="1330" spans="1:8">
      <c r="A1330" s="1737"/>
      <c r="B1330" s="1739"/>
      <c r="C1330" s="1755"/>
      <c r="D1330" s="1755"/>
      <c r="E1330" s="1755"/>
      <c r="F1330" s="1739"/>
      <c r="G1330" s="1682"/>
      <c r="H1330" s="1703"/>
    </row>
    <row r="1331" spans="1:8">
      <c r="A1331" s="1737"/>
      <c r="B1331" s="1739"/>
      <c r="C1331" s="1755"/>
      <c r="D1331" s="1755"/>
      <c r="E1331" s="1755"/>
      <c r="F1331" s="1739"/>
      <c r="G1331" s="1682"/>
      <c r="H1331" s="1703"/>
    </row>
    <row r="1332" spans="1:8" ht="15.75" thickBot="1">
      <c r="A1332" s="1814"/>
      <c r="B1332" s="1815"/>
      <c r="C1332" s="1816"/>
      <c r="D1332" s="1816"/>
      <c r="E1332" s="1816"/>
      <c r="F1332" s="1815"/>
      <c r="G1332" s="1707"/>
      <c r="H1332" s="1708"/>
    </row>
    <row r="1333" spans="1:8">
      <c r="A1333" s="2539" t="s">
        <v>4389</v>
      </c>
      <c r="B1333" s="2574"/>
      <c r="C1333" s="1604"/>
      <c r="D1333" s="1604"/>
      <c r="E1333" s="1739"/>
      <c r="F1333" s="1739"/>
      <c r="G1333" s="1682"/>
      <c r="H1333" s="1840"/>
    </row>
    <row r="1334" spans="1:8">
      <c r="A1334" s="1755" t="s">
        <v>5876</v>
      </c>
      <c r="B1334" s="1755"/>
      <c r="C1334" s="1755"/>
      <c r="D1334" s="1755"/>
      <c r="E1334" s="1755"/>
      <c r="F1334" s="1755"/>
      <c r="G1334" s="1680"/>
      <c r="H1334" s="1680"/>
    </row>
    <row r="1336" spans="1:8" ht="15.75" thickBot="1"/>
    <row r="1337" spans="1:8">
      <c r="A1337" s="1729"/>
      <c r="B1337" s="1730" t="s">
        <v>1789</v>
      </c>
      <c r="C1337" s="1731" t="s">
        <v>1335</v>
      </c>
      <c r="D1337" s="1732"/>
      <c r="E1337" s="1732"/>
      <c r="F1337" s="1730"/>
      <c r="G1337" s="1730" t="s">
        <v>1711</v>
      </c>
      <c r="H1337" s="1733" t="s">
        <v>1712</v>
      </c>
    </row>
    <row r="1338" spans="1:8">
      <c r="A1338" s="1737"/>
      <c r="B1338" s="1583" t="str">
        <f>'Data Sheet'!$C$25</f>
        <v xml:space="preserve"> New York State Electric &amp; Gas Corporation</v>
      </c>
      <c r="C1338" s="1738" t="s">
        <v>1336</v>
      </c>
      <c r="D1338" s="1739" t="s">
        <v>1337</v>
      </c>
      <c r="E1338" s="1739"/>
      <c r="F1338" s="1740" t="s">
        <v>1338</v>
      </c>
      <c r="G1338" s="1740" t="s">
        <v>1714</v>
      </c>
      <c r="H1338" s="1741"/>
    </row>
    <row r="1339" spans="1:8">
      <c r="A1339" s="1744"/>
      <c r="B1339" s="1745"/>
      <c r="C1339" s="1746" t="s">
        <v>1339</v>
      </c>
      <c r="D1339" s="1745" t="s">
        <v>1337</v>
      </c>
      <c r="E1339" s="1745"/>
      <c r="F1339" s="1747" t="s">
        <v>1340</v>
      </c>
      <c r="G1339" s="1687" t="str">
        <f>'Data Sheet'!$C$40</f>
        <v xml:space="preserve"> </v>
      </c>
      <c r="H1339" s="1688" t="str">
        <f>'Data Sheet'!$C$38</f>
        <v>12/31/2016</v>
      </c>
    </row>
    <row r="1340" spans="1:8">
      <c r="A1340" s="1752" t="s">
        <v>1805</v>
      </c>
      <c r="B1340" s="1753"/>
      <c r="C1340" s="1753"/>
      <c r="D1340" s="1753"/>
      <c r="E1340" s="1753"/>
      <c r="F1340" s="1753"/>
      <c r="G1340" s="1753"/>
      <c r="H1340" s="1754"/>
    </row>
    <row r="1341" spans="1:8">
      <c r="A1341" s="1737"/>
      <c r="B1341" s="1755"/>
      <c r="C1341" s="1755"/>
      <c r="D1341" s="1755"/>
      <c r="E1341" s="1755"/>
      <c r="F1341" s="1604"/>
      <c r="G1341" s="1755"/>
      <c r="H1341" s="1838"/>
    </row>
    <row r="1342" spans="1:8">
      <c r="A1342" s="1737"/>
      <c r="B1342" s="1755"/>
      <c r="C1342" s="1755"/>
      <c r="D1342" s="1755"/>
      <c r="E1342" s="1755"/>
      <c r="F1342" s="1604"/>
      <c r="G1342" s="1755"/>
      <c r="H1342" s="1838"/>
    </row>
    <row r="1343" spans="1:8">
      <c r="A1343" s="1737"/>
      <c r="B1343" s="1755"/>
      <c r="C1343" s="1755"/>
      <c r="D1343" s="1755"/>
      <c r="E1343" s="1755"/>
      <c r="F1343" s="1604"/>
      <c r="G1343" s="1755"/>
      <c r="H1343" s="1838"/>
    </row>
    <row r="1344" spans="1:8">
      <c r="A1344" s="1737"/>
      <c r="B1344" s="1755"/>
      <c r="C1344" s="1755"/>
      <c r="D1344" s="1755"/>
      <c r="E1344" s="1755"/>
      <c r="F1344" s="1604"/>
      <c r="G1344" s="1755"/>
      <c r="H1344" s="1839"/>
    </row>
    <row r="1345" spans="1:8">
      <c r="A1345" s="1737"/>
      <c r="B1345" s="1755"/>
      <c r="C1345" s="1755"/>
      <c r="D1345" s="1755"/>
      <c r="E1345" s="1755"/>
      <c r="F1345" s="1604"/>
      <c r="G1345" s="1755"/>
      <c r="H1345" s="1838"/>
    </row>
    <row r="1346" spans="1:8">
      <c r="A1346" s="1737"/>
      <c r="B1346" s="1755"/>
      <c r="C1346" s="1755"/>
      <c r="D1346" s="1755"/>
      <c r="E1346" s="1755"/>
      <c r="F1346" s="1604"/>
      <c r="G1346" s="1755"/>
      <c r="H1346" s="1838"/>
    </row>
    <row r="1347" spans="1:8">
      <c r="A1347" s="1737"/>
      <c r="B1347" s="1755"/>
      <c r="C1347" s="1755"/>
      <c r="D1347" s="1755"/>
      <c r="E1347" s="1755"/>
      <c r="F1347" s="1604"/>
      <c r="G1347" s="1680"/>
      <c r="H1347" s="1725"/>
    </row>
    <row r="1348" spans="1:8">
      <c r="A1348" s="1737"/>
      <c r="B1348" s="1755"/>
      <c r="C1348" s="1755"/>
      <c r="D1348" s="1755"/>
      <c r="E1348" s="1755"/>
      <c r="F1348" s="1604"/>
      <c r="G1348" s="1680"/>
      <c r="H1348" s="1725"/>
    </row>
    <row r="1349" spans="1:8">
      <c r="A1349" s="1737"/>
      <c r="B1349" s="1739"/>
      <c r="C1349" s="1755"/>
      <c r="D1349" s="1755"/>
      <c r="E1349" s="1755"/>
      <c r="F1349" s="1604"/>
      <c r="G1349" s="1680"/>
      <c r="H1349" s="1725"/>
    </row>
    <row r="1350" spans="1:8">
      <c r="A1350" s="1737"/>
      <c r="B1350" s="1755"/>
      <c r="C1350" s="1755"/>
      <c r="D1350" s="1755"/>
      <c r="E1350" s="1755"/>
      <c r="F1350" s="1604"/>
      <c r="G1350" s="1680"/>
      <c r="H1350" s="1725"/>
    </row>
    <row r="1351" spans="1:8">
      <c r="A1351" s="1737"/>
      <c r="B1351" s="1755"/>
      <c r="C1351" s="1755"/>
      <c r="D1351" s="1755"/>
      <c r="E1351" s="1755"/>
      <c r="F1351" s="1604"/>
      <c r="G1351" s="1680"/>
      <c r="H1351" s="1725"/>
    </row>
    <row r="1352" spans="1:8">
      <c r="A1352" s="1737"/>
      <c r="B1352" s="1755"/>
      <c r="C1352" s="1755"/>
      <c r="D1352" s="1755"/>
      <c r="E1352" s="1755"/>
      <c r="F1352" s="1604"/>
      <c r="G1352" s="1755"/>
      <c r="H1352" s="1838"/>
    </row>
    <row r="1353" spans="1:8">
      <c r="A1353" s="1737"/>
      <c r="B1353" s="1755"/>
      <c r="C1353" s="1755"/>
      <c r="D1353" s="1755"/>
      <c r="E1353" s="1755"/>
      <c r="F1353" s="1604"/>
      <c r="G1353" s="1755"/>
      <c r="H1353" s="1838"/>
    </row>
    <row r="1354" spans="1:8">
      <c r="A1354" s="1737"/>
      <c r="B1354" s="1755"/>
      <c r="C1354" s="1755"/>
      <c r="D1354" s="1755"/>
      <c r="E1354" s="1755"/>
      <c r="F1354" s="1604"/>
      <c r="G1354" s="1755"/>
      <c r="H1354" s="1838"/>
    </row>
    <row r="1355" spans="1:8">
      <c r="A1355" s="1737"/>
      <c r="B1355" s="1755"/>
      <c r="C1355" s="1755"/>
      <c r="D1355" s="1755"/>
      <c r="E1355" s="1755"/>
      <c r="F1355" s="1604"/>
      <c r="G1355" s="1755"/>
      <c r="H1355" s="1838"/>
    </row>
    <row r="1356" spans="1:8">
      <c r="A1356" s="1737"/>
      <c r="B1356" s="1755"/>
      <c r="C1356" s="1755"/>
      <c r="D1356" s="1755"/>
      <c r="E1356" s="1755"/>
      <c r="F1356" s="1604"/>
      <c r="G1356" s="1755"/>
      <c r="H1356" s="1838"/>
    </row>
    <row r="1357" spans="1:8">
      <c r="A1357" s="1737"/>
      <c r="B1357" s="1755"/>
      <c r="C1357" s="1755"/>
      <c r="D1357" s="1755"/>
      <c r="E1357" s="1755"/>
      <c r="F1357" s="1755"/>
      <c r="G1357" s="1755"/>
      <c r="H1357" s="1838"/>
    </row>
    <row r="1358" spans="1:8">
      <c r="A1358" s="1737"/>
      <c r="B1358" s="1755"/>
      <c r="C1358" s="1755"/>
      <c r="D1358" s="1755"/>
      <c r="E1358" s="1755"/>
      <c r="F1358" s="1739"/>
      <c r="G1358" s="1682"/>
      <c r="H1358" s="1703"/>
    </row>
    <row r="1359" spans="1:8">
      <c r="A1359" s="1737"/>
      <c r="B1359" s="1739"/>
      <c r="C1359" s="1755"/>
      <c r="D1359" s="1755"/>
      <c r="E1359" s="1755"/>
      <c r="F1359" s="1739"/>
      <c r="G1359" s="1682"/>
      <c r="H1359" s="1703"/>
    </row>
    <row r="1360" spans="1:8">
      <c r="A1360" s="1737"/>
      <c r="B1360" s="1755"/>
      <c r="C1360" s="1755"/>
      <c r="D1360" s="1755"/>
      <c r="E1360" s="1755"/>
      <c r="F1360" s="1739"/>
      <c r="G1360" s="1682"/>
      <c r="H1360" s="1703"/>
    </row>
    <row r="1361" spans="1:8">
      <c r="A1361" s="1737"/>
      <c r="B1361" s="1739"/>
      <c r="C1361" s="1755"/>
      <c r="D1361" s="1755"/>
      <c r="E1361" s="1755"/>
      <c r="F1361" s="1739"/>
      <c r="G1361" s="1682"/>
      <c r="H1361" s="1703"/>
    </row>
    <row r="1362" spans="1:8">
      <c r="A1362" s="1737"/>
      <c r="B1362" s="1755"/>
      <c r="C1362" s="1755"/>
      <c r="D1362" s="1755"/>
      <c r="E1362" s="1755"/>
      <c r="F1362" s="1739"/>
      <c r="G1362" s="1682"/>
      <c r="H1362" s="1703"/>
    </row>
    <row r="1363" spans="1:8">
      <c r="A1363" s="1737"/>
      <c r="B1363" s="1755"/>
      <c r="C1363" s="1755"/>
      <c r="D1363" s="1755"/>
      <c r="E1363" s="1755"/>
      <c r="F1363" s="1739"/>
      <c r="G1363" s="1682"/>
      <c r="H1363" s="1703"/>
    </row>
    <row r="1364" spans="1:8">
      <c r="A1364" s="1737"/>
      <c r="B1364" s="1755"/>
      <c r="C1364" s="1755"/>
      <c r="D1364" s="1755"/>
      <c r="E1364" s="1755"/>
      <c r="F1364" s="1739"/>
      <c r="G1364" s="1682"/>
      <c r="H1364" s="1703"/>
    </row>
    <row r="1365" spans="1:8">
      <c r="A1365" s="1737"/>
      <c r="B1365" s="1755"/>
      <c r="C1365" s="1755"/>
      <c r="D1365" s="1755"/>
      <c r="E1365" s="1755"/>
      <c r="F1365" s="1739"/>
      <c r="G1365" s="1682"/>
      <c r="H1365" s="1703"/>
    </row>
    <row r="1366" spans="1:8">
      <c r="A1366" s="1737"/>
      <c r="B1366" s="1755"/>
      <c r="C1366" s="1755"/>
      <c r="D1366" s="1755"/>
      <c r="E1366" s="1755"/>
      <c r="F1366" s="1739"/>
      <c r="G1366" s="1682"/>
      <c r="H1366" s="1703"/>
    </row>
    <row r="1367" spans="1:8">
      <c r="A1367" s="1737"/>
      <c r="B1367" s="1755"/>
      <c r="C1367" s="1755"/>
      <c r="D1367" s="1755"/>
      <c r="E1367" s="1755"/>
      <c r="F1367" s="1739"/>
      <c r="G1367" s="1682"/>
      <c r="H1367" s="1703"/>
    </row>
    <row r="1368" spans="1:8">
      <c r="A1368" s="1737"/>
      <c r="B1368" s="1755"/>
      <c r="C1368" s="1755"/>
      <c r="D1368" s="1755"/>
      <c r="E1368" s="1755"/>
      <c r="F1368" s="1739"/>
      <c r="G1368" s="1682"/>
      <c r="H1368" s="1703"/>
    </row>
    <row r="1369" spans="1:8">
      <c r="A1369" s="1737"/>
      <c r="B1369" s="1755"/>
      <c r="C1369" s="1755"/>
      <c r="D1369" s="1755"/>
      <c r="E1369" s="1755"/>
      <c r="F1369" s="1739"/>
      <c r="G1369" s="1682"/>
      <c r="H1369" s="1703"/>
    </row>
    <row r="1370" spans="1:8">
      <c r="A1370" s="1737"/>
      <c r="B1370" s="1755"/>
      <c r="C1370" s="1755"/>
      <c r="D1370" s="1755"/>
      <c r="E1370" s="1755"/>
      <c r="F1370" s="1739"/>
      <c r="G1370" s="1682"/>
      <c r="H1370" s="1703"/>
    </row>
    <row r="1371" spans="1:8">
      <c r="A1371" s="1737"/>
      <c r="B1371" s="1755"/>
      <c r="C1371" s="1755"/>
      <c r="D1371" s="1755"/>
      <c r="E1371" s="1755"/>
      <c r="F1371" s="1739"/>
      <c r="G1371" s="1682"/>
      <c r="H1371" s="1703"/>
    </row>
    <row r="1372" spans="1:8">
      <c r="A1372" s="1737"/>
      <c r="B1372" s="1755"/>
      <c r="C1372" s="1755"/>
      <c r="D1372" s="1755"/>
      <c r="E1372" s="1755"/>
      <c r="F1372" s="1739"/>
      <c r="G1372" s="1682"/>
      <c r="H1372" s="1703"/>
    </row>
    <row r="1373" spans="1:8">
      <c r="A1373" s="1737"/>
      <c r="B1373" s="1755"/>
      <c r="C1373" s="1755"/>
      <c r="D1373" s="1755"/>
      <c r="E1373" s="1755"/>
      <c r="F1373" s="1739"/>
      <c r="G1373" s="1682"/>
      <c r="H1373" s="1703"/>
    </row>
    <row r="1374" spans="1:8">
      <c r="A1374" s="1737"/>
      <c r="B1374" s="1755"/>
      <c r="C1374" s="1755"/>
      <c r="D1374" s="1755"/>
      <c r="E1374" s="1755"/>
      <c r="F1374" s="1739"/>
      <c r="G1374" s="1682"/>
      <c r="H1374" s="1703"/>
    </row>
    <row r="1375" spans="1:8">
      <c r="A1375" s="1737"/>
      <c r="B1375" s="1755"/>
      <c r="C1375" s="1755"/>
      <c r="D1375" s="1755"/>
      <c r="E1375" s="1755"/>
      <c r="F1375" s="1739"/>
      <c r="G1375" s="1682"/>
      <c r="H1375" s="1703"/>
    </row>
    <row r="1376" spans="1:8">
      <c r="A1376" s="1737"/>
      <c r="B1376" s="1755"/>
      <c r="C1376" s="1755"/>
      <c r="D1376" s="1755"/>
      <c r="E1376" s="1755"/>
      <c r="F1376" s="1739"/>
      <c r="G1376" s="1682"/>
      <c r="H1376" s="1703"/>
    </row>
    <row r="1377" spans="1:8">
      <c r="A1377" s="1737"/>
      <c r="B1377" s="1755"/>
      <c r="C1377" s="1755"/>
      <c r="D1377" s="1755"/>
      <c r="E1377" s="1755"/>
      <c r="F1377" s="1739"/>
      <c r="G1377" s="1682"/>
      <c r="H1377" s="1703"/>
    </row>
    <row r="1378" spans="1:8">
      <c r="A1378" s="1737"/>
      <c r="B1378" s="1755"/>
      <c r="C1378" s="1755"/>
      <c r="D1378" s="1755"/>
      <c r="E1378" s="1755"/>
      <c r="F1378" s="1739"/>
      <c r="G1378" s="1682"/>
      <c r="H1378" s="1703"/>
    </row>
    <row r="1379" spans="1:8">
      <c r="A1379" s="1737"/>
      <c r="B1379" s="1755"/>
      <c r="C1379" s="1755"/>
      <c r="D1379" s="1755"/>
      <c r="E1379" s="1755"/>
      <c r="F1379" s="1739"/>
      <c r="G1379" s="1682"/>
      <c r="H1379" s="1703"/>
    </row>
    <row r="1380" spans="1:8">
      <c r="A1380" s="1737"/>
      <c r="B1380" s="1755"/>
      <c r="C1380" s="1755"/>
      <c r="D1380" s="1755"/>
      <c r="E1380" s="1755"/>
      <c r="F1380" s="1739"/>
      <c r="G1380" s="1682"/>
      <c r="H1380" s="1703"/>
    </row>
    <row r="1381" spans="1:8">
      <c r="A1381" s="1737"/>
      <c r="B1381" s="1755"/>
      <c r="C1381" s="1755"/>
      <c r="D1381" s="1755"/>
      <c r="E1381" s="1755"/>
      <c r="F1381" s="1739"/>
      <c r="G1381" s="1682"/>
      <c r="H1381" s="1703"/>
    </row>
    <row r="1382" spans="1:8">
      <c r="A1382" s="1737"/>
      <c r="B1382" s="1755"/>
      <c r="C1382" s="1755"/>
      <c r="D1382" s="1755"/>
      <c r="E1382" s="1755"/>
      <c r="F1382" s="1739"/>
      <c r="G1382" s="1682"/>
      <c r="H1382" s="1703"/>
    </row>
    <row r="1383" spans="1:8">
      <c r="A1383" s="1737"/>
      <c r="B1383" s="1755"/>
      <c r="C1383" s="1755"/>
      <c r="D1383" s="1755"/>
      <c r="E1383" s="1755"/>
      <c r="F1383" s="1739"/>
      <c r="G1383" s="1682"/>
      <c r="H1383" s="1703"/>
    </row>
    <row r="1384" spans="1:8">
      <c r="A1384" s="1737"/>
      <c r="B1384" s="1755"/>
      <c r="C1384" s="1755"/>
      <c r="D1384" s="1755"/>
      <c r="E1384" s="1755"/>
      <c r="F1384" s="1739"/>
      <c r="G1384" s="1682"/>
      <c r="H1384" s="1703"/>
    </row>
    <row r="1385" spans="1:8">
      <c r="A1385" s="1737"/>
      <c r="B1385" s="1755"/>
      <c r="C1385" s="1755"/>
      <c r="D1385" s="1755"/>
      <c r="E1385" s="1755"/>
      <c r="F1385" s="1739"/>
      <c r="G1385" s="1682"/>
      <c r="H1385" s="1703"/>
    </row>
    <row r="1386" spans="1:8">
      <c r="A1386" s="1737"/>
      <c r="B1386" s="1755"/>
      <c r="C1386" s="1755"/>
      <c r="D1386" s="1755"/>
      <c r="E1386" s="1755"/>
      <c r="F1386" s="1739"/>
      <c r="G1386" s="1682"/>
      <c r="H1386" s="1703"/>
    </row>
    <row r="1387" spans="1:8">
      <c r="A1387" s="1737"/>
      <c r="B1387" s="1739"/>
      <c r="C1387" s="1755"/>
      <c r="D1387" s="1755"/>
      <c r="E1387" s="1755"/>
      <c r="F1387" s="1739"/>
      <c r="G1387" s="1682"/>
      <c r="H1387" s="1703"/>
    </row>
    <row r="1388" spans="1:8">
      <c r="A1388" s="1737"/>
      <c r="B1388" s="1755"/>
      <c r="C1388" s="1755"/>
      <c r="D1388" s="1755"/>
      <c r="E1388" s="1755"/>
      <c r="F1388" s="1739"/>
      <c r="G1388" s="1682"/>
      <c r="H1388" s="1703"/>
    </row>
    <row r="1389" spans="1:8">
      <c r="A1389" s="1737"/>
      <c r="B1389" s="1739"/>
      <c r="C1389" s="1755"/>
      <c r="D1389" s="1755"/>
      <c r="E1389" s="1755"/>
      <c r="F1389" s="1739"/>
      <c r="G1389" s="1682"/>
      <c r="H1389" s="1703"/>
    </row>
    <row r="1390" spans="1:8">
      <c r="A1390" s="1737"/>
      <c r="B1390" s="1739"/>
      <c r="C1390" s="1755"/>
      <c r="D1390" s="1755"/>
      <c r="E1390" s="1755"/>
      <c r="F1390" s="1739"/>
      <c r="G1390" s="1682"/>
      <c r="H1390" s="1703"/>
    </row>
    <row r="1391" spans="1:8">
      <c r="A1391" s="1737"/>
      <c r="B1391" s="1739"/>
      <c r="C1391" s="1755"/>
      <c r="D1391" s="1755"/>
      <c r="E1391" s="1755"/>
      <c r="F1391" s="1739"/>
      <c r="G1391" s="1682"/>
      <c r="H1391" s="1703"/>
    </row>
    <row r="1392" spans="1:8">
      <c r="A1392" s="1737"/>
      <c r="B1392" s="1739"/>
      <c r="C1392" s="1755"/>
      <c r="D1392" s="1755"/>
      <c r="E1392" s="1755"/>
      <c r="F1392" s="1739"/>
      <c r="G1392" s="1682"/>
      <c r="H1392" s="1703"/>
    </row>
    <row r="1393" spans="1:8">
      <c r="A1393" s="1737"/>
      <c r="B1393" s="1739"/>
      <c r="C1393" s="1755"/>
      <c r="D1393" s="1755"/>
      <c r="E1393" s="1755"/>
      <c r="F1393" s="1739"/>
      <c r="G1393" s="1682"/>
      <c r="H1393" s="1703"/>
    </row>
    <row r="1394" spans="1:8">
      <c r="A1394" s="1737"/>
      <c r="B1394" s="1739"/>
      <c r="C1394" s="1755"/>
      <c r="D1394" s="1755"/>
      <c r="E1394" s="1755"/>
      <c r="F1394" s="1739"/>
      <c r="G1394" s="1682"/>
      <c r="H1394" s="1703"/>
    </row>
    <row r="1395" spans="1:8">
      <c r="A1395" s="1737"/>
      <c r="B1395" s="1739"/>
      <c r="C1395" s="1755"/>
      <c r="D1395" s="1755"/>
      <c r="E1395" s="1755"/>
      <c r="F1395" s="1739"/>
      <c r="G1395" s="1682"/>
      <c r="H1395" s="1703"/>
    </row>
    <row r="1396" spans="1:8">
      <c r="A1396" s="1737"/>
      <c r="B1396" s="1739"/>
      <c r="C1396" s="1755"/>
      <c r="D1396" s="1755"/>
      <c r="E1396" s="1755"/>
      <c r="F1396" s="1739"/>
      <c r="G1396" s="1682"/>
      <c r="H1396" s="1703"/>
    </row>
    <row r="1397" spans="1:8">
      <c r="A1397" s="1737"/>
      <c r="B1397" s="1739"/>
      <c r="C1397" s="1755"/>
      <c r="D1397" s="1755"/>
      <c r="E1397" s="1755"/>
      <c r="F1397" s="1739"/>
      <c r="G1397" s="1682"/>
      <c r="H1397" s="1703"/>
    </row>
    <row r="1398" spans="1:8">
      <c r="A1398" s="1737"/>
      <c r="B1398" s="1739"/>
      <c r="C1398" s="1755"/>
      <c r="D1398" s="1755"/>
      <c r="E1398" s="1755"/>
      <c r="F1398" s="1739"/>
      <c r="G1398" s="1682"/>
      <c r="H1398" s="1703"/>
    </row>
    <row r="1399" spans="1:8" ht="15.75" thickBot="1">
      <c r="A1399" s="1814"/>
      <c r="B1399" s="1815"/>
      <c r="C1399" s="1816"/>
      <c r="D1399" s="1816"/>
      <c r="E1399" s="1816"/>
      <c r="F1399" s="1815"/>
      <c r="G1399" s="1707"/>
      <c r="H1399" s="1708"/>
    </row>
    <row r="1400" spans="1:8">
      <c r="A1400" s="2539" t="s">
        <v>4389</v>
      </c>
      <c r="B1400" s="2574"/>
      <c r="C1400" s="1604"/>
      <c r="D1400" s="1604"/>
      <c r="E1400" s="1739"/>
      <c r="F1400" s="1739"/>
      <c r="G1400" s="1682"/>
      <c r="H1400" s="1840"/>
    </row>
    <row r="1401" spans="1:8">
      <c r="A1401" s="1755" t="s">
        <v>5877</v>
      </c>
      <c r="B1401" s="1755"/>
      <c r="C1401" s="1755"/>
      <c r="D1401" s="1755"/>
      <c r="E1401" s="1755"/>
      <c r="F1401" s="1755"/>
      <c r="G1401" s="1680"/>
      <c r="H1401" s="1680"/>
    </row>
    <row r="1403" spans="1:8" ht="15.75" thickBot="1"/>
    <row r="1404" spans="1:8">
      <c r="A1404" s="1729"/>
      <c r="B1404" s="1730" t="s">
        <v>1789</v>
      </c>
      <c r="C1404" s="1731" t="s">
        <v>1335</v>
      </c>
      <c r="D1404" s="1732"/>
      <c r="E1404" s="1732"/>
      <c r="F1404" s="1730"/>
      <c r="G1404" s="1730" t="s">
        <v>1711</v>
      </c>
      <c r="H1404" s="1733" t="s">
        <v>1712</v>
      </c>
    </row>
    <row r="1405" spans="1:8">
      <c r="A1405" s="1737"/>
      <c r="B1405" s="1583" t="str">
        <f>'Data Sheet'!$C$25</f>
        <v xml:space="preserve"> New York State Electric &amp; Gas Corporation</v>
      </c>
      <c r="C1405" s="1738" t="s">
        <v>1336</v>
      </c>
      <c r="D1405" s="1739" t="s">
        <v>1337</v>
      </c>
      <c r="E1405" s="1739"/>
      <c r="F1405" s="1740" t="s">
        <v>1338</v>
      </c>
      <c r="G1405" s="1740" t="s">
        <v>1714</v>
      </c>
      <c r="H1405" s="1741"/>
    </row>
    <row r="1406" spans="1:8">
      <c r="A1406" s="1744"/>
      <c r="B1406" s="1745"/>
      <c r="C1406" s="1746" t="s">
        <v>1339</v>
      </c>
      <c r="D1406" s="1745" t="s">
        <v>1337</v>
      </c>
      <c r="E1406" s="1745"/>
      <c r="F1406" s="1747" t="s">
        <v>1340</v>
      </c>
      <c r="G1406" s="1687" t="str">
        <f>'Data Sheet'!$C$40</f>
        <v xml:space="preserve"> </v>
      </c>
      <c r="H1406" s="1688" t="str">
        <f>'Data Sheet'!$C$38</f>
        <v>12/31/2016</v>
      </c>
    </row>
    <row r="1407" spans="1:8">
      <c r="A1407" s="1752" t="s">
        <v>1805</v>
      </c>
      <c r="B1407" s="1753"/>
      <c r="C1407" s="1753"/>
      <c r="D1407" s="1753"/>
      <c r="E1407" s="1753"/>
      <c r="F1407" s="1753"/>
      <c r="G1407" s="1753"/>
      <c r="H1407" s="1754"/>
    </row>
    <row r="1408" spans="1:8">
      <c r="A1408" s="1737"/>
      <c r="B1408" s="1755"/>
      <c r="C1408" s="1755"/>
      <c r="D1408" s="1755"/>
      <c r="E1408" s="1755"/>
      <c r="F1408" s="1604"/>
      <c r="G1408" s="1755"/>
      <c r="H1408" s="1838"/>
    </row>
    <row r="1409" spans="1:8">
      <c r="A1409" s="1737"/>
      <c r="B1409" s="1755"/>
      <c r="C1409" s="1755"/>
      <c r="D1409" s="1755"/>
      <c r="E1409" s="1755"/>
      <c r="F1409" s="1604"/>
      <c r="G1409" s="1755"/>
      <c r="H1409" s="1838"/>
    </row>
    <row r="1410" spans="1:8">
      <c r="A1410" s="1737"/>
      <c r="B1410" s="1755"/>
      <c r="C1410" s="1755"/>
      <c r="D1410" s="1755"/>
      <c r="E1410" s="1755"/>
      <c r="F1410" s="1604"/>
      <c r="G1410" s="1755"/>
      <c r="H1410" s="1838"/>
    </row>
    <row r="1411" spans="1:8">
      <c r="A1411" s="1737"/>
      <c r="B1411" s="1755"/>
      <c r="C1411" s="1755"/>
      <c r="D1411" s="1755"/>
      <c r="E1411" s="1755"/>
      <c r="F1411" s="1604"/>
      <c r="G1411" s="1755"/>
      <c r="H1411" s="1839"/>
    </row>
    <row r="1412" spans="1:8">
      <c r="A1412" s="1737"/>
      <c r="B1412" s="1755"/>
      <c r="C1412" s="1755"/>
      <c r="D1412" s="1755"/>
      <c r="E1412" s="1755"/>
      <c r="F1412" s="1604"/>
      <c r="G1412" s="1755"/>
      <c r="H1412" s="1838"/>
    </row>
    <row r="1413" spans="1:8">
      <c r="A1413" s="1737"/>
      <c r="B1413" s="1755"/>
      <c r="C1413" s="1755"/>
      <c r="D1413" s="1755"/>
      <c r="E1413" s="1755"/>
      <c r="F1413" s="1604"/>
      <c r="G1413" s="1755"/>
      <c r="H1413" s="1838"/>
    </row>
    <row r="1414" spans="1:8">
      <c r="A1414" s="1737"/>
      <c r="B1414" s="1755"/>
      <c r="C1414" s="1755"/>
      <c r="D1414" s="1755"/>
      <c r="E1414" s="1755"/>
      <c r="F1414" s="1604"/>
      <c r="G1414" s="1680"/>
      <c r="H1414" s="1725"/>
    </row>
    <row r="1415" spans="1:8">
      <c r="A1415" s="1737"/>
      <c r="B1415" s="1755"/>
      <c r="C1415" s="1755"/>
      <c r="D1415" s="1755"/>
      <c r="E1415" s="1755"/>
      <c r="F1415" s="1604"/>
      <c r="G1415" s="1680"/>
      <c r="H1415" s="1725"/>
    </row>
    <row r="1416" spans="1:8">
      <c r="A1416" s="1737"/>
      <c r="B1416" s="1739"/>
      <c r="C1416" s="1755"/>
      <c r="D1416" s="1755"/>
      <c r="E1416" s="1755"/>
      <c r="F1416" s="1604"/>
      <c r="G1416" s="1680"/>
      <c r="H1416" s="1725"/>
    </row>
    <row r="1417" spans="1:8">
      <c r="A1417" s="1737"/>
      <c r="B1417" s="1755"/>
      <c r="C1417" s="1755"/>
      <c r="D1417" s="1755"/>
      <c r="E1417" s="1755"/>
      <c r="F1417" s="1604"/>
      <c r="G1417" s="1680"/>
      <c r="H1417" s="1725"/>
    </row>
    <row r="1418" spans="1:8">
      <c r="A1418" s="1737"/>
      <c r="B1418" s="1755"/>
      <c r="C1418" s="1755"/>
      <c r="D1418" s="1755"/>
      <c r="E1418" s="1755"/>
      <c r="F1418" s="1604"/>
      <c r="G1418" s="1680"/>
      <c r="H1418" s="1725"/>
    </row>
    <row r="1419" spans="1:8">
      <c r="A1419" s="1737"/>
      <c r="B1419" s="1755"/>
      <c r="C1419" s="1755"/>
      <c r="D1419" s="1755"/>
      <c r="E1419" s="1755"/>
      <c r="F1419" s="1604"/>
      <c r="G1419" s="1755"/>
      <c r="H1419" s="1838"/>
    </row>
    <row r="1420" spans="1:8">
      <c r="A1420" s="1737"/>
      <c r="B1420" s="1755"/>
      <c r="C1420" s="1755"/>
      <c r="D1420" s="1755"/>
      <c r="E1420" s="1755"/>
      <c r="F1420" s="1604"/>
      <c r="G1420" s="1755"/>
      <c r="H1420" s="1838"/>
    </row>
    <row r="1421" spans="1:8">
      <c r="A1421" s="1737"/>
      <c r="B1421" s="1755"/>
      <c r="C1421" s="1755"/>
      <c r="D1421" s="1755"/>
      <c r="E1421" s="1755"/>
      <c r="F1421" s="1604"/>
      <c r="G1421" s="1755"/>
      <c r="H1421" s="1838"/>
    </row>
    <row r="1422" spans="1:8">
      <c r="A1422" s="1737"/>
      <c r="B1422" s="1755"/>
      <c r="C1422" s="1755"/>
      <c r="D1422" s="1755"/>
      <c r="E1422" s="1755"/>
      <c r="F1422" s="1604"/>
      <c r="G1422" s="1755"/>
      <c r="H1422" s="1838"/>
    </row>
    <row r="1423" spans="1:8">
      <c r="A1423" s="1737"/>
      <c r="B1423" s="1755"/>
      <c r="C1423" s="1755"/>
      <c r="D1423" s="1755"/>
      <c r="E1423" s="1755"/>
      <c r="F1423" s="1604"/>
      <c r="G1423" s="1755"/>
      <c r="H1423" s="1838"/>
    </row>
    <row r="1424" spans="1:8">
      <c r="A1424" s="1737"/>
      <c r="B1424" s="1755"/>
      <c r="C1424" s="1755"/>
      <c r="D1424" s="1755"/>
      <c r="E1424" s="1755"/>
      <c r="F1424" s="1755"/>
      <c r="G1424" s="1755"/>
      <c r="H1424" s="1838"/>
    </row>
    <row r="1425" spans="1:8">
      <c r="A1425" s="1737"/>
      <c r="B1425" s="1755"/>
      <c r="C1425" s="1755"/>
      <c r="D1425" s="1755"/>
      <c r="E1425" s="1755"/>
      <c r="F1425" s="1739"/>
      <c r="G1425" s="1682"/>
      <c r="H1425" s="1703"/>
    </row>
    <row r="1426" spans="1:8">
      <c r="A1426" s="1737"/>
      <c r="B1426" s="1739"/>
      <c r="C1426" s="1755"/>
      <c r="D1426" s="1755"/>
      <c r="E1426" s="1755"/>
      <c r="F1426" s="1739"/>
      <c r="G1426" s="1682"/>
      <c r="H1426" s="1703"/>
    </row>
    <row r="1427" spans="1:8">
      <c r="A1427" s="1737"/>
      <c r="B1427" s="1755"/>
      <c r="C1427" s="1755"/>
      <c r="D1427" s="1755"/>
      <c r="E1427" s="1755"/>
      <c r="F1427" s="1739"/>
      <c r="G1427" s="1682"/>
      <c r="H1427" s="1703"/>
    </row>
    <row r="1428" spans="1:8">
      <c r="A1428" s="1737"/>
      <c r="B1428" s="1739"/>
      <c r="C1428" s="1755"/>
      <c r="D1428" s="1755"/>
      <c r="E1428" s="1755"/>
      <c r="F1428" s="1739"/>
      <c r="G1428" s="1682"/>
      <c r="H1428" s="1703"/>
    </row>
    <row r="1429" spans="1:8">
      <c r="A1429" s="1737"/>
      <c r="B1429" s="1755"/>
      <c r="C1429" s="1755"/>
      <c r="D1429" s="1755"/>
      <c r="E1429" s="1755"/>
      <c r="F1429" s="1739"/>
      <c r="G1429" s="1682"/>
      <c r="H1429" s="1703"/>
    </row>
    <row r="1430" spans="1:8">
      <c r="A1430" s="1737"/>
      <c r="B1430" s="1755"/>
      <c r="C1430" s="1755"/>
      <c r="D1430" s="1755"/>
      <c r="E1430" s="1755"/>
      <c r="F1430" s="1739"/>
      <c r="G1430" s="1682"/>
      <c r="H1430" s="1703"/>
    </row>
    <row r="1431" spans="1:8">
      <c r="A1431" s="1737"/>
      <c r="B1431" s="1755"/>
      <c r="C1431" s="1755"/>
      <c r="D1431" s="1755"/>
      <c r="E1431" s="1755"/>
      <c r="F1431" s="1739"/>
      <c r="G1431" s="1682"/>
      <c r="H1431" s="1703"/>
    </row>
    <row r="1432" spans="1:8">
      <c r="A1432" s="1737"/>
      <c r="B1432" s="1755"/>
      <c r="C1432" s="1755"/>
      <c r="D1432" s="1755"/>
      <c r="E1432" s="1755"/>
      <c r="F1432" s="1739"/>
      <c r="G1432" s="1682"/>
      <c r="H1432" s="1703"/>
    </row>
    <row r="1433" spans="1:8">
      <c r="A1433" s="1737"/>
      <c r="B1433" s="1755"/>
      <c r="C1433" s="1755"/>
      <c r="D1433" s="1755"/>
      <c r="E1433" s="1755"/>
      <c r="F1433" s="1739"/>
      <c r="G1433" s="1682"/>
      <c r="H1433" s="1703"/>
    </row>
    <row r="1434" spans="1:8">
      <c r="A1434" s="1737"/>
      <c r="B1434" s="1755"/>
      <c r="C1434" s="1755"/>
      <c r="D1434" s="1755"/>
      <c r="E1434" s="1755"/>
      <c r="F1434" s="1739"/>
      <c r="G1434" s="1682"/>
      <c r="H1434" s="1703"/>
    </row>
    <row r="1435" spans="1:8">
      <c r="A1435" s="1737"/>
      <c r="B1435" s="1755"/>
      <c r="C1435" s="1755"/>
      <c r="D1435" s="1755"/>
      <c r="E1435" s="1755"/>
      <c r="F1435" s="1739"/>
      <c r="G1435" s="1682"/>
      <c r="H1435" s="1703"/>
    </row>
    <row r="1436" spans="1:8">
      <c r="A1436" s="1737"/>
      <c r="B1436" s="1755"/>
      <c r="C1436" s="1755"/>
      <c r="D1436" s="1755"/>
      <c r="E1436" s="1755"/>
      <c r="F1436" s="1739"/>
      <c r="G1436" s="1682"/>
      <c r="H1436" s="1703"/>
    </row>
    <row r="1437" spans="1:8">
      <c r="A1437" s="1737"/>
      <c r="B1437" s="1755"/>
      <c r="C1437" s="1755"/>
      <c r="D1437" s="1755"/>
      <c r="E1437" s="1755"/>
      <c r="F1437" s="1739"/>
      <c r="G1437" s="1682"/>
      <c r="H1437" s="1703"/>
    </row>
    <row r="1438" spans="1:8">
      <c r="A1438" s="1737"/>
      <c r="B1438" s="1755"/>
      <c r="C1438" s="1755"/>
      <c r="D1438" s="1755"/>
      <c r="E1438" s="1755"/>
      <c r="F1438" s="1739"/>
      <c r="G1438" s="1682"/>
      <c r="H1438" s="1703"/>
    </row>
    <row r="1439" spans="1:8">
      <c r="A1439" s="1737"/>
      <c r="B1439" s="1755"/>
      <c r="C1439" s="1755"/>
      <c r="D1439" s="1755"/>
      <c r="E1439" s="1755"/>
      <c r="F1439" s="1739"/>
      <c r="G1439" s="1682"/>
      <c r="H1439" s="1703"/>
    </row>
    <row r="1440" spans="1:8">
      <c r="A1440" s="1737"/>
      <c r="B1440" s="1755"/>
      <c r="C1440" s="1755"/>
      <c r="D1440" s="1755"/>
      <c r="E1440" s="1755"/>
      <c r="F1440" s="1739"/>
      <c r="G1440" s="1682"/>
      <c r="H1440" s="1703"/>
    </row>
    <row r="1441" spans="1:8">
      <c r="A1441" s="1737"/>
      <c r="B1441" s="1755"/>
      <c r="C1441" s="1755"/>
      <c r="D1441" s="1755"/>
      <c r="E1441" s="1755"/>
      <c r="F1441" s="1739"/>
      <c r="G1441" s="1682"/>
      <c r="H1441" s="1703"/>
    </row>
    <row r="1442" spans="1:8">
      <c r="A1442" s="1737"/>
      <c r="B1442" s="1755"/>
      <c r="C1442" s="1755"/>
      <c r="D1442" s="1755"/>
      <c r="E1442" s="1755"/>
      <c r="F1442" s="1739"/>
      <c r="G1442" s="1682"/>
      <c r="H1442" s="1703"/>
    </row>
    <row r="1443" spans="1:8">
      <c r="A1443" s="1737"/>
      <c r="B1443" s="1755"/>
      <c r="C1443" s="1755"/>
      <c r="D1443" s="1755"/>
      <c r="E1443" s="1755"/>
      <c r="F1443" s="1739"/>
      <c r="G1443" s="1682"/>
      <c r="H1443" s="1703"/>
    </row>
    <row r="1444" spans="1:8">
      <c r="A1444" s="1737"/>
      <c r="B1444" s="1755"/>
      <c r="C1444" s="1755"/>
      <c r="D1444" s="1755"/>
      <c r="E1444" s="1755"/>
      <c r="F1444" s="1739"/>
      <c r="G1444" s="1682"/>
      <c r="H1444" s="1703"/>
    </row>
    <row r="1445" spans="1:8">
      <c r="A1445" s="1737"/>
      <c r="B1445" s="1755"/>
      <c r="C1445" s="1755"/>
      <c r="D1445" s="1755"/>
      <c r="E1445" s="1755"/>
      <c r="F1445" s="1739"/>
      <c r="G1445" s="1682"/>
      <c r="H1445" s="1703"/>
    </row>
    <row r="1446" spans="1:8">
      <c r="A1446" s="1737"/>
      <c r="B1446" s="1755"/>
      <c r="C1446" s="1755"/>
      <c r="D1446" s="1755"/>
      <c r="E1446" s="1755"/>
      <c r="F1446" s="1739"/>
      <c r="G1446" s="1682"/>
      <c r="H1446" s="1703"/>
    </row>
    <row r="1447" spans="1:8">
      <c r="A1447" s="1737"/>
      <c r="B1447" s="1755"/>
      <c r="C1447" s="1755"/>
      <c r="D1447" s="1755"/>
      <c r="E1447" s="1755"/>
      <c r="F1447" s="1739"/>
      <c r="G1447" s="1682"/>
      <c r="H1447" s="1703"/>
    </row>
    <row r="1448" spans="1:8">
      <c r="A1448" s="1737"/>
      <c r="B1448" s="1755"/>
      <c r="C1448" s="1755"/>
      <c r="D1448" s="1755"/>
      <c r="E1448" s="1755"/>
      <c r="F1448" s="1739"/>
      <c r="G1448" s="1682"/>
      <c r="H1448" s="1703"/>
    </row>
    <row r="1449" spans="1:8">
      <c r="A1449" s="1737"/>
      <c r="B1449" s="1755"/>
      <c r="C1449" s="1755"/>
      <c r="D1449" s="1755"/>
      <c r="E1449" s="1755"/>
      <c r="F1449" s="1739"/>
      <c r="G1449" s="1682"/>
      <c r="H1449" s="1703"/>
    </row>
    <row r="1450" spans="1:8">
      <c r="A1450" s="1737"/>
      <c r="B1450" s="1755"/>
      <c r="C1450" s="1755"/>
      <c r="D1450" s="1755"/>
      <c r="E1450" s="1755"/>
      <c r="F1450" s="1739"/>
      <c r="G1450" s="1682"/>
      <c r="H1450" s="1703"/>
    </row>
    <row r="1451" spans="1:8">
      <c r="A1451" s="1737"/>
      <c r="B1451" s="1755"/>
      <c r="C1451" s="1755"/>
      <c r="D1451" s="1755"/>
      <c r="E1451" s="1755"/>
      <c r="F1451" s="1739"/>
      <c r="G1451" s="1682"/>
      <c r="H1451" s="1703"/>
    </row>
    <row r="1452" spans="1:8">
      <c r="A1452" s="1737"/>
      <c r="B1452" s="1755"/>
      <c r="C1452" s="1755"/>
      <c r="D1452" s="1755"/>
      <c r="E1452" s="1755"/>
      <c r="F1452" s="1739"/>
      <c r="G1452" s="1682"/>
      <c r="H1452" s="1703"/>
    </row>
    <row r="1453" spans="1:8">
      <c r="A1453" s="1737"/>
      <c r="B1453" s="1755"/>
      <c r="C1453" s="1755"/>
      <c r="D1453" s="1755"/>
      <c r="E1453" s="1755"/>
      <c r="F1453" s="1739"/>
      <c r="G1453" s="1682"/>
      <c r="H1453" s="1703"/>
    </row>
    <row r="1454" spans="1:8">
      <c r="A1454" s="1737"/>
      <c r="B1454" s="1739"/>
      <c r="C1454" s="1755"/>
      <c r="D1454" s="1755"/>
      <c r="E1454" s="1755"/>
      <c r="F1454" s="1739"/>
      <c r="G1454" s="1682"/>
      <c r="H1454" s="1703"/>
    </row>
    <row r="1455" spans="1:8">
      <c r="A1455" s="1737"/>
      <c r="B1455" s="1755"/>
      <c r="C1455" s="1755"/>
      <c r="D1455" s="1755"/>
      <c r="E1455" s="1755"/>
      <c r="F1455" s="1739"/>
      <c r="G1455" s="1682"/>
      <c r="H1455" s="1703"/>
    </row>
    <row r="1456" spans="1:8">
      <c r="A1456" s="1737"/>
      <c r="B1456" s="1739"/>
      <c r="C1456" s="1755"/>
      <c r="D1456" s="1755"/>
      <c r="E1456" s="1755"/>
      <c r="F1456" s="1739"/>
      <c r="G1456" s="1682"/>
      <c r="H1456" s="1703"/>
    </row>
    <row r="1457" spans="1:8">
      <c r="A1457" s="1737"/>
      <c r="B1457" s="1739"/>
      <c r="C1457" s="1755"/>
      <c r="D1457" s="1755"/>
      <c r="E1457" s="1755"/>
      <c r="F1457" s="1739"/>
      <c r="G1457" s="1682"/>
      <c r="H1457" s="1703"/>
    </row>
    <row r="1458" spans="1:8">
      <c r="A1458" s="1737"/>
      <c r="B1458" s="1739"/>
      <c r="C1458" s="1755"/>
      <c r="D1458" s="1755"/>
      <c r="E1458" s="1755"/>
      <c r="F1458" s="1739"/>
      <c r="G1458" s="1682"/>
      <c r="H1458" s="1703"/>
    </row>
    <row r="1459" spans="1:8">
      <c r="A1459" s="1737"/>
      <c r="B1459" s="1739"/>
      <c r="C1459" s="1755"/>
      <c r="D1459" s="1755"/>
      <c r="E1459" s="1755"/>
      <c r="F1459" s="1739"/>
      <c r="G1459" s="1682"/>
      <c r="H1459" s="1703"/>
    </row>
    <row r="1460" spans="1:8">
      <c r="A1460" s="1737"/>
      <c r="B1460" s="1739"/>
      <c r="C1460" s="1755"/>
      <c r="D1460" s="1755"/>
      <c r="E1460" s="1755"/>
      <c r="F1460" s="1739"/>
      <c r="G1460" s="1682"/>
      <c r="H1460" s="1703"/>
    </row>
    <row r="1461" spans="1:8">
      <c r="A1461" s="1737"/>
      <c r="B1461" s="1739"/>
      <c r="C1461" s="1755"/>
      <c r="D1461" s="1755"/>
      <c r="E1461" s="1755"/>
      <c r="F1461" s="1739"/>
      <c r="G1461" s="1682"/>
      <c r="H1461" s="1703"/>
    </row>
    <row r="1462" spans="1:8">
      <c r="A1462" s="1737"/>
      <c r="B1462" s="1739"/>
      <c r="C1462" s="1755"/>
      <c r="D1462" s="1755"/>
      <c r="E1462" s="1755"/>
      <c r="F1462" s="1739"/>
      <c r="G1462" s="1682"/>
      <c r="H1462" s="1703"/>
    </row>
    <row r="1463" spans="1:8">
      <c r="A1463" s="1737"/>
      <c r="B1463" s="1739"/>
      <c r="C1463" s="1755"/>
      <c r="D1463" s="1755"/>
      <c r="E1463" s="1755"/>
      <c r="F1463" s="1739"/>
      <c r="G1463" s="1682"/>
      <c r="H1463" s="1703"/>
    </row>
    <row r="1464" spans="1:8">
      <c r="A1464" s="1737"/>
      <c r="B1464" s="1739"/>
      <c r="C1464" s="1755"/>
      <c r="D1464" s="1755"/>
      <c r="E1464" s="1755"/>
      <c r="F1464" s="1739"/>
      <c r="G1464" s="1682"/>
      <c r="H1464" s="1703"/>
    </row>
    <row r="1465" spans="1:8">
      <c r="A1465" s="1737"/>
      <c r="B1465" s="1739"/>
      <c r="C1465" s="1755"/>
      <c r="D1465" s="1755"/>
      <c r="E1465" s="1755"/>
      <c r="F1465" s="1739"/>
      <c r="G1465" s="1682"/>
      <c r="H1465" s="1703"/>
    </row>
    <row r="1466" spans="1:8" ht="15.75" thickBot="1">
      <c r="A1466" s="1814"/>
      <c r="B1466" s="1815"/>
      <c r="C1466" s="1816"/>
      <c r="D1466" s="1816"/>
      <c r="E1466" s="1816"/>
      <c r="F1466" s="1815"/>
      <c r="G1466" s="1707"/>
      <c r="H1466" s="1708"/>
    </row>
    <row r="1467" spans="1:8">
      <c r="A1467" s="2539" t="s">
        <v>4389</v>
      </c>
      <c r="B1467" s="2574"/>
      <c r="C1467" s="1604"/>
      <c r="D1467" s="1604"/>
      <c r="E1467" s="1739"/>
      <c r="F1467" s="1739"/>
      <c r="G1467" s="1682"/>
      <c r="H1467" s="1840"/>
    </row>
    <row r="1468" spans="1:8">
      <c r="A1468" s="1755" t="s">
        <v>5878</v>
      </c>
      <c r="B1468" s="1755"/>
      <c r="C1468" s="1755"/>
      <c r="D1468" s="1755"/>
      <c r="E1468" s="1755"/>
      <c r="F1468" s="1755"/>
      <c r="G1468" s="1680"/>
      <c r="H1468" s="1680"/>
    </row>
    <row r="1469" spans="1:8" ht="15.75" thickBot="1"/>
    <row r="1470" spans="1:8">
      <c r="A1470" s="1729"/>
      <c r="B1470" s="1730" t="s">
        <v>1789</v>
      </c>
      <c r="C1470" s="1731" t="s">
        <v>1335</v>
      </c>
      <c r="D1470" s="1732"/>
      <c r="E1470" s="1732"/>
      <c r="F1470" s="1730"/>
      <c r="G1470" s="1730" t="s">
        <v>1711</v>
      </c>
      <c r="H1470" s="1733" t="s">
        <v>1712</v>
      </c>
    </row>
    <row r="1471" spans="1:8">
      <c r="A1471" s="1737"/>
      <c r="B1471" s="1583" t="str">
        <f>'Data Sheet'!$C$25</f>
        <v xml:space="preserve"> New York State Electric &amp; Gas Corporation</v>
      </c>
      <c r="C1471" s="1738" t="s">
        <v>1336</v>
      </c>
      <c r="D1471" s="1739" t="s">
        <v>1337</v>
      </c>
      <c r="E1471" s="1739"/>
      <c r="F1471" s="1740" t="s">
        <v>1338</v>
      </c>
      <c r="G1471" s="1740" t="s">
        <v>1714</v>
      </c>
      <c r="H1471" s="1741"/>
    </row>
    <row r="1472" spans="1:8">
      <c r="A1472" s="1744"/>
      <c r="B1472" s="1745"/>
      <c r="C1472" s="1746" t="s">
        <v>1339</v>
      </c>
      <c r="D1472" s="1745" t="s">
        <v>1337</v>
      </c>
      <c r="E1472" s="1745"/>
      <c r="F1472" s="1747" t="s">
        <v>1340</v>
      </c>
      <c r="G1472" s="1687" t="str">
        <f>'Data Sheet'!$C$40</f>
        <v xml:space="preserve"> </v>
      </c>
      <c r="H1472" s="1688" t="str">
        <f>'Data Sheet'!$C$38</f>
        <v>12/31/2016</v>
      </c>
    </row>
    <row r="1473" spans="1:8">
      <c r="A1473" s="1752" t="s">
        <v>1805</v>
      </c>
      <c r="B1473" s="1753"/>
      <c r="C1473" s="1753"/>
      <c r="D1473" s="1753"/>
      <c r="E1473" s="1753"/>
      <c r="F1473" s="1753"/>
      <c r="G1473" s="1753"/>
      <c r="H1473" s="1754"/>
    </row>
    <row r="1474" spans="1:8">
      <c r="A1474" s="1737"/>
      <c r="B1474" s="1755"/>
      <c r="C1474" s="1755"/>
      <c r="D1474" s="1755"/>
      <c r="E1474" s="1755"/>
      <c r="F1474" s="1604"/>
      <c r="G1474" s="1755"/>
      <c r="H1474" s="1838"/>
    </row>
    <row r="1475" spans="1:8">
      <c r="A1475" s="1737"/>
      <c r="B1475" s="1758"/>
      <c r="C1475" s="1755"/>
      <c r="D1475" s="1755"/>
      <c r="E1475" s="1755"/>
      <c r="F1475" s="1604"/>
      <c r="G1475" s="1755"/>
      <c r="H1475" s="1838"/>
    </row>
    <row r="1476" spans="1:8">
      <c r="A1476" s="1737"/>
      <c r="B1476" s="1758"/>
      <c r="C1476" s="1755"/>
      <c r="D1476" s="1755"/>
      <c r="E1476" s="1755"/>
      <c r="F1476" s="1604"/>
      <c r="G1476" s="1755"/>
      <c r="H1476" s="1838"/>
    </row>
    <row r="1477" spans="1:8">
      <c r="A1477" s="1737"/>
      <c r="B1477" s="1758"/>
      <c r="C1477" s="1755"/>
      <c r="D1477" s="1755"/>
      <c r="E1477" s="1755"/>
      <c r="F1477" s="1604"/>
      <c r="G1477" s="1755"/>
      <c r="H1477" s="1839"/>
    </row>
    <row r="1478" spans="1:8">
      <c r="A1478" s="1737"/>
      <c r="B1478" s="1758"/>
      <c r="C1478" s="1755"/>
      <c r="D1478" s="1755"/>
      <c r="E1478" s="1755"/>
      <c r="F1478" s="1604"/>
      <c r="G1478" s="1755"/>
      <c r="H1478" s="1838"/>
    </row>
    <row r="1479" spans="1:8">
      <c r="A1479" s="1737"/>
      <c r="B1479" s="1758"/>
      <c r="C1479" s="1755"/>
      <c r="D1479" s="1755"/>
      <c r="E1479" s="1755"/>
      <c r="F1479" s="1604"/>
      <c r="G1479" s="1755"/>
      <c r="H1479" s="1838"/>
    </row>
    <row r="1480" spans="1:8">
      <c r="A1480" s="1737"/>
      <c r="B1480" s="1758"/>
      <c r="C1480" s="1755"/>
      <c r="D1480" s="1755"/>
      <c r="E1480" s="1755"/>
      <c r="F1480" s="1604"/>
      <c r="G1480" s="1680"/>
      <c r="H1480" s="1725"/>
    </row>
    <row r="1481" spans="1:8">
      <c r="A1481" s="1737"/>
      <c r="B1481" s="1758"/>
      <c r="C1481" s="1755"/>
      <c r="D1481" s="1755"/>
      <c r="E1481" s="1755"/>
      <c r="F1481" s="1604"/>
      <c r="G1481" s="1680"/>
      <c r="H1481" s="1725"/>
    </row>
    <row r="1482" spans="1:8">
      <c r="A1482" s="1737"/>
      <c r="B1482" s="1739"/>
      <c r="C1482" s="1755"/>
      <c r="D1482" s="1755"/>
      <c r="E1482" s="1755"/>
      <c r="F1482" s="1604"/>
      <c r="G1482" s="1680"/>
      <c r="H1482" s="1725"/>
    </row>
    <row r="1483" spans="1:8">
      <c r="A1483" s="1737"/>
      <c r="B1483" s="1758"/>
      <c r="C1483" s="1755"/>
      <c r="D1483" s="1755"/>
      <c r="E1483" s="1755"/>
      <c r="F1483" s="1604"/>
      <c r="G1483" s="1680"/>
      <c r="H1483" s="1725"/>
    </row>
    <row r="1484" spans="1:8">
      <c r="A1484" s="1737"/>
      <c r="B1484" s="1758"/>
      <c r="C1484" s="1755"/>
      <c r="D1484" s="1755"/>
      <c r="E1484" s="1755"/>
      <c r="F1484" s="1604"/>
      <c r="G1484" s="1680"/>
      <c r="H1484" s="1725"/>
    </row>
    <row r="1485" spans="1:8">
      <c r="A1485" s="1737"/>
      <c r="B1485" s="1758"/>
      <c r="C1485" s="1755"/>
      <c r="D1485" s="1755"/>
      <c r="E1485" s="1755"/>
      <c r="F1485" s="1604"/>
      <c r="G1485" s="1755"/>
      <c r="H1485" s="1838"/>
    </row>
    <row r="1486" spans="1:8">
      <c r="A1486" s="1737"/>
      <c r="B1486" s="1758"/>
      <c r="C1486" s="1755"/>
      <c r="D1486" s="1755"/>
      <c r="E1486" s="1755"/>
      <c r="F1486" s="1604"/>
      <c r="G1486" s="1755"/>
      <c r="H1486" s="1838"/>
    </row>
    <row r="1487" spans="1:8">
      <c r="A1487" s="1737"/>
      <c r="B1487" s="1758"/>
      <c r="C1487" s="1755"/>
      <c r="D1487" s="1755"/>
      <c r="E1487" s="1755"/>
      <c r="F1487" s="1604"/>
      <c r="G1487" s="1755"/>
      <c r="H1487" s="1838"/>
    </row>
    <row r="1488" spans="1:8">
      <c r="A1488" s="1737"/>
      <c r="B1488" s="1758"/>
      <c r="C1488" s="1755"/>
      <c r="D1488" s="1755"/>
      <c r="E1488" s="1755"/>
      <c r="F1488" s="1604"/>
      <c r="G1488" s="1755"/>
      <c r="H1488" s="1838"/>
    </row>
    <row r="1489" spans="1:8">
      <c r="A1489" s="1737"/>
      <c r="B1489" s="1758"/>
      <c r="C1489" s="1755"/>
      <c r="D1489" s="1755"/>
      <c r="E1489" s="1755"/>
      <c r="F1489" s="1604"/>
      <c r="G1489" s="1755"/>
      <c r="H1489" s="1838"/>
    </row>
    <row r="1490" spans="1:8">
      <c r="A1490" s="1737"/>
      <c r="B1490" s="1758"/>
      <c r="C1490" s="1755"/>
      <c r="D1490" s="1755"/>
      <c r="E1490" s="1755"/>
      <c r="F1490" s="1755"/>
      <c r="G1490" s="1755"/>
      <c r="H1490" s="1838"/>
    </row>
    <row r="1491" spans="1:8">
      <c r="A1491" s="1737"/>
      <c r="B1491" s="1758"/>
      <c r="C1491" s="1755"/>
      <c r="D1491" s="1755"/>
      <c r="E1491" s="1755"/>
      <c r="F1491" s="1739"/>
      <c r="G1491" s="1682"/>
      <c r="H1491" s="1703"/>
    </row>
    <row r="1492" spans="1:8">
      <c r="A1492" s="1737"/>
      <c r="B1492" s="1739"/>
      <c r="C1492" s="1755"/>
      <c r="D1492" s="1755"/>
      <c r="E1492" s="1755"/>
      <c r="F1492" s="1739"/>
      <c r="G1492" s="1682"/>
      <c r="H1492" s="1703"/>
    </row>
    <row r="1493" spans="1:8">
      <c r="A1493" s="1737"/>
      <c r="B1493" s="1755"/>
      <c r="C1493" s="1755"/>
      <c r="D1493" s="1755"/>
      <c r="E1493" s="1755"/>
      <c r="F1493" s="1739"/>
      <c r="G1493" s="1682"/>
      <c r="H1493" s="1703"/>
    </row>
    <row r="1494" spans="1:8">
      <c r="A1494" s="1737"/>
      <c r="B1494" s="1739"/>
      <c r="C1494" s="1755"/>
      <c r="D1494" s="1755"/>
      <c r="E1494" s="1755"/>
      <c r="F1494" s="1739"/>
      <c r="G1494" s="1682"/>
      <c r="H1494" s="1703"/>
    </row>
    <row r="1495" spans="1:8">
      <c r="A1495" s="1737"/>
      <c r="B1495" s="1755"/>
      <c r="C1495" s="1755"/>
      <c r="D1495" s="1755"/>
      <c r="E1495" s="1755"/>
      <c r="F1495" s="1739"/>
      <c r="G1495" s="1682"/>
      <c r="H1495" s="1703"/>
    </row>
    <row r="1496" spans="1:8">
      <c r="A1496" s="1737"/>
      <c r="B1496" s="1755"/>
      <c r="C1496" s="1755"/>
      <c r="D1496" s="1755"/>
      <c r="E1496" s="1755"/>
      <c r="F1496" s="1739"/>
      <c r="G1496" s="1682"/>
      <c r="H1496" s="1703"/>
    </row>
    <row r="1497" spans="1:8">
      <c r="A1497" s="1737"/>
      <c r="B1497" s="1755"/>
      <c r="C1497" s="1755"/>
      <c r="D1497" s="1755"/>
      <c r="E1497" s="1755"/>
      <c r="F1497" s="1739"/>
      <c r="G1497" s="1682"/>
      <c r="H1497" s="1703"/>
    </row>
    <row r="1498" spans="1:8">
      <c r="A1498" s="1737"/>
      <c r="B1498" s="1755"/>
      <c r="C1498" s="1755"/>
      <c r="D1498" s="1755"/>
      <c r="E1498" s="1755"/>
      <c r="F1498" s="1739"/>
      <c r="G1498" s="1682"/>
      <c r="H1498" s="1703"/>
    </row>
    <row r="1499" spans="1:8">
      <c r="A1499" s="1737"/>
      <c r="B1499" s="1755"/>
      <c r="C1499" s="1755"/>
      <c r="D1499" s="1755"/>
      <c r="E1499" s="1755"/>
      <c r="F1499" s="1739"/>
      <c r="G1499" s="1682"/>
      <c r="H1499" s="1703"/>
    </row>
    <row r="1500" spans="1:8">
      <c r="A1500" s="1737"/>
      <c r="B1500" s="1755"/>
      <c r="C1500" s="1755"/>
      <c r="D1500" s="1755"/>
      <c r="E1500" s="1755"/>
      <c r="F1500" s="1739"/>
      <c r="G1500" s="1682"/>
      <c r="H1500" s="1703"/>
    </row>
    <row r="1501" spans="1:8">
      <c r="A1501" s="1737"/>
      <c r="B1501" s="1755"/>
      <c r="C1501" s="1755"/>
      <c r="D1501" s="1755"/>
      <c r="E1501" s="1755"/>
      <c r="F1501" s="1739"/>
      <c r="G1501" s="1682"/>
      <c r="H1501" s="1703"/>
    </row>
    <row r="1502" spans="1:8">
      <c r="A1502" s="1737"/>
      <c r="B1502" s="1755"/>
      <c r="C1502" s="1755"/>
      <c r="D1502" s="1755"/>
      <c r="E1502" s="1755"/>
      <c r="F1502" s="1739"/>
      <c r="G1502" s="1682"/>
      <c r="H1502" s="1703"/>
    </row>
    <row r="1503" spans="1:8">
      <c r="A1503" s="1737"/>
      <c r="B1503" s="1755"/>
      <c r="C1503" s="1755"/>
      <c r="D1503" s="1755"/>
      <c r="E1503" s="1755"/>
      <c r="F1503" s="1739"/>
      <c r="G1503" s="1682"/>
      <c r="H1503" s="1703"/>
    </row>
    <row r="1504" spans="1:8">
      <c r="A1504" s="1737"/>
      <c r="B1504" s="1755"/>
      <c r="C1504" s="1755"/>
      <c r="D1504" s="1755"/>
      <c r="E1504" s="1755"/>
      <c r="F1504" s="1739"/>
      <c r="G1504" s="1682"/>
      <c r="H1504" s="1703"/>
    </row>
    <row r="1505" spans="1:8">
      <c r="A1505" s="1737"/>
      <c r="B1505" s="1755"/>
      <c r="C1505" s="1755"/>
      <c r="D1505" s="1755"/>
      <c r="E1505" s="1755"/>
      <c r="F1505" s="1739"/>
      <c r="G1505" s="1682"/>
      <c r="H1505" s="1703"/>
    </row>
    <row r="1506" spans="1:8">
      <c r="A1506" s="1737"/>
      <c r="B1506" s="1755"/>
      <c r="C1506" s="1755"/>
      <c r="D1506" s="1755"/>
      <c r="E1506" s="1755"/>
      <c r="F1506" s="1739"/>
      <c r="G1506" s="1682"/>
      <c r="H1506" s="1703"/>
    </row>
    <row r="1507" spans="1:8">
      <c r="A1507" s="1737"/>
      <c r="B1507" s="1755"/>
      <c r="C1507" s="1755"/>
      <c r="D1507" s="1755"/>
      <c r="E1507" s="1755"/>
      <c r="F1507" s="1739"/>
      <c r="G1507" s="1682"/>
      <c r="H1507" s="1703"/>
    </row>
    <row r="1508" spans="1:8">
      <c r="A1508" s="1737"/>
      <c r="B1508" s="1755"/>
      <c r="C1508" s="1755"/>
      <c r="D1508" s="1755"/>
      <c r="E1508" s="1755"/>
      <c r="F1508" s="1739"/>
      <c r="G1508" s="1682"/>
      <c r="H1508" s="1703"/>
    </row>
    <row r="1509" spans="1:8">
      <c r="A1509" s="1737"/>
      <c r="B1509" s="1755"/>
      <c r="C1509" s="1755"/>
      <c r="D1509" s="1755"/>
      <c r="E1509" s="1755"/>
      <c r="F1509" s="1739"/>
      <c r="G1509" s="1682"/>
      <c r="H1509" s="1703"/>
    </row>
    <row r="1510" spans="1:8">
      <c r="A1510" s="1737"/>
      <c r="B1510" s="1755"/>
      <c r="C1510" s="1755"/>
      <c r="D1510" s="1755"/>
      <c r="E1510" s="1755"/>
      <c r="F1510" s="1739"/>
      <c r="G1510" s="1682"/>
      <c r="H1510" s="1703"/>
    </row>
    <row r="1511" spans="1:8">
      <c r="A1511" s="1737"/>
      <c r="B1511" s="1755"/>
      <c r="C1511" s="1755"/>
      <c r="D1511" s="1755"/>
      <c r="E1511" s="1755"/>
      <c r="F1511" s="1739"/>
      <c r="G1511" s="1682"/>
      <c r="H1511" s="1703"/>
    </row>
    <row r="1512" spans="1:8">
      <c r="A1512" s="1737"/>
      <c r="B1512" s="1755"/>
      <c r="C1512" s="1755"/>
      <c r="D1512" s="1755"/>
      <c r="E1512" s="1755"/>
      <c r="F1512" s="1739"/>
      <c r="G1512" s="1682"/>
      <c r="H1512" s="1703"/>
    </row>
    <row r="1513" spans="1:8">
      <c r="A1513" s="1737"/>
      <c r="B1513" s="1755"/>
      <c r="C1513" s="1755"/>
      <c r="D1513" s="1755"/>
      <c r="E1513" s="1755"/>
      <c r="F1513" s="1739"/>
      <c r="G1513" s="1682"/>
      <c r="H1513" s="1703"/>
    </row>
    <row r="1514" spans="1:8">
      <c r="A1514" s="1737"/>
      <c r="B1514" s="1755"/>
      <c r="C1514" s="1755"/>
      <c r="D1514" s="1755"/>
      <c r="E1514" s="1755"/>
      <c r="F1514" s="1739"/>
      <c r="G1514" s="1682"/>
      <c r="H1514" s="1703"/>
    </row>
    <row r="1515" spans="1:8">
      <c r="A1515" s="1737"/>
      <c r="B1515" s="1755"/>
      <c r="C1515" s="1755"/>
      <c r="D1515" s="1755"/>
      <c r="E1515" s="1755"/>
      <c r="F1515" s="1739"/>
      <c r="G1515" s="1682"/>
      <c r="H1515" s="1703"/>
    </row>
    <row r="1516" spans="1:8">
      <c r="A1516" s="1737"/>
      <c r="B1516" s="1755"/>
      <c r="C1516" s="1755"/>
      <c r="D1516" s="1755"/>
      <c r="E1516" s="1755"/>
      <c r="F1516" s="1739"/>
      <c r="G1516" s="1682"/>
      <c r="H1516" s="1703"/>
    </row>
    <row r="1517" spans="1:8">
      <c r="A1517" s="1737"/>
      <c r="B1517" s="1755"/>
      <c r="C1517" s="1755"/>
      <c r="D1517" s="1755"/>
      <c r="E1517" s="1755"/>
      <c r="F1517" s="1739"/>
      <c r="G1517" s="1682"/>
      <c r="H1517" s="1703"/>
    </row>
    <row r="1518" spans="1:8">
      <c r="A1518" s="1737"/>
      <c r="B1518" s="1755"/>
      <c r="C1518" s="1755"/>
      <c r="D1518" s="1755"/>
      <c r="E1518" s="1755"/>
      <c r="F1518" s="1739"/>
      <c r="G1518" s="1682"/>
      <c r="H1518" s="1703"/>
    </row>
    <row r="1519" spans="1:8">
      <c r="A1519" s="1737"/>
      <c r="B1519" s="1755"/>
      <c r="C1519" s="1755"/>
      <c r="D1519" s="1755"/>
      <c r="E1519" s="1755"/>
      <c r="F1519" s="1739"/>
      <c r="G1519" s="1682"/>
      <c r="H1519" s="1703"/>
    </row>
    <row r="1520" spans="1:8">
      <c r="A1520" s="1737"/>
      <c r="B1520" s="1739"/>
      <c r="C1520" s="1755"/>
      <c r="D1520" s="1755"/>
      <c r="E1520" s="1755"/>
      <c r="F1520" s="1739"/>
      <c r="G1520" s="1682"/>
      <c r="H1520" s="1703"/>
    </row>
    <row r="1521" spans="1:8">
      <c r="A1521" s="1737"/>
      <c r="B1521" s="1755"/>
      <c r="C1521" s="1755"/>
      <c r="D1521" s="1755"/>
      <c r="E1521" s="1755"/>
      <c r="F1521" s="1739"/>
      <c r="G1521" s="1682"/>
      <c r="H1521" s="1703"/>
    </row>
    <row r="1522" spans="1:8">
      <c r="A1522" s="1737"/>
      <c r="B1522" s="1739"/>
      <c r="C1522" s="1755"/>
      <c r="D1522" s="1755"/>
      <c r="E1522" s="1755"/>
      <c r="F1522" s="1739"/>
      <c r="G1522" s="1682"/>
      <c r="H1522" s="1703"/>
    </row>
    <row r="1523" spans="1:8">
      <c r="A1523" s="1737"/>
      <c r="B1523" s="1739"/>
      <c r="C1523" s="1755"/>
      <c r="D1523" s="1755"/>
      <c r="E1523" s="1755"/>
      <c r="F1523" s="1739"/>
      <c r="G1523" s="1682"/>
      <c r="H1523" s="1703"/>
    </row>
    <row r="1524" spans="1:8">
      <c r="A1524" s="1737"/>
      <c r="B1524" s="1739"/>
      <c r="C1524" s="1755"/>
      <c r="D1524" s="1755"/>
      <c r="E1524" s="1755"/>
      <c r="F1524" s="1739"/>
      <c r="G1524" s="1682"/>
      <c r="H1524" s="1703"/>
    </row>
    <row r="1525" spans="1:8">
      <c r="A1525" s="1737"/>
      <c r="B1525" s="1739"/>
      <c r="C1525" s="1755"/>
      <c r="D1525" s="1755"/>
      <c r="E1525" s="1755"/>
      <c r="F1525" s="1739"/>
      <c r="G1525" s="1682"/>
      <c r="H1525" s="1703"/>
    </row>
    <row r="1526" spans="1:8">
      <c r="A1526" s="1737"/>
      <c r="B1526" s="1739"/>
      <c r="C1526" s="1755"/>
      <c r="D1526" s="1755"/>
      <c r="E1526" s="1755"/>
      <c r="F1526" s="1739"/>
      <c r="G1526" s="1682"/>
      <c r="H1526" s="1703"/>
    </row>
    <row r="1527" spans="1:8">
      <c r="A1527" s="1737"/>
      <c r="B1527" s="1739"/>
      <c r="C1527" s="1755"/>
      <c r="D1527" s="1755"/>
      <c r="E1527" s="1755"/>
      <c r="F1527" s="1739"/>
      <c r="G1527" s="1682"/>
      <c r="H1527" s="1703"/>
    </row>
    <row r="1528" spans="1:8">
      <c r="A1528" s="1737"/>
      <c r="B1528" s="1739"/>
      <c r="C1528" s="1755"/>
      <c r="D1528" s="1755"/>
      <c r="E1528" s="1755"/>
      <c r="F1528" s="1739"/>
      <c r="G1528" s="1682"/>
      <c r="H1528" s="1703"/>
    </row>
    <row r="1529" spans="1:8">
      <c r="A1529" s="1737"/>
      <c r="B1529" s="1739"/>
      <c r="C1529" s="1755"/>
      <c r="D1529" s="1755"/>
      <c r="E1529" s="1755"/>
      <c r="F1529" s="1739"/>
      <c r="G1529" s="1682"/>
      <c r="H1529" s="1703"/>
    </row>
    <row r="1530" spans="1:8">
      <c r="A1530" s="1737"/>
      <c r="B1530" s="1739"/>
      <c r="C1530" s="1755"/>
      <c r="D1530" s="1755"/>
      <c r="E1530" s="1755"/>
      <c r="F1530" s="1739"/>
      <c r="G1530" s="1682"/>
      <c r="H1530" s="1703"/>
    </row>
    <row r="1531" spans="1:8">
      <c r="A1531" s="1737"/>
      <c r="B1531" s="1739"/>
      <c r="C1531" s="1755"/>
      <c r="D1531" s="1755"/>
      <c r="E1531" s="1755"/>
      <c r="F1531" s="1739"/>
      <c r="G1531" s="1682"/>
      <c r="H1531" s="1703"/>
    </row>
    <row r="1532" spans="1:8" ht="15.75" thickBot="1">
      <c r="A1532" s="1814"/>
      <c r="B1532" s="1815"/>
      <c r="C1532" s="1816"/>
      <c r="D1532" s="1816"/>
      <c r="E1532" s="1816"/>
      <c r="F1532" s="1815"/>
      <c r="G1532" s="1707"/>
      <c r="H1532" s="1708"/>
    </row>
    <row r="1533" spans="1:8">
      <c r="A1533" s="2539" t="s">
        <v>4389</v>
      </c>
      <c r="B1533" s="2574"/>
      <c r="C1533" s="1604"/>
      <c r="D1533" s="1604"/>
      <c r="E1533" s="1739"/>
      <c r="F1533" s="1739"/>
      <c r="G1533" s="1682"/>
      <c r="H1533" s="1840"/>
    </row>
    <row r="1534" spans="1:8">
      <c r="A1534" s="1755" t="s">
        <v>5879</v>
      </c>
      <c r="B1534" s="1755"/>
      <c r="C1534" s="1755"/>
      <c r="D1534" s="1755"/>
      <c r="E1534" s="1755"/>
      <c r="F1534" s="1755"/>
      <c r="G1534" s="1680"/>
      <c r="H1534" s="1680"/>
    </row>
    <row r="1536" spans="1:8" ht="15.75" thickBot="1"/>
    <row r="1537" spans="1:8">
      <c r="A1537" s="1729"/>
      <c r="B1537" s="1730" t="s">
        <v>1789</v>
      </c>
      <c r="C1537" s="1731" t="s">
        <v>1335</v>
      </c>
      <c r="D1537" s="1732"/>
      <c r="E1537" s="1732"/>
      <c r="F1537" s="1730"/>
      <c r="G1537" s="1730" t="s">
        <v>1711</v>
      </c>
      <c r="H1537" s="1733" t="s">
        <v>1712</v>
      </c>
    </row>
    <row r="1538" spans="1:8">
      <c r="A1538" s="1737"/>
      <c r="B1538" s="1583" t="str">
        <f>'Data Sheet'!$C$25</f>
        <v xml:space="preserve"> New York State Electric &amp; Gas Corporation</v>
      </c>
      <c r="C1538" s="1738" t="s">
        <v>1336</v>
      </c>
      <c r="D1538" s="1739" t="s">
        <v>1337</v>
      </c>
      <c r="E1538" s="1739"/>
      <c r="F1538" s="1740" t="s">
        <v>1338</v>
      </c>
      <c r="G1538" s="1740" t="s">
        <v>1714</v>
      </c>
      <c r="H1538" s="1741"/>
    </row>
    <row r="1539" spans="1:8">
      <c r="A1539" s="1744"/>
      <c r="B1539" s="1745"/>
      <c r="C1539" s="1746" t="s">
        <v>1339</v>
      </c>
      <c r="D1539" s="1745" t="s">
        <v>1337</v>
      </c>
      <c r="E1539" s="1745"/>
      <c r="F1539" s="1747" t="s">
        <v>1340</v>
      </c>
      <c r="G1539" s="1687" t="str">
        <f>'Data Sheet'!$C$40</f>
        <v xml:space="preserve"> </v>
      </c>
      <c r="H1539" s="1688" t="str">
        <f>'Data Sheet'!$C$38</f>
        <v>12/31/2016</v>
      </c>
    </row>
    <row r="1540" spans="1:8">
      <c r="A1540" s="1752" t="s">
        <v>1805</v>
      </c>
      <c r="B1540" s="1753"/>
      <c r="C1540" s="1753"/>
      <c r="D1540" s="1753"/>
      <c r="E1540" s="1753"/>
      <c r="F1540" s="1753"/>
      <c r="G1540" s="1753"/>
      <c r="H1540" s="1754"/>
    </row>
    <row r="1541" spans="1:8">
      <c r="A1541" s="1737"/>
      <c r="B1541" s="1755"/>
      <c r="C1541" s="1755"/>
      <c r="D1541" s="1755"/>
      <c r="E1541" s="1755"/>
      <c r="F1541" s="1604"/>
      <c r="G1541" s="1755"/>
      <c r="H1541" s="1838"/>
    </row>
    <row r="1542" spans="1:8">
      <c r="A1542" s="1737"/>
      <c r="B1542" s="1758"/>
      <c r="C1542" s="1758"/>
      <c r="D1542" s="1758"/>
      <c r="E1542" s="1758"/>
      <c r="F1542" s="1604"/>
      <c r="G1542" s="1758"/>
      <c r="H1542" s="2994"/>
    </row>
    <row r="1543" spans="1:8">
      <c r="A1543" s="1737"/>
      <c r="B1543" s="1758"/>
      <c r="C1543" s="1758"/>
      <c r="D1543" s="1758"/>
      <c r="E1543" s="1758"/>
      <c r="F1543" s="1604"/>
      <c r="G1543" s="1758"/>
      <c r="H1543" s="2994"/>
    </row>
    <row r="1544" spans="1:8">
      <c r="A1544" s="1737"/>
      <c r="B1544" s="1758"/>
      <c r="C1544" s="1758"/>
      <c r="D1544" s="1758"/>
      <c r="E1544" s="1758"/>
      <c r="F1544" s="1604"/>
      <c r="G1544" s="1758"/>
      <c r="H1544" s="2995"/>
    </row>
    <row r="1545" spans="1:8">
      <c r="A1545" s="1737"/>
      <c r="B1545" s="1758"/>
      <c r="C1545" s="1758"/>
      <c r="D1545" s="1758"/>
      <c r="E1545" s="1758"/>
      <c r="F1545" s="1604"/>
      <c r="G1545" s="1758"/>
      <c r="H1545" s="2994"/>
    </row>
    <row r="1546" spans="1:8">
      <c r="A1546" s="1737"/>
      <c r="B1546" s="1758"/>
      <c r="C1546" s="1758"/>
      <c r="D1546" s="1758"/>
      <c r="E1546" s="1758"/>
      <c r="F1546" s="1604"/>
      <c r="G1546" s="1758"/>
      <c r="H1546" s="2994"/>
    </row>
    <row r="1547" spans="1:8">
      <c r="A1547" s="1737"/>
      <c r="B1547" s="1758"/>
      <c r="C1547" s="1758"/>
      <c r="D1547" s="1758"/>
      <c r="E1547" s="1758"/>
      <c r="F1547" s="1604"/>
      <c r="G1547" s="2996"/>
      <c r="H1547" s="2997"/>
    </row>
    <row r="1548" spans="1:8">
      <c r="A1548" s="1737"/>
      <c r="B1548" s="1758"/>
      <c r="C1548" s="1758"/>
      <c r="D1548" s="1758"/>
      <c r="E1548" s="1758"/>
      <c r="F1548" s="1604"/>
      <c r="G1548" s="2996"/>
      <c r="H1548" s="2997"/>
    </row>
    <row r="1549" spans="1:8">
      <c r="A1549" s="1737"/>
      <c r="B1549" s="1739"/>
      <c r="C1549" s="1758"/>
      <c r="D1549" s="1758"/>
      <c r="E1549" s="1758"/>
      <c r="F1549" s="1604"/>
      <c r="G1549" s="2996"/>
      <c r="H1549" s="2997"/>
    </row>
    <row r="1550" spans="1:8">
      <c r="A1550" s="1737"/>
      <c r="B1550" s="1758"/>
      <c r="C1550" s="1758"/>
      <c r="D1550" s="1758"/>
      <c r="E1550" s="1758"/>
      <c r="F1550" s="1604"/>
      <c r="G1550" s="2996"/>
      <c r="H1550" s="2997"/>
    </row>
    <row r="1551" spans="1:8">
      <c r="A1551" s="1737"/>
      <c r="B1551" s="1758"/>
      <c r="C1551" s="1758"/>
      <c r="D1551" s="1758"/>
      <c r="E1551" s="1758"/>
      <c r="F1551" s="1604"/>
      <c r="G1551" s="2996"/>
      <c r="H1551" s="2997"/>
    </row>
    <row r="1552" spans="1:8">
      <c r="A1552" s="1737"/>
      <c r="B1552" s="1758"/>
      <c r="C1552" s="1758"/>
      <c r="D1552" s="1758"/>
      <c r="E1552" s="1758"/>
      <c r="F1552" s="1604"/>
      <c r="G1552" s="1758"/>
      <c r="H1552" s="2994"/>
    </row>
    <row r="1553" spans="1:8">
      <c r="A1553" s="1737"/>
      <c r="B1553" s="1758"/>
      <c r="C1553" s="1758"/>
      <c r="D1553" s="1758"/>
      <c r="E1553" s="1758"/>
      <c r="F1553" s="1604"/>
      <c r="G1553" s="1758"/>
      <c r="H1553" s="2994"/>
    </row>
    <row r="1554" spans="1:8">
      <c r="A1554" s="1737"/>
      <c r="B1554" s="1758"/>
      <c r="C1554" s="1758"/>
      <c r="D1554" s="1758"/>
      <c r="E1554" s="1758"/>
      <c r="F1554" s="1604"/>
      <c r="G1554" s="1758"/>
      <c r="H1554" s="2994"/>
    </row>
    <row r="1555" spans="1:8">
      <c r="A1555" s="1737"/>
      <c r="B1555" s="1758"/>
      <c r="C1555" s="1758"/>
      <c r="D1555" s="1758"/>
      <c r="E1555" s="1758"/>
      <c r="F1555" s="1604"/>
      <c r="G1555" s="1758"/>
      <c r="H1555" s="2994"/>
    </row>
    <row r="1556" spans="1:8">
      <c r="A1556" s="1737"/>
      <c r="B1556" s="1758"/>
      <c r="C1556" s="1758"/>
      <c r="D1556" s="1758"/>
      <c r="E1556" s="1758"/>
      <c r="F1556" s="1604"/>
      <c r="G1556" s="1758"/>
      <c r="H1556" s="2994"/>
    </row>
    <row r="1557" spans="1:8">
      <c r="A1557" s="1737"/>
      <c r="B1557" s="1758"/>
      <c r="C1557" s="1758"/>
      <c r="D1557" s="1758"/>
      <c r="E1557" s="1758"/>
      <c r="F1557" s="1758"/>
      <c r="G1557" s="1758"/>
      <c r="H1557" s="2994"/>
    </row>
    <row r="1558" spans="1:8">
      <c r="A1558" s="1737"/>
      <c r="B1558" s="1758"/>
      <c r="C1558" s="1758"/>
      <c r="D1558" s="1758"/>
      <c r="E1558" s="1758"/>
      <c r="F1558" s="1739"/>
      <c r="G1558" s="1682"/>
      <c r="H1558" s="1703"/>
    </row>
    <row r="1559" spans="1:8">
      <c r="A1559" s="1737"/>
      <c r="B1559" s="1739"/>
      <c r="C1559" s="1758"/>
      <c r="D1559" s="1758"/>
      <c r="E1559" s="1758"/>
      <c r="F1559" s="1739"/>
      <c r="G1559" s="1682"/>
      <c r="H1559" s="1703"/>
    </row>
    <row r="1560" spans="1:8">
      <c r="A1560" s="1737"/>
      <c r="B1560" s="1758"/>
      <c r="C1560" s="1758"/>
      <c r="D1560" s="1758"/>
      <c r="E1560" s="1758"/>
      <c r="F1560" s="1739"/>
      <c r="G1560" s="1682"/>
      <c r="H1560" s="1703"/>
    </row>
    <row r="1561" spans="1:8">
      <c r="A1561" s="1737"/>
      <c r="B1561" s="1739"/>
      <c r="C1561" s="1758"/>
      <c r="D1561" s="1758"/>
      <c r="E1561" s="1758"/>
      <c r="F1561" s="1739"/>
      <c r="G1561" s="1682"/>
      <c r="H1561" s="1703"/>
    </row>
    <row r="1562" spans="1:8">
      <c r="A1562" s="1737"/>
      <c r="B1562" s="1758"/>
      <c r="C1562" s="1758"/>
      <c r="D1562" s="1758"/>
      <c r="E1562" s="1758"/>
      <c r="F1562" s="1739"/>
      <c r="G1562" s="1682"/>
      <c r="H1562" s="1703"/>
    </row>
    <row r="1563" spans="1:8">
      <c r="A1563" s="1737"/>
      <c r="B1563" s="1758"/>
      <c r="C1563" s="1758"/>
      <c r="D1563" s="1758"/>
      <c r="E1563" s="1758"/>
      <c r="F1563" s="1739"/>
      <c r="G1563" s="1682"/>
      <c r="H1563" s="1703"/>
    </row>
    <row r="1564" spans="1:8">
      <c r="A1564" s="1737"/>
      <c r="B1564" s="1758"/>
      <c r="C1564" s="1758"/>
      <c r="D1564" s="1758"/>
      <c r="E1564" s="1758"/>
      <c r="F1564" s="1739"/>
      <c r="G1564" s="1682"/>
      <c r="H1564" s="1703"/>
    </row>
    <row r="1565" spans="1:8">
      <c r="A1565" s="1737"/>
      <c r="B1565" s="1758"/>
      <c r="C1565" s="1758"/>
      <c r="D1565" s="1758"/>
      <c r="E1565" s="1758"/>
      <c r="F1565" s="1739"/>
      <c r="G1565" s="1682"/>
      <c r="H1565" s="1703"/>
    </row>
    <row r="1566" spans="1:8">
      <c r="A1566" s="1737"/>
      <c r="B1566" s="1758"/>
      <c r="C1566" s="1758"/>
      <c r="D1566" s="1758"/>
      <c r="E1566" s="1758"/>
      <c r="F1566" s="1739"/>
      <c r="G1566" s="1682"/>
      <c r="H1566" s="1703"/>
    </row>
    <row r="1567" spans="1:8">
      <c r="A1567" s="1737"/>
      <c r="B1567" s="1758"/>
      <c r="C1567" s="1758"/>
      <c r="D1567" s="1758"/>
      <c r="E1567" s="1758"/>
      <c r="F1567" s="1739"/>
      <c r="G1567" s="1682"/>
      <c r="H1567" s="1703"/>
    </row>
    <row r="1568" spans="1:8">
      <c r="A1568" s="1737"/>
      <c r="B1568" s="1758"/>
      <c r="C1568" s="1758"/>
      <c r="D1568" s="1758"/>
      <c r="E1568" s="1758"/>
      <c r="F1568" s="1739"/>
      <c r="G1568" s="1682"/>
      <c r="H1568" s="1703"/>
    </row>
    <row r="1569" spans="1:8">
      <c r="A1569" s="1737"/>
      <c r="B1569" s="1758"/>
      <c r="C1569" s="1758"/>
      <c r="D1569" s="1758"/>
      <c r="E1569" s="1758"/>
      <c r="F1569" s="1739"/>
      <c r="G1569" s="1682"/>
      <c r="H1569" s="1703"/>
    </row>
    <row r="1570" spans="1:8">
      <c r="A1570" s="1737"/>
      <c r="B1570" s="1758"/>
      <c r="C1570" s="1758"/>
      <c r="D1570" s="1758"/>
      <c r="E1570" s="1758"/>
      <c r="F1570" s="1739"/>
      <c r="G1570" s="1682"/>
      <c r="H1570" s="1703"/>
    </row>
    <row r="1571" spans="1:8">
      <c r="A1571" s="1737"/>
      <c r="B1571" s="1758"/>
      <c r="C1571" s="1758"/>
      <c r="D1571" s="1758"/>
      <c r="E1571" s="1758"/>
      <c r="F1571" s="1739"/>
      <c r="G1571" s="1682"/>
      <c r="H1571" s="1703"/>
    </row>
    <row r="1572" spans="1:8">
      <c r="A1572" s="1737"/>
      <c r="B1572" s="1758"/>
      <c r="C1572" s="1758"/>
      <c r="D1572" s="1758"/>
      <c r="E1572" s="1758"/>
      <c r="F1572" s="1739"/>
      <c r="G1572" s="1682"/>
      <c r="H1572" s="1703"/>
    </row>
    <row r="1573" spans="1:8">
      <c r="A1573" s="1737"/>
      <c r="B1573" s="1758"/>
      <c r="C1573" s="1758"/>
      <c r="D1573" s="1758"/>
      <c r="E1573" s="1758"/>
      <c r="F1573" s="1739"/>
      <c r="G1573" s="1682"/>
      <c r="H1573" s="1703"/>
    </row>
    <row r="1574" spans="1:8">
      <c r="A1574" s="1737"/>
      <c r="B1574" s="1758"/>
      <c r="C1574" s="1758"/>
      <c r="D1574" s="1758"/>
      <c r="E1574" s="1758"/>
      <c r="F1574" s="1739"/>
      <c r="G1574" s="1682"/>
      <c r="H1574" s="1703"/>
    </row>
    <row r="1575" spans="1:8">
      <c r="A1575" s="1737"/>
      <c r="B1575" s="1758"/>
      <c r="C1575" s="1758"/>
      <c r="D1575" s="1758"/>
      <c r="E1575" s="1758"/>
      <c r="F1575" s="1739"/>
      <c r="G1575" s="1682"/>
      <c r="H1575" s="1703"/>
    </row>
    <row r="1576" spans="1:8">
      <c r="A1576" s="1737"/>
      <c r="B1576" s="1758"/>
      <c r="C1576" s="1758"/>
      <c r="D1576" s="1758"/>
      <c r="E1576" s="1758"/>
      <c r="F1576" s="1739"/>
      <c r="G1576" s="1682"/>
      <c r="H1576" s="1703"/>
    </row>
    <row r="1577" spans="1:8">
      <c r="A1577" s="1737"/>
      <c r="B1577" s="1758"/>
      <c r="C1577" s="1758"/>
      <c r="D1577" s="1758"/>
      <c r="E1577" s="1758"/>
      <c r="F1577" s="1739"/>
      <c r="G1577" s="1682"/>
      <c r="H1577" s="1703"/>
    </row>
    <row r="1578" spans="1:8">
      <c r="A1578" s="1737"/>
      <c r="B1578" s="1758"/>
      <c r="C1578" s="1758"/>
      <c r="D1578" s="1758"/>
      <c r="E1578" s="1758"/>
      <c r="F1578" s="1739"/>
      <c r="G1578" s="1682"/>
      <c r="H1578" s="1703"/>
    </row>
    <row r="1579" spans="1:8">
      <c r="A1579" s="1737"/>
      <c r="B1579" s="1758"/>
      <c r="C1579" s="1758"/>
      <c r="D1579" s="1758"/>
      <c r="E1579" s="1758"/>
      <c r="F1579" s="1739"/>
      <c r="G1579" s="1682"/>
      <c r="H1579" s="1703"/>
    </row>
    <row r="1580" spans="1:8">
      <c r="A1580" s="1737"/>
      <c r="B1580" s="1758"/>
      <c r="C1580" s="1758"/>
      <c r="D1580" s="1758"/>
      <c r="E1580" s="1758"/>
      <c r="F1580" s="1739"/>
      <c r="G1580" s="1682"/>
      <c r="H1580" s="1703"/>
    </row>
    <row r="1581" spans="1:8">
      <c r="A1581" s="1737"/>
      <c r="B1581" s="1758"/>
      <c r="C1581" s="1758"/>
      <c r="D1581" s="1758"/>
      <c r="E1581" s="1758"/>
      <c r="F1581" s="1739"/>
      <c r="G1581" s="1682"/>
      <c r="H1581" s="1703"/>
    </row>
    <row r="1582" spans="1:8">
      <c r="A1582" s="1737"/>
      <c r="B1582" s="1758"/>
      <c r="C1582" s="1758"/>
      <c r="D1582" s="1758"/>
      <c r="E1582" s="1758"/>
      <c r="F1582" s="1739"/>
      <c r="G1582" s="1682"/>
      <c r="H1582" s="1703"/>
    </row>
    <row r="1583" spans="1:8">
      <c r="A1583" s="1737"/>
      <c r="B1583" s="1758"/>
      <c r="C1583" s="1758"/>
      <c r="D1583" s="1758"/>
      <c r="E1583" s="1758"/>
      <c r="F1583" s="1739"/>
      <c r="G1583" s="1682"/>
      <c r="H1583" s="1703"/>
    </row>
    <row r="1584" spans="1:8">
      <c r="A1584" s="1737"/>
      <c r="B1584" s="1755"/>
      <c r="C1584" s="1755"/>
      <c r="D1584" s="1755"/>
      <c r="E1584" s="1755"/>
      <c r="F1584" s="1739"/>
      <c r="G1584" s="1682"/>
      <c r="H1584" s="1703"/>
    </row>
    <row r="1585" spans="1:8">
      <c r="A1585" s="1737"/>
      <c r="B1585" s="1755"/>
      <c r="C1585" s="1755"/>
      <c r="D1585" s="1755"/>
      <c r="E1585" s="1755"/>
      <c r="F1585" s="1739"/>
      <c r="G1585" s="1682"/>
      <c r="H1585" s="1703"/>
    </row>
    <row r="1586" spans="1:8">
      <c r="A1586" s="1737"/>
      <c r="B1586" s="1755"/>
      <c r="C1586" s="1755"/>
      <c r="D1586" s="1755"/>
      <c r="E1586" s="1755"/>
      <c r="F1586" s="1739"/>
      <c r="G1586" s="1682"/>
      <c r="H1586" s="1703"/>
    </row>
    <row r="1587" spans="1:8">
      <c r="A1587" s="1737"/>
      <c r="B1587" s="1739"/>
      <c r="C1587" s="1755"/>
      <c r="D1587" s="1755"/>
      <c r="E1587" s="1755"/>
      <c r="F1587" s="1739"/>
      <c r="G1587" s="1682"/>
      <c r="H1587" s="1703"/>
    </row>
    <row r="1588" spans="1:8">
      <c r="A1588" s="1737"/>
      <c r="B1588" s="1755"/>
      <c r="C1588" s="1755"/>
      <c r="D1588" s="1755"/>
      <c r="E1588" s="1755"/>
      <c r="F1588" s="1739"/>
      <c r="G1588" s="1682"/>
      <c r="H1588" s="1703"/>
    </row>
    <row r="1589" spans="1:8">
      <c r="A1589" s="1737"/>
      <c r="B1589" s="1739"/>
      <c r="C1589" s="1755"/>
      <c r="D1589" s="1755"/>
      <c r="E1589" s="1755"/>
      <c r="F1589" s="1739"/>
      <c r="G1589" s="1682"/>
      <c r="H1589" s="1703"/>
    </row>
    <row r="1590" spans="1:8">
      <c r="A1590" s="1737"/>
      <c r="B1590" s="1739"/>
      <c r="C1590" s="1755"/>
      <c r="D1590" s="1755"/>
      <c r="E1590" s="1755"/>
      <c r="F1590" s="1739"/>
      <c r="G1590" s="1682"/>
      <c r="H1590" s="1703"/>
    </row>
    <row r="1591" spans="1:8">
      <c r="A1591" s="1737"/>
      <c r="B1591" s="1739"/>
      <c r="C1591" s="1755"/>
      <c r="D1591" s="1755"/>
      <c r="E1591" s="1755"/>
      <c r="F1591" s="1739"/>
      <c r="G1591" s="1682"/>
      <c r="H1591" s="1703"/>
    </row>
    <row r="1592" spans="1:8">
      <c r="A1592" s="1737"/>
      <c r="B1592" s="1739"/>
      <c r="C1592" s="1755"/>
      <c r="D1592" s="1755"/>
      <c r="E1592" s="1755"/>
      <c r="F1592" s="1739"/>
      <c r="G1592" s="1682"/>
      <c r="H1592" s="1703"/>
    </row>
    <row r="1593" spans="1:8">
      <c r="A1593" s="1737"/>
      <c r="B1593" s="1739"/>
      <c r="C1593" s="1755"/>
      <c r="D1593" s="1755"/>
      <c r="E1593" s="1755"/>
      <c r="F1593" s="1739"/>
      <c r="G1593" s="1682"/>
      <c r="H1593" s="1703"/>
    </row>
    <row r="1594" spans="1:8">
      <c r="A1594" s="1737"/>
      <c r="B1594" s="1739"/>
      <c r="C1594" s="1755"/>
      <c r="D1594" s="1755"/>
      <c r="E1594" s="1755"/>
      <c r="F1594" s="1739"/>
      <c r="G1594" s="1682"/>
      <c r="H1594" s="1703"/>
    </row>
    <row r="1595" spans="1:8">
      <c r="A1595" s="1737"/>
      <c r="B1595" s="1739"/>
      <c r="C1595" s="1755"/>
      <c r="D1595" s="1755"/>
      <c r="E1595" s="1755"/>
      <c r="F1595" s="1739"/>
      <c r="G1595" s="1682"/>
      <c r="H1595" s="1703"/>
    </row>
    <row r="1596" spans="1:8">
      <c r="A1596" s="1737"/>
      <c r="B1596" s="1739"/>
      <c r="C1596" s="1755"/>
      <c r="D1596" s="1755"/>
      <c r="E1596" s="1755"/>
      <c r="F1596" s="1739"/>
      <c r="G1596" s="1682"/>
      <c r="H1596" s="1703"/>
    </row>
    <row r="1597" spans="1:8">
      <c r="A1597" s="1737"/>
      <c r="B1597" s="1739"/>
      <c r="C1597" s="1755"/>
      <c r="D1597" s="1755"/>
      <c r="E1597" s="1755"/>
      <c r="F1597" s="1739"/>
      <c r="G1597" s="1682"/>
      <c r="H1597" s="1703"/>
    </row>
    <row r="1598" spans="1:8">
      <c r="A1598" s="1737"/>
      <c r="B1598" s="1739"/>
      <c r="C1598" s="1755"/>
      <c r="D1598" s="1755"/>
      <c r="E1598" s="1755"/>
      <c r="F1598" s="1739"/>
      <c r="G1598" s="1682"/>
      <c r="H1598" s="1703"/>
    </row>
    <row r="1599" spans="1:8" ht="15.75" thickBot="1">
      <c r="A1599" s="1814"/>
      <c r="B1599" s="1815"/>
      <c r="C1599" s="1816"/>
      <c r="D1599" s="1816"/>
      <c r="E1599" s="1816"/>
      <c r="F1599" s="1815"/>
      <c r="G1599" s="1707"/>
      <c r="H1599" s="1708"/>
    </row>
    <row r="1600" spans="1:8">
      <c r="A1600" s="2539" t="s">
        <v>4389</v>
      </c>
      <c r="B1600" s="2574"/>
      <c r="C1600" s="1604"/>
      <c r="D1600" s="1604"/>
      <c r="E1600" s="1739"/>
      <c r="F1600" s="1739"/>
      <c r="G1600" s="1682"/>
      <c r="H1600" s="1840"/>
    </row>
    <row r="1601" spans="1:8">
      <c r="A1601" s="1755" t="s">
        <v>5880</v>
      </c>
      <c r="B1601" s="1755"/>
      <c r="C1601" s="1755"/>
      <c r="D1601" s="1755"/>
      <c r="E1601" s="1755"/>
      <c r="F1601" s="1755"/>
      <c r="G1601" s="1680"/>
      <c r="H1601" s="1680"/>
    </row>
    <row r="1603" spans="1:8" ht="15.75" thickBot="1"/>
    <row r="1604" spans="1:8">
      <c r="A1604" s="1729"/>
      <c r="B1604" s="1730" t="s">
        <v>1789</v>
      </c>
      <c r="C1604" s="1731" t="s">
        <v>1335</v>
      </c>
      <c r="D1604" s="1732"/>
      <c r="E1604" s="1732"/>
      <c r="F1604" s="1730"/>
      <c r="G1604" s="1730" t="s">
        <v>1711</v>
      </c>
      <c r="H1604" s="1733" t="s">
        <v>1712</v>
      </c>
    </row>
    <row r="1605" spans="1:8">
      <c r="A1605" s="1737"/>
      <c r="B1605" s="1583" t="str">
        <f>'Data Sheet'!$C$25</f>
        <v xml:space="preserve"> New York State Electric &amp; Gas Corporation</v>
      </c>
      <c r="C1605" s="1738" t="s">
        <v>1336</v>
      </c>
      <c r="D1605" s="1739" t="s">
        <v>1337</v>
      </c>
      <c r="E1605" s="1739"/>
      <c r="F1605" s="1740" t="s">
        <v>1338</v>
      </c>
      <c r="G1605" s="1740" t="s">
        <v>1714</v>
      </c>
      <c r="H1605" s="1741"/>
    </row>
    <row r="1606" spans="1:8">
      <c r="A1606" s="1744"/>
      <c r="B1606" s="1745"/>
      <c r="C1606" s="1746" t="s">
        <v>1339</v>
      </c>
      <c r="D1606" s="1745" t="s">
        <v>1337</v>
      </c>
      <c r="E1606" s="1745"/>
      <c r="F1606" s="1747" t="s">
        <v>1340</v>
      </c>
      <c r="G1606" s="1687" t="str">
        <f>'Data Sheet'!$C$40</f>
        <v xml:space="preserve"> </v>
      </c>
      <c r="H1606" s="1688" t="str">
        <f>'Data Sheet'!$C$38</f>
        <v>12/31/2016</v>
      </c>
    </row>
    <row r="1607" spans="1:8">
      <c r="A1607" s="1752" t="s">
        <v>1805</v>
      </c>
      <c r="B1607" s="1753"/>
      <c r="C1607" s="1753"/>
      <c r="D1607" s="1753"/>
      <c r="E1607" s="1753"/>
      <c r="F1607" s="1753"/>
      <c r="G1607" s="1753"/>
      <c r="H1607" s="1754"/>
    </row>
    <row r="1608" spans="1:8">
      <c r="A1608" s="1737"/>
      <c r="B1608" s="1755"/>
      <c r="C1608" s="1755"/>
      <c r="D1608" s="1755"/>
      <c r="E1608" s="1755"/>
      <c r="F1608" s="1604"/>
      <c r="G1608" s="1755"/>
      <c r="H1608" s="1838"/>
    </row>
    <row r="1609" spans="1:8">
      <c r="A1609" s="1737"/>
      <c r="B1609" s="1758"/>
      <c r="C1609" s="1758"/>
      <c r="D1609" s="1758"/>
      <c r="E1609" s="1758"/>
      <c r="F1609" s="1604"/>
      <c r="G1609" s="1758"/>
      <c r="H1609" s="2994"/>
    </row>
    <row r="1610" spans="1:8">
      <c r="A1610" s="1737"/>
      <c r="B1610" s="1758"/>
      <c r="C1610" s="1758"/>
      <c r="D1610" s="1758"/>
      <c r="E1610" s="1758"/>
      <c r="F1610" s="1604"/>
      <c r="G1610" s="1758"/>
      <c r="H1610" s="2994"/>
    </row>
    <row r="1611" spans="1:8">
      <c r="A1611" s="1737"/>
      <c r="B1611" s="1758"/>
      <c r="C1611" s="1758"/>
      <c r="D1611" s="1758"/>
      <c r="E1611" s="1758"/>
      <c r="F1611" s="1604"/>
      <c r="G1611" s="1758"/>
      <c r="H1611" s="2995"/>
    </row>
    <row r="1612" spans="1:8">
      <c r="A1612" s="1737"/>
      <c r="B1612" s="1758"/>
      <c r="C1612" s="1758"/>
      <c r="D1612" s="1758"/>
      <c r="E1612" s="1758"/>
      <c r="F1612" s="1604"/>
      <c r="G1612" s="1758"/>
      <c r="H1612" s="2994"/>
    </row>
    <row r="1613" spans="1:8">
      <c r="A1613" s="1737"/>
      <c r="B1613" s="1758"/>
      <c r="C1613" s="1758"/>
      <c r="D1613" s="1758"/>
      <c r="E1613" s="1758"/>
      <c r="F1613" s="1604"/>
      <c r="G1613" s="1758"/>
      <c r="H1613" s="2994"/>
    </row>
    <row r="1614" spans="1:8">
      <c r="A1614" s="1737"/>
      <c r="B1614" s="1758"/>
      <c r="C1614" s="1758"/>
      <c r="D1614" s="1758"/>
      <c r="E1614" s="1758"/>
      <c r="F1614" s="1604"/>
      <c r="G1614" s="2996"/>
      <c r="H1614" s="2997"/>
    </row>
    <row r="1615" spans="1:8">
      <c r="A1615" s="1737"/>
      <c r="B1615" s="1758"/>
      <c r="C1615" s="1758"/>
      <c r="D1615" s="1758"/>
      <c r="E1615" s="1758"/>
      <c r="F1615" s="1604"/>
      <c r="G1615" s="2996"/>
      <c r="H1615" s="2997"/>
    </row>
    <row r="1616" spans="1:8">
      <c r="A1616" s="1737"/>
      <c r="B1616" s="1739"/>
      <c r="C1616" s="1758"/>
      <c r="D1616" s="1758"/>
      <c r="E1616" s="1758"/>
      <c r="F1616" s="1604"/>
      <c r="G1616" s="2996"/>
      <c r="H1616" s="2997"/>
    </row>
    <row r="1617" spans="1:8">
      <c r="A1617" s="1737"/>
      <c r="B1617" s="1758"/>
      <c r="C1617" s="1758"/>
      <c r="D1617" s="1758"/>
      <c r="E1617" s="1758"/>
      <c r="F1617" s="1604"/>
      <c r="G1617" s="2996"/>
      <c r="H1617" s="2997"/>
    </row>
    <row r="1618" spans="1:8">
      <c r="A1618" s="1737"/>
      <c r="B1618" s="1758"/>
      <c r="C1618" s="1758"/>
      <c r="D1618" s="1758"/>
      <c r="E1618" s="1758"/>
      <c r="F1618" s="1604"/>
      <c r="G1618" s="2996"/>
      <c r="H1618" s="2997"/>
    </row>
    <row r="1619" spans="1:8">
      <c r="A1619" s="1737"/>
      <c r="B1619" s="1758"/>
      <c r="C1619" s="1758"/>
      <c r="D1619" s="1758"/>
      <c r="E1619" s="1758"/>
      <c r="F1619" s="1604"/>
      <c r="G1619" s="1758"/>
      <c r="H1619" s="2994"/>
    </row>
    <row r="1620" spans="1:8">
      <c r="A1620" s="1737"/>
      <c r="B1620" s="1758"/>
      <c r="C1620" s="1758"/>
      <c r="D1620" s="1758"/>
      <c r="E1620" s="1758"/>
      <c r="F1620" s="1604"/>
      <c r="G1620" s="1758"/>
      <c r="H1620" s="2994"/>
    </row>
    <row r="1621" spans="1:8">
      <c r="A1621" s="1737"/>
      <c r="B1621" s="1758"/>
      <c r="C1621" s="1758"/>
      <c r="D1621" s="1758"/>
      <c r="E1621" s="1758"/>
      <c r="F1621" s="1604"/>
      <c r="G1621" s="1758"/>
      <c r="H1621" s="2994"/>
    </row>
    <row r="1622" spans="1:8">
      <c r="A1622" s="1737"/>
      <c r="B1622" s="1758"/>
      <c r="C1622" s="1758"/>
      <c r="D1622" s="1758"/>
      <c r="E1622" s="1758"/>
      <c r="F1622" s="1604"/>
      <c r="G1622" s="1758"/>
      <c r="H1622" s="2994"/>
    </row>
    <row r="1623" spans="1:8">
      <c r="A1623" s="1737"/>
      <c r="B1623" s="1758"/>
      <c r="C1623" s="1758"/>
      <c r="D1623" s="1758"/>
      <c r="E1623" s="1758"/>
      <c r="F1623" s="1604"/>
      <c r="G1623" s="1758"/>
      <c r="H1623" s="2994"/>
    </row>
    <row r="1624" spans="1:8">
      <c r="A1624" s="1737"/>
      <c r="B1624" s="1758"/>
      <c r="C1624" s="1758"/>
      <c r="D1624" s="1758"/>
      <c r="E1624" s="1758"/>
      <c r="F1624" s="1758"/>
      <c r="G1624" s="1758"/>
      <c r="H1624" s="2994"/>
    </row>
    <row r="1625" spans="1:8">
      <c r="A1625" s="1737"/>
      <c r="B1625" s="1758"/>
      <c r="C1625" s="1758"/>
      <c r="D1625" s="1758"/>
      <c r="E1625" s="1758"/>
      <c r="F1625" s="1739"/>
      <c r="G1625" s="1682"/>
      <c r="H1625" s="1703"/>
    </row>
    <row r="1626" spans="1:8">
      <c r="A1626" s="1737"/>
      <c r="B1626" s="1739"/>
      <c r="C1626" s="1758"/>
      <c r="D1626" s="1758"/>
      <c r="E1626" s="1758"/>
      <c r="F1626" s="1739"/>
      <c r="G1626" s="1682"/>
      <c r="H1626" s="1703"/>
    </row>
    <row r="1627" spans="1:8">
      <c r="A1627" s="1737"/>
      <c r="B1627" s="1758"/>
      <c r="C1627" s="1758"/>
      <c r="D1627" s="1758"/>
      <c r="E1627" s="1758"/>
      <c r="F1627" s="1739"/>
      <c r="G1627" s="1682"/>
      <c r="H1627" s="1703"/>
    </row>
    <row r="1628" spans="1:8">
      <c r="A1628" s="1737"/>
      <c r="B1628" s="1739"/>
      <c r="C1628" s="1758"/>
      <c r="D1628" s="1758"/>
      <c r="E1628" s="1758"/>
      <c r="F1628" s="1739"/>
      <c r="G1628" s="1682"/>
      <c r="H1628" s="1703"/>
    </row>
    <row r="1629" spans="1:8">
      <c r="A1629" s="1737"/>
      <c r="B1629" s="1758"/>
      <c r="C1629" s="1758"/>
      <c r="D1629" s="1758"/>
      <c r="E1629" s="1758"/>
      <c r="F1629" s="1739"/>
      <c r="G1629" s="1682"/>
      <c r="H1629" s="1703"/>
    </row>
    <row r="1630" spans="1:8">
      <c r="A1630" s="1737"/>
      <c r="B1630" s="1758"/>
      <c r="C1630" s="1758"/>
      <c r="D1630" s="1758"/>
      <c r="E1630" s="1758"/>
      <c r="F1630" s="1739"/>
      <c r="G1630" s="1682"/>
      <c r="H1630" s="1703"/>
    </row>
    <row r="1631" spans="1:8">
      <c r="A1631" s="1737"/>
      <c r="B1631" s="1758"/>
      <c r="C1631" s="1758"/>
      <c r="D1631" s="1758"/>
      <c r="E1631" s="1758"/>
      <c r="F1631" s="1739"/>
      <c r="G1631" s="1682"/>
      <c r="H1631" s="1703"/>
    </row>
    <row r="1632" spans="1:8">
      <c r="A1632" s="1737"/>
      <c r="B1632" s="1758"/>
      <c r="C1632" s="1758"/>
      <c r="D1632" s="1758"/>
      <c r="E1632" s="1758"/>
      <c r="F1632" s="1739"/>
      <c r="G1632" s="1682"/>
      <c r="H1632" s="1703"/>
    </row>
    <row r="1633" spans="1:8" ht="51.75" customHeight="1">
      <c r="A1633" s="1737"/>
      <c r="B1633" s="1758"/>
      <c r="C1633" s="1758"/>
      <c r="D1633" s="1758"/>
      <c r="E1633" s="1758"/>
      <c r="F1633" s="1739"/>
      <c r="G1633" s="1682"/>
      <c r="H1633" s="1703"/>
    </row>
    <row r="1634" spans="1:8">
      <c r="A1634" s="1737"/>
      <c r="B1634" s="1758"/>
      <c r="C1634" s="1758"/>
      <c r="D1634" s="1758"/>
      <c r="E1634" s="1758"/>
      <c r="F1634" s="1739"/>
      <c r="G1634" s="1682"/>
      <c r="H1634" s="1703"/>
    </row>
    <row r="1635" spans="1:8">
      <c r="A1635" s="1737"/>
      <c r="B1635" s="1758"/>
      <c r="C1635" s="1758"/>
      <c r="D1635" s="1758"/>
      <c r="E1635" s="1758"/>
      <c r="F1635" s="1739"/>
      <c r="G1635" s="1682"/>
      <c r="H1635" s="1703"/>
    </row>
    <row r="1636" spans="1:8">
      <c r="A1636" s="1737"/>
      <c r="B1636" s="1758"/>
      <c r="C1636" s="1758"/>
      <c r="D1636" s="1758"/>
      <c r="E1636" s="1758"/>
      <c r="F1636" s="1739"/>
      <c r="G1636" s="1682"/>
      <c r="H1636" s="1703"/>
    </row>
    <row r="1637" spans="1:8">
      <c r="A1637" s="1737"/>
      <c r="B1637" s="1758"/>
      <c r="C1637" s="1758"/>
      <c r="D1637" s="1758"/>
      <c r="E1637" s="1758"/>
      <c r="F1637" s="1739"/>
      <c r="G1637" s="1682"/>
      <c r="H1637" s="1703"/>
    </row>
    <row r="1638" spans="1:8">
      <c r="A1638" s="1737"/>
      <c r="B1638" s="1758"/>
      <c r="C1638" s="1758"/>
      <c r="D1638" s="1758"/>
      <c r="E1638" s="1758"/>
      <c r="F1638" s="1739"/>
      <c r="G1638" s="1682"/>
      <c r="H1638" s="1703"/>
    </row>
    <row r="1639" spans="1:8">
      <c r="A1639" s="1737"/>
      <c r="B1639" s="1758"/>
      <c r="C1639" s="1758"/>
      <c r="D1639" s="1758"/>
      <c r="E1639" s="1758"/>
      <c r="F1639" s="1739"/>
      <c r="G1639" s="1682"/>
      <c r="H1639" s="1703"/>
    </row>
    <row r="1640" spans="1:8">
      <c r="A1640" s="1737"/>
      <c r="B1640" s="1758"/>
      <c r="C1640" s="1758"/>
      <c r="D1640" s="1758"/>
      <c r="E1640" s="1758"/>
      <c r="F1640" s="1739"/>
      <c r="G1640" s="1682"/>
      <c r="H1640" s="1703"/>
    </row>
    <row r="1641" spans="1:8">
      <c r="A1641" s="1737"/>
      <c r="B1641" s="1758"/>
      <c r="C1641" s="1758"/>
      <c r="D1641" s="1758"/>
      <c r="E1641" s="1758"/>
      <c r="F1641" s="1739"/>
      <c r="G1641" s="1682"/>
      <c r="H1641" s="1703"/>
    </row>
    <row r="1642" spans="1:8">
      <c r="A1642" s="1737"/>
      <c r="B1642" s="1758"/>
      <c r="C1642" s="1758"/>
      <c r="D1642" s="1758"/>
      <c r="E1642" s="1758"/>
      <c r="F1642" s="1739"/>
      <c r="G1642" s="1682"/>
      <c r="H1642" s="1703"/>
    </row>
    <row r="1643" spans="1:8">
      <c r="A1643" s="1737"/>
      <c r="B1643" s="1758"/>
      <c r="C1643" s="1758"/>
      <c r="D1643" s="1758"/>
      <c r="E1643" s="1758"/>
      <c r="F1643" s="1739"/>
      <c r="G1643" s="1682"/>
      <c r="H1643" s="1703"/>
    </row>
    <row r="1644" spans="1:8">
      <c r="A1644" s="1737"/>
      <c r="B1644" s="1758"/>
      <c r="C1644" s="1758"/>
      <c r="D1644" s="1758"/>
      <c r="E1644" s="1758"/>
      <c r="F1644" s="1739"/>
      <c r="G1644" s="1682"/>
      <c r="H1644" s="1703"/>
    </row>
    <row r="1645" spans="1:8">
      <c r="A1645" s="1737"/>
      <c r="B1645" s="1758"/>
      <c r="C1645" s="1758"/>
      <c r="D1645" s="1758"/>
      <c r="E1645" s="1758"/>
      <c r="F1645" s="1739"/>
      <c r="G1645" s="1682"/>
      <c r="H1645" s="1703"/>
    </row>
    <row r="1646" spans="1:8">
      <c r="A1646" s="1737"/>
      <c r="B1646" s="1758"/>
      <c r="C1646" s="1758"/>
      <c r="D1646" s="1758"/>
      <c r="E1646" s="1758"/>
      <c r="F1646" s="1739"/>
      <c r="G1646" s="1682"/>
      <c r="H1646" s="1703"/>
    </row>
    <row r="1647" spans="1:8">
      <c r="A1647" s="1737"/>
      <c r="B1647" s="1758"/>
      <c r="C1647" s="1758"/>
      <c r="D1647" s="1758"/>
      <c r="E1647" s="1758"/>
      <c r="F1647" s="1739"/>
      <c r="G1647" s="1682"/>
      <c r="H1647" s="1703"/>
    </row>
    <row r="1648" spans="1:8">
      <c r="A1648" s="1737"/>
      <c r="B1648" s="1758"/>
      <c r="C1648" s="1758"/>
      <c r="D1648" s="1758"/>
      <c r="E1648" s="1758"/>
      <c r="F1648" s="1739"/>
      <c r="G1648" s="1682"/>
      <c r="H1648" s="1703"/>
    </row>
    <row r="1649" spans="1:8">
      <c r="A1649" s="1737"/>
      <c r="B1649" s="1755"/>
      <c r="C1649" s="1755"/>
      <c r="D1649" s="1755"/>
      <c r="E1649" s="1755"/>
      <c r="F1649" s="1739"/>
      <c r="G1649" s="1682"/>
      <c r="H1649" s="1703"/>
    </row>
    <row r="1650" spans="1:8">
      <c r="A1650" s="1737"/>
      <c r="B1650" s="1755"/>
      <c r="C1650" s="1755"/>
      <c r="D1650" s="1755"/>
      <c r="E1650" s="1755"/>
      <c r="F1650" s="1739"/>
      <c r="G1650" s="1682"/>
      <c r="H1650" s="1703"/>
    </row>
    <row r="1651" spans="1:8">
      <c r="A1651" s="1737"/>
      <c r="B1651" s="1755"/>
      <c r="C1651" s="1755"/>
      <c r="D1651" s="1755"/>
      <c r="E1651" s="1755"/>
      <c r="F1651" s="1739"/>
      <c r="G1651" s="1682"/>
      <c r="H1651" s="1703"/>
    </row>
    <row r="1652" spans="1:8">
      <c r="A1652" s="1737"/>
      <c r="B1652" s="1755"/>
      <c r="C1652" s="1755"/>
      <c r="D1652" s="1755"/>
      <c r="E1652" s="1755"/>
      <c r="F1652" s="1739"/>
      <c r="G1652" s="1682"/>
      <c r="H1652" s="1703"/>
    </row>
    <row r="1653" spans="1:8">
      <c r="A1653" s="1737"/>
      <c r="B1653" s="1755"/>
      <c r="C1653" s="1755"/>
      <c r="D1653" s="1755"/>
      <c r="E1653" s="1755"/>
      <c r="F1653" s="1739"/>
      <c r="G1653" s="1682"/>
      <c r="H1653" s="1703"/>
    </row>
    <row r="1654" spans="1:8">
      <c r="A1654" s="1737"/>
      <c r="B1654" s="1739"/>
      <c r="C1654" s="1755"/>
      <c r="D1654" s="1755"/>
      <c r="E1654" s="1755"/>
      <c r="F1654" s="1739"/>
      <c r="G1654" s="1682"/>
      <c r="H1654" s="1703"/>
    </row>
    <row r="1655" spans="1:8">
      <c r="A1655" s="1737"/>
      <c r="B1655" s="1755"/>
      <c r="C1655" s="1755"/>
      <c r="D1655" s="1755"/>
      <c r="E1655" s="1755"/>
      <c r="F1655" s="1739"/>
      <c r="G1655" s="1682"/>
      <c r="H1655" s="1703"/>
    </row>
    <row r="1656" spans="1:8">
      <c r="A1656" s="1737"/>
      <c r="B1656" s="1739"/>
      <c r="C1656" s="1755"/>
      <c r="D1656" s="1755"/>
      <c r="E1656" s="1755"/>
      <c r="F1656" s="1739"/>
      <c r="G1656" s="1682"/>
      <c r="H1656" s="1703"/>
    </row>
    <row r="1657" spans="1:8">
      <c r="A1657" s="1737"/>
      <c r="B1657" s="1739"/>
      <c r="C1657" s="1755"/>
      <c r="D1657" s="1755"/>
      <c r="E1657" s="1755"/>
      <c r="F1657" s="1739"/>
      <c r="G1657" s="1682"/>
      <c r="H1657" s="1703"/>
    </row>
    <row r="1658" spans="1:8">
      <c r="A1658" s="1737"/>
      <c r="B1658" s="1739"/>
      <c r="C1658" s="1755"/>
      <c r="D1658" s="1755"/>
      <c r="E1658" s="1755"/>
      <c r="F1658" s="1739"/>
      <c r="G1658" s="1682"/>
      <c r="H1658" s="1703"/>
    </row>
    <row r="1659" spans="1:8">
      <c r="A1659" s="1737"/>
      <c r="B1659" s="1739"/>
      <c r="C1659" s="1755"/>
      <c r="D1659" s="1755"/>
      <c r="E1659" s="1755"/>
      <c r="F1659" s="1739"/>
      <c r="G1659" s="1682"/>
      <c r="H1659" s="1703"/>
    </row>
    <row r="1660" spans="1:8">
      <c r="A1660" s="1737"/>
      <c r="B1660" s="1739"/>
      <c r="C1660" s="1755"/>
      <c r="D1660" s="1755"/>
      <c r="E1660" s="1755"/>
      <c r="F1660" s="1739"/>
      <c r="G1660" s="1682"/>
      <c r="H1660" s="1703"/>
    </row>
    <row r="1661" spans="1:8">
      <c r="A1661" s="1737"/>
      <c r="B1661" s="1739"/>
      <c r="C1661" s="1755"/>
      <c r="D1661" s="1755"/>
      <c r="E1661" s="1755"/>
      <c r="F1661" s="1739"/>
      <c r="G1661" s="1682"/>
      <c r="H1661" s="1703"/>
    </row>
    <row r="1662" spans="1:8">
      <c r="A1662" s="1737"/>
      <c r="B1662" s="1739"/>
      <c r="C1662" s="1755"/>
      <c r="D1662" s="1755"/>
      <c r="E1662" s="1755"/>
      <c r="F1662" s="1739"/>
      <c r="G1662" s="1682"/>
      <c r="H1662" s="1703"/>
    </row>
    <row r="1663" spans="1:8">
      <c r="A1663" s="1737"/>
      <c r="B1663" s="1739"/>
      <c r="C1663" s="1755"/>
      <c r="D1663" s="1755"/>
      <c r="E1663" s="1755"/>
      <c r="F1663" s="1739"/>
      <c r="G1663" s="1682"/>
      <c r="H1663" s="1703"/>
    </row>
    <row r="1664" spans="1:8">
      <c r="A1664" s="1737"/>
      <c r="B1664" s="1739"/>
      <c r="C1664" s="1755"/>
      <c r="D1664" s="1755"/>
      <c r="E1664" s="1755"/>
      <c r="F1664" s="1739"/>
      <c r="G1664" s="1682"/>
      <c r="H1664" s="1703"/>
    </row>
    <row r="1665" spans="1:8">
      <c r="A1665" s="1737"/>
      <c r="B1665" s="1739"/>
      <c r="C1665" s="1755"/>
      <c r="D1665" s="1755"/>
      <c r="E1665" s="1755"/>
      <c r="F1665" s="1739"/>
      <c r="G1665" s="1682"/>
      <c r="H1665" s="1703"/>
    </row>
    <row r="1666" spans="1:8" ht="15.75" thickBot="1">
      <c r="A1666" s="1814"/>
      <c r="B1666" s="1815"/>
      <c r="C1666" s="1816"/>
      <c r="D1666" s="1816"/>
      <c r="E1666" s="1816"/>
      <c r="F1666" s="1815"/>
      <c r="G1666" s="1707"/>
      <c r="H1666" s="1708"/>
    </row>
    <row r="1667" spans="1:8">
      <c r="A1667" s="2539" t="s">
        <v>4389</v>
      </c>
      <c r="B1667" s="2574"/>
      <c r="C1667" s="1604"/>
      <c r="D1667" s="1604"/>
      <c r="E1667" s="1739"/>
      <c r="F1667" s="1739"/>
      <c r="G1667" s="1682"/>
      <c r="H1667" s="1840"/>
    </row>
    <row r="1668" spans="1:8">
      <c r="A1668" s="1755" t="s">
        <v>5881</v>
      </c>
      <c r="B1668" s="1755"/>
      <c r="C1668" s="1755"/>
      <c r="D1668" s="1755"/>
      <c r="E1668" s="1755"/>
      <c r="F1668" s="1755"/>
      <c r="G1668" s="1680"/>
      <c r="H1668" s="1680"/>
    </row>
    <row r="1671" spans="1:8" ht="15.75" thickBot="1"/>
    <row r="1672" spans="1:8">
      <c r="A1672" s="1729"/>
      <c r="B1672" s="1730" t="s">
        <v>1789</v>
      </c>
      <c r="C1672" s="1731" t="s">
        <v>1335</v>
      </c>
      <c r="D1672" s="1732"/>
      <c r="E1672" s="1732"/>
      <c r="F1672" s="1730"/>
      <c r="G1672" s="1730" t="s">
        <v>1711</v>
      </c>
      <c r="H1672" s="1733" t="s">
        <v>1712</v>
      </c>
    </row>
    <row r="1673" spans="1:8">
      <c r="A1673" s="1737"/>
      <c r="B1673" s="1583" t="str">
        <f>'Data Sheet'!$C$25</f>
        <v xml:space="preserve"> New York State Electric &amp; Gas Corporation</v>
      </c>
      <c r="C1673" s="1738" t="s">
        <v>1336</v>
      </c>
      <c r="D1673" s="1739" t="s">
        <v>1337</v>
      </c>
      <c r="E1673" s="1739"/>
      <c r="F1673" s="1740" t="s">
        <v>1338</v>
      </c>
      <c r="G1673" s="1740" t="s">
        <v>1714</v>
      </c>
      <c r="H1673" s="1741"/>
    </row>
    <row r="1674" spans="1:8">
      <c r="A1674" s="1744"/>
      <c r="B1674" s="1745"/>
      <c r="C1674" s="1746" t="s">
        <v>1339</v>
      </c>
      <c r="D1674" s="1745" t="s">
        <v>1337</v>
      </c>
      <c r="E1674" s="1745"/>
      <c r="F1674" s="1747" t="s">
        <v>1340</v>
      </c>
      <c r="G1674" s="1687" t="str">
        <f>'Data Sheet'!$C$40</f>
        <v xml:space="preserve"> </v>
      </c>
      <c r="H1674" s="1688" t="str">
        <f>'Data Sheet'!$C$38</f>
        <v>12/31/2016</v>
      </c>
    </row>
    <row r="1675" spans="1:8">
      <c r="A1675" s="1752" t="s">
        <v>1805</v>
      </c>
      <c r="B1675" s="1753"/>
      <c r="C1675" s="1753"/>
      <c r="D1675" s="1753"/>
      <c r="E1675" s="1753"/>
      <c r="F1675" s="1753"/>
      <c r="G1675" s="1753"/>
      <c r="H1675" s="1754"/>
    </row>
    <row r="1676" spans="1:8">
      <c r="A1676" s="1737"/>
      <c r="B1676" s="1755"/>
      <c r="C1676" s="1755"/>
      <c r="D1676" s="1755"/>
      <c r="E1676" s="1755"/>
      <c r="F1676" s="1604"/>
      <c r="G1676" s="1755"/>
      <c r="H1676" s="1838"/>
    </row>
    <row r="1677" spans="1:8">
      <c r="A1677" s="1737"/>
      <c r="B1677" s="1758"/>
      <c r="C1677" s="1758"/>
      <c r="D1677" s="1758"/>
      <c r="E1677" s="1758"/>
      <c r="F1677" s="1604"/>
      <c r="G1677" s="1758"/>
      <c r="H1677" s="2994"/>
    </row>
    <row r="1678" spans="1:8">
      <c r="A1678" s="1737"/>
      <c r="B1678" s="1758"/>
      <c r="C1678" s="1758"/>
      <c r="D1678" s="1758"/>
      <c r="E1678" s="1758"/>
      <c r="F1678" s="1604"/>
      <c r="G1678" s="1758"/>
      <c r="H1678" s="2994"/>
    </row>
    <row r="1679" spans="1:8">
      <c r="A1679" s="1737"/>
      <c r="B1679" s="1758"/>
      <c r="C1679" s="1758"/>
      <c r="D1679" s="1758"/>
      <c r="E1679" s="1758"/>
      <c r="F1679" s="1604"/>
      <c r="G1679" s="1758"/>
      <c r="H1679" s="2995"/>
    </row>
    <row r="1680" spans="1:8">
      <c r="A1680" s="1737"/>
      <c r="B1680" s="1758"/>
      <c r="C1680" s="1758"/>
      <c r="D1680" s="1758"/>
      <c r="E1680" s="1758"/>
      <c r="F1680" s="1604"/>
      <c r="G1680" s="1758"/>
      <c r="H1680" s="2994"/>
    </row>
    <row r="1681" spans="1:8">
      <c r="A1681" s="1737"/>
      <c r="B1681" s="1758"/>
      <c r="C1681" s="1758"/>
      <c r="D1681" s="1758"/>
      <c r="E1681" s="1758"/>
      <c r="F1681" s="1604"/>
      <c r="G1681" s="1758"/>
      <c r="H1681" s="2994"/>
    </row>
    <row r="1682" spans="1:8">
      <c r="A1682" s="1737"/>
      <c r="B1682" s="1758"/>
      <c r="C1682" s="1758"/>
      <c r="D1682" s="1758"/>
      <c r="E1682" s="1758"/>
      <c r="F1682" s="1604"/>
      <c r="G1682" s="2996"/>
      <c r="H1682" s="2997"/>
    </row>
    <row r="1683" spans="1:8">
      <c r="A1683" s="1737"/>
      <c r="B1683" s="1758"/>
      <c r="C1683" s="1758"/>
      <c r="D1683" s="1758"/>
      <c r="E1683" s="1758"/>
      <c r="F1683" s="1604"/>
      <c r="G1683" s="2996"/>
      <c r="H1683" s="2997"/>
    </row>
    <row r="1684" spans="1:8">
      <c r="A1684" s="1737"/>
      <c r="B1684" s="1739"/>
      <c r="C1684" s="1758"/>
      <c r="D1684" s="1758"/>
      <c r="E1684" s="1758"/>
      <c r="F1684" s="1604"/>
      <c r="G1684" s="2996"/>
      <c r="H1684" s="2997"/>
    </row>
    <row r="1685" spans="1:8">
      <c r="A1685" s="1737"/>
      <c r="B1685" s="1758"/>
      <c r="C1685" s="1758"/>
      <c r="D1685" s="1758"/>
      <c r="E1685" s="1758"/>
      <c r="F1685" s="1604"/>
      <c r="G1685" s="2996"/>
      <c r="H1685" s="2997"/>
    </row>
    <row r="1686" spans="1:8">
      <c r="A1686" s="1737"/>
      <c r="B1686" s="1758"/>
      <c r="C1686" s="1758"/>
      <c r="D1686" s="1758"/>
      <c r="E1686" s="1758"/>
      <c r="F1686" s="1604"/>
      <c r="G1686" s="2996"/>
      <c r="H1686" s="2997"/>
    </row>
    <row r="1687" spans="1:8">
      <c r="A1687" s="1737"/>
      <c r="B1687" s="1758"/>
      <c r="C1687" s="1758"/>
      <c r="D1687" s="1758"/>
      <c r="E1687" s="1758"/>
      <c r="F1687" s="1604"/>
      <c r="G1687" s="1758"/>
      <c r="H1687" s="2994"/>
    </row>
    <row r="1688" spans="1:8">
      <c r="A1688" s="1737"/>
      <c r="B1688" s="1758"/>
      <c r="C1688" s="1758"/>
      <c r="D1688" s="1758"/>
      <c r="E1688" s="1758"/>
      <c r="F1688" s="1604"/>
      <c r="G1688" s="1758"/>
      <c r="H1688" s="2994"/>
    </row>
    <row r="1689" spans="1:8">
      <c r="A1689" s="1737"/>
      <c r="B1689" s="1758"/>
      <c r="C1689" s="1758"/>
      <c r="D1689" s="1758"/>
      <c r="E1689" s="1758"/>
      <c r="F1689" s="1604"/>
      <c r="G1689" s="1758"/>
      <c r="H1689" s="2994"/>
    </row>
    <row r="1690" spans="1:8">
      <c r="A1690" s="1737"/>
      <c r="B1690" s="1758"/>
      <c r="C1690" s="1758"/>
      <c r="D1690" s="1758"/>
      <c r="E1690" s="1758"/>
      <c r="F1690" s="1604"/>
      <c r="G1690" s="1758"/>
      <c r="H1690" s="2994"/>
    </row>
    <row r="1691" spans="1:8">
      <c r="A1691" s="1737"/>
      <c r="B1691" s="1758"/>
      <c r="C1691" s="1758"/>
      <c r="D1691" s="1758"/>
      <c r="E1691" s="1758"/>
      <c r="F1691" s="1604"/>
      <c r="G1691" s="1758"/>
      <c r="H1691" s="2994"/>
    </row>
    <row r="1692" spans="1:8">
      <c r="A1692" s="1737"/>
      <c r="B1692" s="1758"/>
      <c r="C1692" s="1758"/>
      <c r="D1692" s="1758"/>
      <c r="E1692" s="1758"/>
      <c r="F1692" s="1758"/>
      <c r="G1692" s="1758"/>
      <c r="H1692" s="2994"/>
    </row>
    <row r="1693" spans="1:8">
      <c r="A1693" s="1737"/>
      <c r="B1693" s="1758"/>
      <c r="C1693" s="1758"/>
      <c r="D1693" s="1758"/>
      <c r="E1693" s="1758"/>
      <c r="F1693" s="1739"/>
      <c r="G1693" s="1682"/>
      <c r="H1693" s="1703"/>
    </row>
    <row r="1694" spans="1:8">
      <c r="A1694" s="1737"/>
      <c r="B1694" s="1739"/>
      <c r="C1694" s="1758"/>
      <c r="D1694" s="1758"/>
      <c r="E1694" s="1758"/>
      <c r="F1694" s="1739"/>
      <c r="G1694" s="1682"/>
      <c r="H1694" s="1703"/>
    </row>
    <row r="1695" spans="1:8">
      <c r="A1695" s="1737"/>
      <c r="B1695" s="1758"/>
      <c r="C1695" s="1758"/>
      <c r="D1695" s="1758"/>
      <c r="E1695" s="1758"/>
      <c r="F1695" s="1739"/>
      <c r="G1695" s="1682"/>
      <c r="H1695" s="1703"/>
    </row>
    <row r="1696" spans="1:8">
      <c r="A1696" s="1737"/>
      <c r="B1696" s="1739"/>
      <c r="C1696" s="1758"/>
      <c r="D1696" s="1758"/>
      <c r="E1696" s="1758"/>
      <c r="F1696" s="1739"/>
      <c r="G1696" s="1682"/>
      <c r="H1696" s="1703"/>
    </row>
    <row r="1697" spans="1:8">
      <c r="A1697" s="1737"/>
      <c r="B1697" s="1758"/>
      <c r="C1697" s="1758"/>
      <c r="D1697" s="1758"/>
      <c r="E1697" s="1758"/>
      <c r="F1697" s="1739"/>
      <c r="G1697" s="1682"/>
      <c r="H1697" s="1703"/>
    </row>
    <row r="1698" spans="1:8">
      <c r="A1698" s="1737"/>
      <c r="B1698" s="1758"/>
      <c r="C1698" s="1758"/>
      <c r="D1698" s="1758"/>
      <c r="E1698" s="1758"/>
      <c r="F1698" s="1739"/>
      <c r="G1698" s="1682"/>
      <c r="H1698" s="1703"/>
    </row>
    <row r="1699" spans="1:8">
      <c r="A1699" s="1737"/>
      <c r="B1699" s="1758"/>
      <c r="C1699" s="1758"/>
      <c r="D1699" s="1758"/>
      <c r="E1699" s="1758"/>
      <c r="F1699" s="1739"/>
      <c r="G1699" s="1682"/>
      <c r="H1699" s="1703"/>
    </row>
    <row r="1700" spans="1:8">
      <c r="A1700" s="1737"/>
      <c r="B1700" s="1758"/>
      <c r="C1700" s="1758"/>
      <c r="D1700" s="1758"/>
      <c r="E1700" s="1758"/>
      <c r="F1700" s="1739"/>
      <c r="G1700" s="1682"/>
      <c r="H1700" s="1703"/>
    </row>
    <row r="1701" spans="1:8">
      <c r="A1701" s="1737"/>
      <c r="B1701" s="1758"/>
      <c r="C1701" s="1758"/>
      <c r="D1701" s="1758"/>
      <c r="E1701" s="1758"/>
      <c r="F1701" s="1739"/>
      <c r="G1701" s="1682"/>
      <c r="H1701" s="1703"/>
    </row>
    <row r="1702" spans="1:8">
      <c r="A1702" s="1737"/>
      <c r="B1702" s="1758"/>
      <c r="C1702" s="1758"/>
      <c r="D1702" s="1758"/>
      <c r="E1702" s="1758"/>
      <c r="F1702" s="1739"/>
      <c r="G1702" s="1682"/>
      <c r="H1702" s="1703"/>
    </row>
    <row r="1703" spans="1:8">
      <c r="A1703" s="1737"/>
      <c r="B1703" s="1758"/>
      <c r="C1703" s="1758"/>
      <c r="D1703" s="1758"/>
      <c r="E1703" s="1758"/>
      <c r="F1703" s="1739"/>
      <c r="G1703" s="1682"/>
      <c r="H1703" s="1703"/>
    </row>
    <row r="1704" spans="1:8">
      <c r="A1704" s="1737"/>
      <c r="B1704" s="1758"/>
      <c r="C1704" s="1758"/>
      <c r="D1704" s="1758"/>
      <c r="E1704" s="1758"/>
      <c r="F1704" s="1739"/>
      <c r="G1704" s="1682"/>
      <c r="H1704" s="1703"/>
    </row>
    <row r="1705" spans="1:8">
      <c r="A1705" s="1737"/>
      <c r="B1705" s="1758"/>
      <c r="C1705" s="1758"/>
      <c r="D1705" s="1758"/>
      <c r="E1705" s="1758"/>
      <c r="F1705" s="1739"/>
      <c r="G1705" s="1682"/>
      <c r="H1705" s="1703"/>
    </row>
    <row r="1706" spans="1:8">
      <c r="A1706" s="1737"/>
      <c r="B1706" s="1758"/>
      <c r="C1706" s="1758"/>
      <c r="D1706" s="1758"/>
      <c r="E1706" s="1758"/>
      <c r="F1706" s="1739"/>
      <c r="G1706" s="1682"/>
      <c r="H1706" s="1703"/>
    </row>
    <row r="1707" spans="1:8">
      <c r="A1707" s="1737"/>
      <c r="B1707" s="1758"/>
      <c r="C1707" s="1758"/>
      <c r="D1707" s="1758"/>
      <c r="E1707" s="1758"/>
      <c r="F1707" s="1739"/>
      <c r="G1707" s="1682"/>
      <c r="H1707" s="1703"/>
    </row>
    <row r="1708" spans="1:8">
      <c r="A1708" s="1737"/>
      <c r="B1708" s="1758"/>
      <c r="C1708" s="1758"/>
      <c r="D1708" s="1758"/>
      <c r="E1708" s="1758"/>
      <c r="F1708" s="1739"/>
      <c r="G1708" s="1682"/>
      <c r="H1708" s="1703"/>
    </row>
    <row r="1709" spans="1:8">
      <c r="A1709" s="1737"/>
      <c r="B1709" s="1758"/>
      <c r="C1709" s="1758"/>
      <c r="D1709" s="1758"/>
      <c r="E1709" s="1758"/>
      <c r="F1709" s="1739"/>
      <c r="G1709" s="1682"/>
      <c r="H1709" s="1703"/>
    </row>
    <row r="1710" spans="1:8">
      <c r="A1710" s="1737"/>
      <c r="B1710" s="1758"/>
      <c r="C1710" s="1758"/>
      <c r="D1710" s="1758"/>
      <c r="E1710" s="1758"/>
      <c r="F1710" s="1739"/>
      <c r="G1710" s="1682"/>
      <c r="H1710" s="1703"/>
    </row>
    <row r="1711" spans="1:8">
      <c r="A1711" s="1737"/>
      <c r="B1711" s="1758"/>
      <c r="C1711" s="1758"/>
      <c r="D1711" s="1758"/>
      <c r="E1711" s="1758"/>
      <c r="F1711" s="1739"/>
      <c r="G1711" s="1682"/>
      <c r="H1711" s="1703"/>
    </row>
    <row r="1712" spans="1:8">
      <c r="A1712" s="1737"/>
      <c r="B1712" s="1758"/>
      <c r="C1712" s="1758"/>
      <c r="D1712" s="1758"/>
      <c r="E1712" s="1758"/>
      <c r="F1712" s="1739"/>
      <c r="G1712" s="1682"/>
      <c r="H1712" s="1703"/>
    </row>
    <row r="1713" spans="1:8">
      <c r="A1713" s="1737"/>
      <c r="B1713" s="1758"/>
      <c r="C1713" s="1758"/>
      <c r="D1713" s="1758"/>
      <c r="E1713" s="1758"/>
      <c r="F1713" s="1739"/>
      <c r="G1713" s="1682"/>
      <c r="H1713" s="1703"/>
    </row>
    <row r="1714" spans="1:8">
      <c r="A1714" s="1737"/>
      <c r="B1714" s="1758"/>
      <c r="C1714" s="1758"/>
      <c r="D1714" s="1758"/>
      <c r="E1714" s="1758"/>
      <c r="F1714" s="1739"/>
      <c r="G1714" s="1682"/>
      <c r="H1714" s="1703"/>
    </row>
    <row r="1715" spans="1:8">
      <c r="A1715" s="1737"/>
      <c r="B1715" s="1758"/>
      <c r="C1715" s="1758"/>
      <c r="D1715" s="1758"/>
      <c r="E1715" s="1758"/>
      <c r="F1715" s="1739"/>
      <c r="G1715" s="1682"/>
      <c r="H1715" s="1703"/>
    </row>
    <row r="1716" spans="1:8">
      <c r="A1716" s="1737"/>
      <c r="B1716" s="1758"/>
      <c r="C1716" s="1758"/>
      <c r="D1716" s="1758"/>
      <c r="E1716" s="1758"/>
      <c r="F1716" s="1739"/>
      <c r="G1716" s="1682"/>
      <c r="H1716" s="1703"/>
    </row>
    <row r="1717" spans="1:8">
      <c r="A1717" s="1737"/>
      <c r="B1717" s="1755"/>
      <c r="C1717" s="1755"/>
      <c r="D1717" s="1755"/>
      <c r="E1717" s="1755"/>
      <c r="F1717" s="1739"/>
      <c r="G1717" s="1682"/>
      <c r="H1717" s="1703"/>
    </row>
    <row r="1718" spans="1:8">
      <c r="A1718" s="1737"/>
      <c r="B1718" s="1755"/>
      <c r="C1718" s="1755"/>
      <c r="D1718" s="1755"/>
      <c r="E1718" s="1755"/>
      <c r="F1718" s="1739"/>
      <c r="G1718" s="1682"/>
      <c r="H1718" s="1703"/>
    </row>
    <row r="1719" spans="1:8">
      <c r="A1719" s="1737"/>
      <c r="B1719" s="1755"/>
      <c r="C1719" s="1755"/>
      <c r="D1719" s="1755"/>
      <c r="E1719" s="1755"/>
      <c r="F1719" s="1739"/>
      <c r="G1719" s="1682"/>
      <c r="H1719" s="1703"/>
    </row>
    <row r="1720" spans="1:8">
      <c r="A1720" s="1737"/>
      <c r="B1720" s="1755"/>
      <c r="C1720" s="1755"/>
      <c r="D1720" s="1755"/>
      <c r="E1720" s="1755"/>
      <c r="F1720" s="1739"/>
      <c r="G1720" s="1682"/>
      <c r="H1720" s="1703"/>
    </row>
    <row r="1721" spans="1:8">
      <c r="A1721" s="1737"/>
      <c r="B1721" s="1755"/>
      <c r="C1721" s="1755"/>
      <c r="D1721" s="1755"/>
      <c r="E1721" s="1755"/>
      <c r="F1721" s="1739"/>
      <c r="G1721" s="1682"/>
      <c r="H1721" s="1703"/>
    </row>
    <row r="1722" spans="1:8">
      <c r="A1722" s="1737"/>
      <c r="B1722" s="1739"/>
      <c r="C1722" s="1755"/>
      <c r="D1722" s="1755"/>
      <c r="E1722" s="1755"/>
      <c r="F1722" s="1739"/>
      <c r="G1722" s="1682"/>
      <c r="H1722" s="1703"/>
    </row>
    <row r="1723" spans="1:8">
      <c r="A1723" s="1737"/>
      <c r="B1723" s="1755"/>
      <c r="C1723" s="1755"/>
      <c r="D1723" s="1755"/>
      <c r="E1723" s="1755"/>
      <c r="F1723" s="1739"/>
      <c r="G1723" s="1682"/>
      <c r="H1723" s="1703"/>
    </row>
    <row r="1724" spans="1:8">
      <c r="A1724" s="1737"/>
      <c r="B1724" s="1739"/>
      <c r="C1724" s="1755"/>
      <c r="D1724" s="1755"/>
      <c r="E1724" s="1755"/>
      <c r="F1724" s="1739"/>
      <c r="G1724" s="1682"/>
      <c r="H1724" s="1703"/>
    </row>
    <row r="1725" spans="1:8">
      <c r="A1725" s="1737"/>
      <c r="B1725" s="1739"/>
      <c r="C1725" s="1755"/>
      <c r="D1725" s="1755"/>
      <c r="E1725" s="1755"/>
      <c r="F1725" s="1739"/>
      <c r="G1725" s="1682"/>
      <c r="H1725" s="1703"/>
    </row>
    <row r="1726" spans="1:8">
      <c r="A1726" s="1737"/>
      <c r="B1726" s="1739"/>
      <c r="C1726" s="1755"/>
      <c r="D1726" s="1755"/>
      <c r="E1726" s="1755"/>
      <c r="F1726" s="1739"/>
      <c r="G1726" s="1682"/>
      <c r="H1726" s="1703"/>
    </row>
    <row r="1727" spans="1:8">
      <c r="A1727" s="1737"/>
      <c r="B1727" s="1739"/>
      <c r="C1727" s="1755"/>
      <c r="D1727" s="1755"/>
      <c r="E1727" s="1755"/>
      <c r="F1727" s="1739"/>
      <c r="G1727" s="1682"/>
      <c r="H1727" s="1703"/>
    </row>
    <row r="1728" spans="1:8">
      <c r="A1728" s="1737"/>
      <c r="B1728" s="1739"/>
      <c r="C1728" s="1755"/>
      <c r="D1728" s="1755"/>
      <c r="E1728" s="1755"/>
      <c r="F1728" s="1739"/>
      <c r="G1728" s="1682"/>
      <c r="H1728" s="1703"/>
    </row>
    <row r="1729" spans="1:8">
      <c r="A1729" s="1737"/>
      <c r="B1729" s="1739"/>
      <c r="C1729" s="1755"/>
      <c r="D1729" s="1755"/>
      <c r="E1729" s="1755"/>
      <c r="F1729" s="1739"/>
      <c r="G1729" s="1682"/>
      <c r="H1729" s="1703"/>
    </row>
    <row r="1730" spans="1:8">
      <c r="A1730" s="1737"/>
      <c r="B1730" s="1739"/>
      <c r="C1730" s="1755"/>
      <c r="D1730" s="1755"/>
      <c r="E1730" s="1755"/>
      <c r="F1730" s="1739"/>
      <c r="G1730" s="1682"/>
      <c r="H1730" s="1703"/>
    </row>
    <row r="1731" spans="1:8">
      <c r="A1731" s="1737"/>
      <c r="B1731" s="1739"/>
      <c r="C1731" s="1755"/>
      <c r="D1731" s="1755"/>
      <c r="E1731" s="1755"/>
      <c r="F1731" s="1739"/>
      <c r="G1731" s="1682"/>
      <c r="H1731" s="1703"/>
    </row>
    <row r="1732" spans="1:8">
      <c r="A1732" s="1737"/>
      <c r="B1732" s="1739"/>
      <c r="C1732" s="1755"/>
      <c r="D1732" s="1755"/>
      <c r="E1732" s="1755"/>
      <c r="F1732" s="1739"/>
      <c r="G1732" s="1682"/>
      <c r="H1732" s="1703"/>
    </row>
    <row r="1733" spans="1:8">
      <c r="A1733" s="1737"/>
      <c r="B1733" s="1739"/>
      <c r="C1733" s="1755"/>
      <c r="D1733" s="1755"/>
      <c r="E1733" s="1755"/>
      <c r="F1733" s="1739"/>
      <c r="G1733" s="1682"/>
      <c r="H1733" s="1703"/>
    </row>
    <row r="1734" spans="1:8" ht="15.75" thickBot="1">
      <c r="A1734" s="1814"/>
      <c r="B1734" s="1815"/>
      <c r="C1734" s="1816"/>
      <c r="D1734" s="1816"/>
      <c r="E1734" s="1816"/>
      <c r="F1734" s="1815"/>
      <c r="G1734" s="1707"/>
      <c r="H1734" s="1708"/>
    </row>
    <row r="1735" spans="1:8">
      <c r="A1735" s="2539" t="s">
        <v>4389</v>
      </c>
      <c r="B1735" s="2574"/>
      <c r="C1735" s="1604"/>
      <c r="D1735" s="1604"/>
      <c r="E1735" s="1739"/>
      <c r="F1735" s="1739"/>
      <c r="G1735" s="1682"/>
      <c r="H1735" s="1840"/>
    </row>
    <row r="1736" spans="1:8">
      <c r="A1736" s="1755" t="s">
        <v>5882</v>
      </c>
      <c r="B1736" s="1755"/>
      <c r="C1736" s="1755"/>
      <c r="D1736" s="1755"/>
      <c r="E1736" s="1755"/>
      <c r="F1736" s="1755"/>
      <c r="G1736" s="1680"/>
      <c r="H1736" s="1680"/>
    </row>
    <row r="1739" spans="1:8" ht="15.75" thickBot="1"/>
    <row r="1740" spans="1:8">
      <c r="A1740" s="1729"/>
      <c r="B1740" s="1730" t="s">
        <v>1789</v>
      </c>
      <c r="C1740" s="1731" t="s">
        <v>1335</v>
      </c>
      <c r="D1740" s="1732"/>
      <c r="E1740" s="1732"/>
      <c r="F1740" s="1730"/>
      <c r="G1740" s="1730" t="s">
        <v>1711</v>
      </c>
      <c r="H1740" s="1733" t="s">
        <v>1712</v>
      </c>
    </row>
    <row r="1741" spans="1:8">
      <c r="A1741" s="1737"/>
      <c r="B1741" s="1583" t="str">
        <f>'Data Sheet'!$C$25</f>
        <v xml:space="preserve"> New York State Electric &amp; Gas Corporation</v>
      </c>
      <c r="C1741" s="1738" t="s">
        <v>1336</v>
      </c>
      <c r="D1741" s="1739" t="s">
        <v>1337</v>
      </c>
      <c r="E1741" s="1739"/>
      <c r="F1741" s="1740" t="s">
        <v>1338</v>
      </c>
      <c r="G1741" s="1740" t="s">
        <v>1714</v>
      </c>
      <c r="H1741" s="1741"/>
    </row>
    <row r="1742" spans="1:8">
      <c r="A1742" s="1744"/>
      <c r="B1742" s="1745"/>
      <c r="C1742" s="1746" t="s">
        <v>1339</v>
      </c>
      <c r="D1742" s="1745" t="s">
        <v>1337</v>
      </c>
      <c r="E1742" s="1745"/>
      <c r="F1742" s="1747" t="s">
        <v>1340</v>
      </c>
      <c r="G1742" s="1687" t="str">
        <f>'Data Sheet'!$C$40</f>
        <v xml:space="preserve"> </v>
      </c>
      <c r="H1742" s="1688" t="str">
        <f>'Data Sheet'!$C$38</f>
        <v>12/31/2016</v>
      </c>
    </row>
    <row r="1743" spans="1:8">
      <c r="A1743" s="1752" t="s">
        <v>1805</v>
      </c>
      <c r="B1743" s="1753"/>
      <c r="C1743" s="1753"/>
      <c r="D1743" s="1753"/>
      <c r="E1743" s="1753"/>
      <c r="F1743" s="1753"/>
      <c r="G1743" s="1753"/>
      <c r="H1743" s="1754"/>
    </row>
    <row r="1744" spans="1:8">
      <c r="A1744" s="1737"/>
      <c r="B1744" s="1755"/>
      <c r="C1744" s="1755"/>
      <c r="D1744" s="1755"/>
      <c r="E1744" s="1755"/>
      <c r="F1744" s="1604"/>
      <c r="G1744" s="1755"/>
      <c r="H1744" s="1838"/>
    </row>
    <row r="1745" spans="1:8">
      <c r="A1745" s="1737"/>
      <c r="B1745" s="1758"/>
      <c r="C1745" s="1758"/>
      <c r="D1745" s="1758"/>
      <c r="E1745" s="1758"/>
      <c r="F1745" s="1604"/>
      <c r="G1745" s="1758"/>
      <c r="H1745" s="2994"/>
    </row>
    <row r="1746" spans="1:8">
      <c r="A1746" s="1737"/>
      <c r="B1746" s="1758"/>
      <c r="C1746" s="1758"/>
      <c r="D1746" s="1758"/>
      <c r="E1746" s="1758"/>
      <c r="F1746" s="1604"/>
      <c r="G1746" s="1758"/>
      <c r="H1746" s="2994"/>
    </row>
    <row r="1747" spans="1:8">
      <c r="A1747" s="1737"/>
      <c r="B1747" s="1758"/>
      <c r="C1747" s="1758"/>
      <c r="D1747" s="1758"/>
      <c r="E1747" s="1758"/>
      <c r="F1747" s="1604"/>
      <c r="G1747" s="1758"/>
      <c r="H1747" s="2995"/>
    </row>
    <row r="1748" spans="1:8">
      <c r="A1748" s="1737"/>
      <c r="B1748" s="1758"/>
      <c r="C1748" s="1758"/>
      <c r="D1748" s="1758"/>
      <c r="E1748" s="1758"/>
      <c r="F1748" s="1604"/>
      <c r="G1748" s="1758"/>
      <c r="H1748" s="2994"/>
    </row>
    <row r="1749" spans="1:8">
      <c r="A1749" s="1737"/>
      <c r="B1749" s="1758"/>
      <c r="C1749" s="1758"/>
      <c r="D1749" s="1758"/>
      <c r="E1749" s="1758"/>
      <c r="F1749" s="1604"/>
      <c r="G1749" s="1758"/>
      <c r="H1749" s="2994"/>
    </row>
    <row r="1750" spans="1:8">
      <c r="A1750" s="1737"/>
      <c r="B1750" s="1758"/>
      <c r="C1750" s="1758"/>
      <c r="D1750" s="1758"/>
      <c r="E1750" s="1758"/>
      <c r="F1750" s="1604"/>
      <c r="G1750" s="2996"/>
      <c r="H1750" s="2997"/>
    </row>
    <row r="1751" spans="1:8">
      <c r="A1751" s="1737"/>
      <c r="B1751" s="1758"/>
      <c r="C1751" s="1758"/>
      <c r="D1751" s="1758"/>
      <c r="E1751" s="1758"/>
      <c r="F1751" s="1604"/>
      <c r="G1751" s="2996"/>
      <c r="H1751" s="2997"/>
    </row>
    <row r="1752" spans="1:8">
      <c r="A1752" s="1737"/>
      <c r="B1752" s="1739"/>
      <c r="C1752" s="1758"/>
      <c r="D1752" s="1758"/>
      <c r="E1752" s="1758"/>
      <c r="F1752" s="1604"/>
      <c r="G1752" s="2996"/>
      <c r="H1752" s="2997"/>
    </row>
    <row r="1753" spans="1:8">
      <c r="A1753" s="1737"/>
      <c r="B1753" s="1758"/>
      <c r="C1753" s="1758"/>
      <c r="D1753" s="1758"/>
      <c r="E1753" s="1758"/>
      <c r="F1753" s="1604"/>
      <c r="G1753" s="2996"/>
      <c r="H1753" s="2997"/>
    </row>
    <row r="1754" spans="1:8">
      <c r="A1754" s="1737"/>
      <c r="B1754" s="1758"/>
      <c r="C1754" s="1758"/>
      <c r="D1754" s="1758"/>
      <c r="E1754" s="1758"/>
      <c r="F1754" s="1604"/>
      <c r="G1754" s="2996"/>
      <c r="H1754" s="2997"/>
    </row>
    <row r="1755" spans="1:8">
      <c r="A1755" s="1737"/>
      <c r="B1755" s="1758"/>
      <c r="C1755" s="1758"/>
      <c r="D1755" s="1758"/>
      <c r="E1755" s="1758"/>
      <c r="F1755" s="1604"/>
      <c r="G1755" s="1758"/>
      <c r="H1755" s="2994"/>
    </row>
    <row r="1756" spans="1:8">
      <c r="A1756" s="1737"/>
      <c r="B1756" s="1758"/>
      <c r="C1756" s="1758"/>
      <c r="D1756" s="1758"/>
      <c r="E1756" s="1758"/>
      <c r="F1756" s="1604"/>
      <c r="G1756" s="1758"/>
      <c r="H1756" s="2994"/>
    </row>
    <row r="1757" spans="1:8">
      <c r="A1757" s="1737"/>
      <c r="B1757" s="1758"/>
      <c r="C1757" s="1758"/>
      <c r="D1757" s="1758"/>
      <c r="E1757" s="1758"/>
      <c r="F1757" s="1604"/>
      <c r="G1757" s="1758"/>
      <c r="H1757" s="2994"/>
    </row>
    <row r="1758" spans="1:8">
      <c r="A1758" s="1737"/>
      <c r="B1758" s="1758"/>
      <c r="C1758" s="1758"/>
      <c r="D1758" s="1758"/>
      <c r="E1758" s="1758"/>
      <c r="F1758" s="1604"/>
      <c r="G1758" s="1758"/>
      <c r="H1758" s="2994"/>
    </row>
    <row r="1759" spans="1:8">
      <c r="A1759" s="1737"/>
      <c r="B1759" s="1758"/>
      <c r="C1759" s="1758"/>
      <c r="D1759" s="1758"/>
      <c r="E1759" s="1758"/>
      <c r="F1759" s="1604"/>
      <c r="G1759" s="1758"/>
      <c r="H1759" s="2994"/>
    </row>
    <row r="1760" spans="1:8">
      <c r="A1760" s="1737"/>
      <c r="B1760" s="1758"/>
      <c r="C1760" s="1758"/>
      <c r="D1760" s="1758"/>
      <c r="E1760" s="1758"/>
      <c r="F1760" s="1758"/>
      <c r="G1760" s="1758"/>
      <c r="H1760" s="2994"/>
    </row>
    <row r="1761" spans="1:8">
      <c r="A1761" s="1737"/>
      <c r="B1761" s="1758"/>
      <c r="C1761" s="1758"/>
      <c r="D1761" s="1758"/>
      <c r="E1761" s="1758"/>
      <c r="F1761" s="1739"/>
      <c r="G1761" s="1682"/>
      <c r="H1761" s="1703"/>
    </row>
    <row r="1762" spans="1:8">
      <c r="A1762" s="1737"/>
      <c r="B1762" s="1739"/>
      <c r="C1762" s="1758"/>
      <c r="D1762" s="1758"/>
      <c r="E1762" s="1758"/>
      <c r="F1762" s="1739"/>
      <c r="G1762" s="1682"/>
      <c r="H1762" s="1703"/>
    </row>
    <row r="1763" spans="1:8">
      <c r="A1763" s="1737"/>
      <c r="B1763" s="1758"/>
      <c r="C1763" s="1758"/>
      <c r="D1763" s="1758"/>
      <c r="E1763" s="1758"/>
      <c r="F1763" s="1739"/>
      <c r="G1763" s="1682"/>
      <c r="H1763" s="1703"/>
    </row>
    <row r="1764" spans="1:8">
      <c r="A1764" s="1737"/>
      <c r="B1764" s="1739"/>
      <c r="C1764" s="1758"/>
      <c r="D1764" s="1758"/>
      <c r="E1764" s="1758"/>
      <c r="F1764" s="1739"/>
      <c r="G1764" s="1682"/>
      <c r="H1764" s="1703"/>
    </row>
    <row r="1765" spans="1:8">
      <c r="A1765" s="1737"/>
      <c r="B1765" s="1758"/>
      <c r="C1765" s="1758"/>
      <c r="D1765" s="1758"/>
      <c r="E1765" s="1758"/>
      <c r="F1765" s="1739"/>
      <c r="G1765" s="1682"/>
      <c r="H1765" s="1703"/>
    </row>
    <row r="1766" spans="1:8">
      <c r="A1766" s="1737"/>
      <c r="B1766" s="1758"/>
      <c r="C1766" s="1758"/>
      <c r="D1766" s="1758"/>
      <c r="E1766" s="1758"/>
      <c r="F1766" s="1739"/>
      <c r="G1766" s="1682"/>
      <c r="H1766" s="1703"/>
    </row>
    <row r="1767" spans="1:8">
      <c r="A1767" s="1737"/>
      <c r="B1767" s="1758"/>
      <c r="C1767" s="1758"/>
      <c r="D1767" s="1758"/>
      <c r="E1767" s="1758"/>
      <c r="F1767" s="1739"/>
      <c r="G1767" s="1682"/>
      <c r="H1767" s="1703"/>
    </row>
    <row r="1768" spans="1:8">
      <c r="A1768" s="1737"/>
      <c r="B1768" s="1758"/>
      <c r="C1768" s="1758"/>
      <c r="D1768" s="1758"/>
      <c r="E1768" s="1758"/>
      <c r="F1768" s="1739"/>
      <c r="G1768" s="1682"/>
      <c r="H1768" s="1703"/>
    </row>
    <row r="1769" spans="1:8">
      <c r="A1769" s="1737"/>
      <c r="B1769" s="1758"/>
      <c r="C1769" s="1758"/>
      <c r="D1769" s="1758"/>
      <c r="E1769" s="1758"/>
      <c r="F1769" s="1739"/>
      <c r="G1769" s="1682"/>
      <c r="H1769" s="1703"/>
    </row>
    <row r="1770" spans="1:8">
      <c r="A1770" s="1737"/>
      <c r="B1770" s="1758"/>
      <c r="C1770" s="1758"/>
      <c r="D1770" s="1758"/>
      <c r="E1770" s="1758"/>
      <c r="F1770" s="1739"/>
      <c r="G1770" s="1682"/>
      <c r="H1770" s="1703"/>
    </row>
    <row r="1771" spans="1:8">
      <c r="A1771" s="1737"/>
      <c r="B1771" s="1758"/>
      <c r="C1771" s="1758"/>
      <c r="D1771" s="1758"/>
      <c r="E1771" s="1758"/>
      <c r="F1771" s="1739"/>
      <c r="G1771" s="1682"/>
      <c r="H1771" s="1703"/>
    </row>
    <row r="1772" spans="1:8">
      <c r="A1772" s="1737"/>
      <c r="B1772" s="1758"/>
      <c r="C1772" s="1758"/>
      <c r="D1772" s="1758"/>
      <c r="E1772" s="1758"/>
      <c r="F1772" s="1739"/>
      <c r="G1772" s="1682"/>
      <c r="H1772" s="1703"/>
    </row>
    <row r="1773" spans="1:8">
      <c r="A1773" s="1737"/>
      <c r="B1773" s="1758"/>
      <c r="C1773" s="1758"/>
      <c r="D1773" s="1758"/>
      <c r="E1773" s="1758"/>
      <c r="F1773" s="1739"/>
      <c r="G1773" s="1682"/>
      <c r="H1773" s="1703"/>
    </row>
    <row r="1774" spans="1:8">
      <c r="A1774" s="1737"/>
      <c r="B1774" s="1758"/>
      <c r="C1774" s="1758"/>
      <c r="D1774" s="1758"/>
      <c r="E1774" s="1758"/>
      <c r="F1774" s="1739"/>
      <c r="G1774" s="1682"/>
      <c r="H1774" s="1703"/>
    </row>
    <row r="1775" spans="1:8">
      <c r="A1775" s="1737"/>
      <c r="B1775" s="1758"/>
      <c r="C1775" s="1758"/>
      <c r="D1775" s="1758"/>
      <c r="E1775" s="1758"/>
      <c r="F1775" s="1739"/>
      <c r="G1775" s="1682"/>
      <c r="H1775" s="1703"/>
    </row>
    <row r="1776" spans="1:8">
      <c r="A1776" s="1737"/>
      <c r="B1776" s="1758"/>
      <c r="C1776" s="1758"/>
      <c r="D1776" s="1758"/>
      <c r="E1776" s="1758"/>
      <c r="F1776" s="1739"/>
      <c r="G1776" s="1682"/>
      <c r="H1776" s="1703"/>
    </row>
    <row r="1777" spans="1:8">
      <c r="A1777" s="1737"/>
      <c r="B1777" s="1758"/>
      <c r="C1777" s="1758"/>
      <c r="D1777" s="1758"/>
      <c r="E1777" s="1758"/>
      <c r="F1777" s="1739"/>
      <c r="G1777" s="1682"/>
      <c r="H1777" s="1703"/>
    </row>
    <row r="1778" spans="1:8">
      <c r="A1778" s="1737"/>
      <c r="B1778" s="1758"/>
      <c r="C1778" s="1758"/>
      <c r="D1778" s="1758"/>
      <c r="E1778" s="1758"/>
      <c r="F1778" s="1739"/>
      <c r="G1778" s="1682"/>
      <c r="H1778" s="1703"/>
    </row>
    <row r="1779" spans="1:8">
      <c r="A1779" s="1737"/>
      <c r="B1779" s="1758"/>
      <c r="C1779" s="1758"/>
      <c r="D1779" s="1758"/>
      <c r="E1779" s="1758"/>
      <c r="F1779" s="1739"/>
      <c r="G1779" s="1682"/>
      <c r="H1779" s="1703"/>
    </row>
    <row r="1780" spans="1:8">
      <c r="A1780" s="1737"/>
      <c r="B1780" s="1758"/>
      <c r="C1780" s="1758"/>
      <c r="D1780" s="1758"/>
      <c r="E1780" s="1758"/>
      <c r="F1780" s="1739"/>
      <c r="G1780" s="1682"/>
      <c r="H1780" s="1703"/>
    </row>
    <row r="1781" spans="1:8">
      <c r="A1781" s="1737"/>
      <c r="B1781" s="1758"/>
      <c r="C1781" s="1758"/>
      <c r="D1781" s="1758"/>
      <c r="E1781" s="1758"/>
      <c r="F1781" s="1739"/>
      <c r="G1781" s="1682"/>
      <c r="H1781" s="1703"/>
    </row>
    <row r="1782" spans="1:8">
      <c r="A1782" s="1737"/>
      <c r="B1782" s="1758"/>
      <c r="C1782" s="1758"/>
      <c r="D1782" s="1758"/>
      <c r="E1782" s="1758"/>
      <c r="F1782" s="1739"/>
      <c r="G1782" s="1682"/>
      <c r="H1782" s="1703"/>
    </row>
    <row r="1783" spans="1:8">
      <c r="A1783" s="1737"/>
      <c r="B1783" s="1758"/>
      <c r="C1783" s="1758"/>
      <c r="D1783" s="1758"/>
      <c r="E1783" s="1758"/>
      <c r="F1783" s="1739"/>
      <c r="G1783" s="1682"/>
      <c r="H1783" s="1703"/>
    </row>
    <row r="1784" spans="1:8">
      <c r="A1784" s="1737"/>
      <c r="B1784" s="1758"/>
      <c r="C1784" s="1758"/>
      <c r="D1784" s="1758"/>
      <c r="E1784" s="1758"/>
      <c r="F1784" s="1739"/>
      <c r="G1784" s="1682"/>
      <c r="H1784" s="1703"/>
    </row>
    <row r="1785" spans="1:8">
      <c r="A1785" s="1737"/>
      <c r="B1785" s="1758"/>
      <c r="C1785" s="1758"/>
      <c r="D1785" s="1758"/>
      <c r="E1785" s="1758"/>
      <c r="F1785" s="1739"/>
      <c r="G1785" s="1682"/>
      <c r="H1785" s="1703"/>
    </row>
    <row r="1786" spans="1:8">
      <c r="A1786" s="1737"/>
      <c r="B1786" s="1758"/>
      <c r="C1786" s="1758"/>
      <c r="D1786" s="1758"/>
      <c r="E1786" s="1758"/>
      <c r="F1786" s="1739"/>
      <c r="G1786" s="1682"/>
      <c r="H1786" s="1703"/>
    </row>
    <row r="1787" spans="1:8">
      <c r="A1787" s="1737"/>
      <c r="B1787" s="1758"/>
      <c r="C1787" s="1758"/>
      <c r="D1787" s="1758"/>
      <c r="E1787" s="1758"/>
      <c r="F1787" s="1739"/>
      <c r="G1787" s="1682"/>
      <c r="H1787" s="1703"/>
    </row>
    <row r="1788" spans="1:8">
      <c r="A1788" s="1737"/>
      <c r="B1788" s="1758"/>
      <c r="C1788" s="1758"/>
      <c r="D1788" s="1758"/>
      <c r="E1788" s="1758"/>
      <c r="F1788" s="1739"/>
      <c r="G1788" s="1682"/>
      <c r="H1788" s="1703"/>
    </row>
    <row r="1789" spans="1:8">
      <c r="A1789" s="1737"/>
      <c r="B1789" s="1758"/>
      <c r="C1789" s="1758"/>
      <c r="D1789" s="1758"/>
      <c r="E1789" s="1758"/>
      <c r="F1789" s="1739"/>
      <c r="G1789" s="1682"/>
      <c r="H1789" s="1703"/>
    </row>
    <row r="1790" spans="1:8">
      <c r="A1790" s="1737"/>
      <c r="B1790" s="1739"/>
      <c r="C1790" s="1758"/>
      <c r="D1790" s="1758"/>
      <c r="E1790" s="1758"/>
      <c r="F1790" s="1739"/>
      <c r="G1790" s="1682"/>
      <c r="H1790" s="1703"/>
    </row>
    <row r="1791" spans="1:8">
      <c r="A1791" s="1737"/>
      <c r="B1791" s="1758"/>
      <c r="C1791" s="1758"/>
      <c r="D1791" s="1758"/>
      <c r="E1791" s="1758"/>
      <c r="F1791" s="1739"/>
      <c r="G1791" s="1682"/>
      <c r="H1791" s="1703"/>
    </row>
    <row r="1792" spans="1:8">
      <c r="A1792" s="1737"/>
      <c r="B1792" s="1739"/>
      <c r="C1792" s="1758"/>
      <c r="D1792" s="1758"/>
      <c r="E1792" s="1758"/>
      <c r="F1792" s="1739"/>
      <c r="G1792" s="1682"/>
      <c r="H1792" s="1703"/>
    </row>
    <row r="1793" spans="1:8">
      <c r="A1793" s="1737"/>
      <c r="B1793" s="1739"/>
      <c r="C1793" s="1758"/>
      <c r="D1793" s="1758"/>
      <c r="E1793" s="1758"/>
      <c r="F1793" s="1739"/>
      <c r="G1793" s="1682"/>
      <c r="H1793" s="1703"/>
    </row>
    <row r="1794" spans="1:8">
      <c r="A1794" s="1737"/>
      <c r="B1794" s="1739"/>
      <c r="C1794" s="1758"/>
      <c r="D1794" s="1758"/>
      <c r="E1794" s="1758"/>
      <c r="F1794" s="1739"/>
      <c r="G1794" s="1682"/>
      <c r="H1794" s="1703"/>
    </row>
    <row r="1795" spans="1:8">
      <c r="A1795" s="1737"/>
      <c r="B1795" s="1739"/>
      <c r="C1795" s="1758"/>
      <c r="D1795" s="1758"/>
      <c r="E1795" s="1758"/>
      <c r="F1795" s="1739"/>
      <c r="G1795" s="1682"/>
      <c r="H1795" s="1703"/>
    </row>
    <row r="1796" spans="1:8">
      <c r="A1796" s="1737"/>
      <c r="B1796" s="1739"/>
      <c r="C1796" s="1758"/>
      <c r="D1796" s="1758"/>
      <c r="E1796" s="1758"/>
      <c r="F1796" s="1739"/>
      <c r="G1796" s="1682"/>
      <c r="H1796" s="1703"/>
    </row>
    <row r="1797" spans="1:8">
      <c r="A1797" s="1737"/>
      <c r="B1797" s="1739"/>
      <c r="C1797" s="1758"/>
      <c r="D1797" s="1758"/>
      <c r="E1797" s="1758"/>
      <c r="F1797" s="1739"/>
      <c r="G1797" s="1682"/>
      <c r="H1797" s="1703"/>
    </row>
    <row r="1798" spans="1:8">
      <c r="A1798" s="1737"/>
      <c r="B1798" s="1739"/>
      <c r="C1798" s="1758"/>
      <c r="D1798" s="1758"/>
      <c r="E1798" s="1758"/>
      <c r="F1798" s="1739"/>
      <c r="G1798" s="1682"/>
      <c r="H1798" s="1703"/>
    </row>
    <row r="1799" spans="1:8">
      <c r="A1799" s="1737"/>
      <c r="B1799" s="1739"/>
      <c r="C1799" s="1758"/>
      <c r="D1799" s="1758"/>
      <c r="E1799" s="1758"/>
      <c r="F1799" s="1739"/>
      <c r="G1799" s="1682"/>
      <c r="H1799" s="1703"/>
    </row>
    <row r="1800" spans="1:8">
      <c r="A1800" s="1737"/>
      <c r="B1800" s="1739"/>
      <c r="C1800" s="1755"/>
      <c r="D1800" s="1755"/>
      <c r="E1800" s="1755"/>
      <c r="F1800" s="1739"/>
      <c r="G1800" s="1682"/>
      <c r="H1800" s="1703"/>
    </row>
    <row r="1801" spans="1:8">
      <c r="A1801" s="1737"/>
      <c r="B1801" s="1739"/>
      <c r="C1801" s="1755"/>
      <c r="D1801" s="1755"/>
      <c r="E1801" s="1755"/>
      <c r="F1801" s="1739"/>
      <c r="G1801" s="1682"/>
      <c r="H1801" s="1703"/>
    </row>
    <row r="1802" spans="1:8" ht="15.75" thickBot="1">
      <c r="A1802" s="1814"/>
      <c r="B1802" s="1815"/>
      <c r="C1802" s="1816"/>
      <c r="D1802" s="1816"/>
      <c r="E1802" s="1816"/>
      <c r="F1802" s="1815"/>
      <c r="G1802" s="1707"/>
      <c r="H1802" s="1708"/>
    </row>
    <row r="1803" spans="1:8">
      <c r="A1803" s="2539" t="s">
        <v>4389</v>
      </c>
      <c r="B1803" s="2574"/>
      <c r="C1803" s="1604"/>
      <c r="D1803" s="1604"/>
      <c r="E1803" s="1739"/>
      <c r="F1803" s="1739"/>
      <c r="G1803" s="1682"/>
      <c r="H1803" s="1840"/>
    </row>
    <row r="1804" spans="1:8">
      <c r="A1804" s="1755" t="s">
        <v>5883</v>
      </c>
      <c r="B1804" s="1755"/>
      <c r="C1804" s="1755"/>
      <c r="D1804" s="1755"/>
      <c r="E1804" s="1755"/>
      <c r="F1804" s="1755"/>
      <c r="G1804" s="1680"/>
      <c r="H1804" s="1680"/>
    </row>
    <row r="1806" spans="1:8" ht="15.75" thickBot="1"/>
    <row r="1807" spans="1:8">
      <c r="A1807" s="1729"/>
      <c r="B1807" s="1730" t="s">
        <v>1789</v>
      </c>
      <c r="C1807" s="1731" t="s">
        <v>1335</v>
      </c>
      <c r="D1807" s="1732"/>
      <c r="E1807" s="1732"/>
      <c r="F1807" s="1730"/>
      <c r="G1807" s="1730" t="s">
        <v>1711</v>
      </c>
      <c r="H1807" s="1733" t="s">
        <v>1712</v>
      </c>
    </row>
    <row r="1808" spans="1:8">
      <c r="A1808" s="1737"/>
      <c r="B1808" s="1583" t="str">
        <f>'Data Sheet'!$C$25</f>
        <v xml:space="preserve"> New York State Electric &amp; Gas Corporation</v>
      </c>
      <c r="C1808" s="1738" t="s">
        <v>1336</v>
      </c>
      <c r="D1808" s="1739" t="s">
        <v>1337</v>
      </c>
      <c r="E1808" s="1739"/>
      <c r="F1808" s="1740" t="s">
        <v>1338</v>
      </c>
      <c r="G1808" s="1740" t="s">
        <v>1714</v>
      </c>
      <c r="H1808" s="1741"/>
    </row>
    <row r="1809" spans="1:8">
      <c r="A1809" s="1744"/>
      <c r="B1809" s="1745"/>
      <c r="C1809" s="1746" t="s">
        <v>1339</v>
      </c>
      <c r="D1809" s="1745" t="s">
        <v>1337</v>
      </c>
      <c r="E1809" s="1745"/>
      <c r="F1809" s="1747" t="s">
        <v>1340</v>
      </c>
      <c r="G1809" s="1687" t="str">
        <f>'Data Sheet'!$C$40</f>
        <v xml:space="preserve"> </v>
      </c>
      <c r="H1809" s="1688" t="str">
        <f>'Data Sheet'!$C$38</f>
        <v>12/31/2016</v>
      </c>
    </row>
    <row r="1810" spans="1:8">
      <c r="A1810" s="1752" t="s">
        <v>1805</v>
      </c>
      <c r="B1810" s="1753"/>
      <c r="C1810" s="1753"/>
      <c r="D1810" s="1753"/>
      <c r="E1810" s="1753"/>
      <c r="F1810" s="1753"/>
      <c r="G1810" s="1753"/>
      <c r="H1810" s="1754"/>
    </row>
    <row r="1811" spans="1:8">
      <c r="A1811" s="1737"/>
      <c r="B1811" s="1755"/>
      <c r="C1811" s="1755"/>
      <c r="D1811" s="1755"/>
      <c r="E1811" s="1755"/>
      <c r="F1811" s="1604"/>
      <c r="G1811" s="1755"/>
      <c r="H1811" s="1838"/>
    </row>
    <row r="1812" spans="1:8">
      <c r="A1812" s="1737"/>
      <c r="B1812" s="1758"/>
      <c r="C1812" s="1758"/>
      <c r="D1812" s="1758"/>
      <c r="E1812" s="1758"/>
      <c r="F1812" s="1604"/>
      <c r="G1812" s="1758"/>
      <c r="H1812" s="2994"/>
    </row>
    <row r="1813" spans="1:8">
      <c r="A1813" s="1737"/>
      <c r="B1813" s="1758"/>
      <c r="C1813" s="1758"/>
      <c r="D1813" s="1758"/>
      <c r="E1813" s="1758"/>
      <c r="F1813" s="1604"/>
      <c r="G1813" s="1758"/>
      <c r="H1813" s="2994"/>
    </row>
    <row r="1814" spans="1:8">
      <c r="A1814" s="1737"/>
      <c r="B1814" s="1758"/>
      <c r="C1814" s="1758"/>
      <c r="D1814" s="1758"/>
      <c r="E1814" s="1758"/>
      <c r="F1814" s="1604"/>
      <c r="G1814" s="1758"/>
      <c r="H1814" s="2995"/>
    </row>
    <row r="1815" spans="1:8">
      <c r="A1815" s="1737"/>
      <c r="B1815" s="1758"/>
      <c r="C1815" s="1758"/>
      <c r="D1815" s="1758"/>
      <c r="E1815" s="1758"/>
      <c r="F1815" s="1604"/>
      <c r="G1815" s="1758"/>
      <c r="H1815" s="2994"/>
    </row>
    <row r="1816" spans="1:8">
      <c r="A1816" s="1737"/>
      <c r="B1816" s="1758"/>
      <c r="C1816" s="1758"/>
      <c r="D1816" s="1758"/>
      <c r="E1816" s="1758"/>
      <c r="F1816" s="1604"/>
      <c r="G1816" s="1758"/>
      <c r="H1816" s="2994"/>
    </row>
    <row r="1817" spans="1:8">
      <c r="A1817" s="1737"/>
      <c r="B1817" s="1758"/>
      <c r="C1817" s="1758"/>
      <c r="D1817" s="1758"/>
      <c r="E1817" s="1758"/>
      <c r="F1817" s="1604"/>
      <c r="G1817" s="2996"/>
      <c r="H1817" s="2997"/>
    </row>
    <row r="1818" spans="1:8">
      <c r="A1818" s="1737"/>
      <c r="B1818" s="1758"/>
      <c r="C1818" s="1758"/>
      <c r="D1818" s="1758"/>
      <c r="E1818" s="1758"/>
      <c r="F1818" s="1604"/>
      <c r="G1818" s="2996"/>
      <c r="H1818" s="2997"/>
    </row>
    <row r="1819" spans="1:8">
      <c r="A1819" s="1737"/>
      <c r="B1819" s="1739"/>
      <c r="C1819" s="1758"/>
      <c r="D1819" s="1758"/>
      <c r="E1819" s="1758"/>
      <c r="F1819" s="1604"/>
      <c r="G1819" s="2996"/>
      <c r="H1819" s="2997"/>
    </row>
    <row r="1820" spans="1:8">
      <c r="A1820" s="1737"/>
      <c r="B1820" s="1758"/>
      <c r="C1820" s="1758"/>
      <c r="D1820" s="1758"/>
      <c r="E1820" s="1758"/>
      <c r="F1820" s="1604"/>
      <c r="G1820" s="2996"/>
      <c r="H1820" s="2997"/>
    </row>
    <row r="1821" spans="1:8">
      <c r="A1821" s="1737"/>
      <c r="B1821" s="1758"/>
      <c r="C1821" s="1758"/>
      <c r="D1821" s="1758"/>
      <c r="E1821" s="1758"/>
      <c r="F1821" s="1604"/>
      <c r="G1821" s="2996"/>
      <c r="H1821" s="2997"/>
    </row>
    <row r="1822" spans="1:8">
      <c r="A1822" s="1737"/>
      <c r="B1822" s="1758"/>
      <c r="C1822" s="1758"/>
      <c r="D1822" s="1758"/>
      <c r="E1822" s="1758"/>
      <c r="F1822" s="1604"/>
      <c r="G1822" s="1758"/>
      <c r="H1822" s="2994"/>
    </row>
    <row r="1823" spans="1:8">
      <c r="A1823" s="1737"/>
      <c r="B1823" s="1758"/>
      <c r="C1823" s="1758"/>
      <c r="D1823" s="1758"/>
      <c r="E1823" s="1758"/>
      <c r="F1823" s="1604"/>
      <c r="G1823" s="1758"/>
      <c r="H1823" s="2994"/>
    </row>
    <row r="1824" spans="1:8">
      <c r="A1824" s="1737"/>
      <c r="B1824" s="1758"/>
      <c r="C1824" s="1758"/>
      <c r="D1824" s="1758"/>
      <c r="E1824" s="1758"/>
      <c r="F1824" s="1604"/>
      <c r="G1824" s="1758"/>
      <c r="H1824" s="2994"/>
    </row>
    <row r="1825" spans="1:8">
      <c r="A1825" s="1737"/>
      <c r="B1825" s="1758"/>
      <c r="C1825" s="1758"/>
      <c r="D1825" s="1758"/>
      <c r="E1825" s="1758"/>
      <c r="F1825" s="1604"/>
      <c r="G1825" s="1758"/>
      <c r="H1825" s="2994"/>
    </row>
    <row r="1826" spans="1:8">
      <c r="A1826" s="1737"/>
      <c r="B1826" s="1758"/>
      <c r="C1826" s="1758"/>
      <c r="D1826" s="1758"/>
      <c r="E1826" s="1758"/>
      <c r="F1826" s="1604"/>
      <c r="G1826" s="1758"/>
      <c r="H1826" s="2994"/>
    </row>
    <row r="1827" spans="1:8">
      <c r="A1827" s="1737"/>
      <c r="B1827" s="1758"/>
      <c r="C1827" s="1758"/>
      <c r="D1827" s="1758"/>
      <c r="E1827" s="1758"/>
      <c r="F1827" s="1758"/>
      <c r="G1827" s="1758"/>
      <c r="H1827" s="2994"/>
    </row>
    <row r="1828" spans="1:8">
      <c r="A1828" s="1737"/>
      <c r="B1828" s="1758"/>
      <c r="C1828" s="1758"/>
      <c r="D1828" s="1758"/>
      <c r="E1828" s="1758"/>
      <c r="F1828" s="1739"/>
      <c r="G1828" s="1682"/>
      <c r="H1828" s="1703"/>
    </row>
    <row r="1829" spans="1:8">
      <c r="A1829" s="1737"/>
      <c r="B1829" s="1739"/>
      <c r="C1829" s="1758"/>
      <c r="D1829" s="1758"/>
      <c r="E1829" s="1758"/>
      <c r="F1829" s="1739"/>
      <c r="G1829" s="1682"/>
      <c r="H1829" s="1703"/>
    </row>
    <row r="1830" spans="1:8">
      <c r="A1830" s="1737"/>
      <c r="B1830" s="1758"/>
      <c r="C1830" s="1758"/>
      <c r="D1830" s="1758"/>
      <c r="E1830" s="1758"/>
      <c r="F1830" s="1739"/>
      <c r="G1830" s="1682"/>
      <c r="H1830" s="1703"/>
    </row>
    <row r="1831" spans="1:8">
      <c r="A1831" s="1737"/>
      <c r="B1831" s="1739"/>
      <c r="C1831" s="1758"/>
      <c r="D1831" s="1758"/>
      <c r="E1831" s="1758"/>
      <c r="F1831" s="1739"/>
      <c r="G1831" s="1682"/>
      <c r="H1831" s="1703"/>
    </row>
    <row r="1832" spans="1:8">
      <c r="A1832" s="1737"/>
      <c r="B1832" s="1758"/>
      <c r="C1832" s="1758"/>
      <c r="D1832" s="1758"/>
      <c r="E1832" s="1758"/>
      <c r="F1832" s="1739"/>
      <c r="G1832" s="1682"/>
      <c r="H1832" s="1703"/>
    </row>
    <row r="1833" spans="1:8">
      <c r="A1833" s="1737"/>
      <c r="B1833" s="1758"/>
      <c r="C1833" s="1758"/>
      <c r="D1833" s="1758"/>
      <c r="E1833" s="1758"/>
      <c r="F1833" s="1739"/>
      <c r="G1833" s="1682"/>
      <c r="H1833" s="1703"/>
    </row>
    <row r="1834" spans="1:8">
      <c r="A1834" s="1737"/>
      <c r="B1834" s="1758"/>
      <c r="C1834" s="1758"/>
      <c r="D1834" s="1758"/>
      <c r="E1834" s="1758"/>
      <c r="F1834" s="1739"/>
      <c r="G1834" s="1682"/>
      <c r="H1834" s="1703"/>
    </row>
    <row r="1835" spans="1:8">
      <c r="A1835" s="1737"/>
      <c r="B1835" s="1758"/>
      <c r="C1835" s="1758"/>
      <c r="D1835" s="1758"/>
      <c r="E1835" s="1758"/>
      <c r="F1835" s="1739"/>
      <c r="G1835" s="1682"/>
      <c r="H1835" s="1703"/>
    </row>
    <row r="1836" spans="1:8">
      <c r="A1836" s="1737"/>
      <c r="B1836" s="1758"/>
      <c r="C1836" s="1758"/>
      <c r="D1836" s="1758"/>
      <c r="E1836" s="1758"/>
      <c r="F1836" s="1739"/>
      <c r="G1836" s="1682"/>
      <c r="H1836" s="1703"/>
    </row>
    <row r="1837" spans="1:8">
      <c r="A1837" s="1737"/>
      <c r="B1837" s="1758"/>
      <c r="C1837" s="1758"/>
      <c r="D1837" s="1758"/>
      <c r="E1837" s="1758"/>
      <c r="F1837" s="1739"/>
      <c r="G1837" s="1682"/>
      <c r="H1837" s="1703"/>
    </row>
    <row r="1838" spans="1:8">
      <c r="A1838" s="1737"/>
      <c r="B1838" s="1758"/>
      <c r="C1838" s="1758"/>
      <c r="D1838" s="1758"/>
      <c r="E1838" s="1758"/>
      <c r="F1838" s="1739"/>
      <c r="G1838" s="1682"/>
      <c r="H1838" s="1703"/>
    </row>
    <row r="1839" spans="1:8">
      <c r="A1839" s="1737"/>
      <c r="B1839" s="1758"/>
      <c r="C1839" s="1758"/>
      <c r="D1839" s="1758"/>
      <c r="E1839" s="1758"/>
      <c r="F1839" s="1739"/>
      <c r="G1839" s="1682"/>
      <c r="H1839" s="1703"/>
    </row>
    <row r="1840" spans="1:8">
      <c r="A1840" s="1737"/>
      <c r="B1840" s="1758"/>
      <c r="C1840" s="1758"/>
      <c r="D1840" s="1758"/>
      <c r="E1840" s="1758"/>
      <c r="F1840" s="1739"/>
      <c r="G1840" s="1682"/>
      <c r="H1840" s="1703"/>
    </row>
    <row r="1841" spans="1:8">
      <c r="A1841" s="1737"/>
      <c r="B1841" s="1758"/>
      <c r="C1841" s="1758"/>
      <c r="D1841" s="1758"/>
      <c r="E1841" s="1758"/>
      <c r="F1841" s="1739"/>
      <c r="G1841" s="1682"/>
      <c r="H1841" s="1703"/>
    </row>
    <row r="1842" spans="1:8">
      <c r="A1842" s="1737"/>
      <c r="B1842" s="1758"/>
      <c r="C1842" s="1758"/>
      <c r="D1842" s="1758"/>
      <c r="E1842" s="1758"/>
      <c r="F1842" s="1739"/>
      <c r="G1842" s="1682"/>
      <c r="H1842" s="1703"/>
    </row>
    <row r="1843" spans="1:8">
      <c r="A1843" s="1737"/>
      <c r="B1843" s="1758"/>
      <c r="C1843" s="1758"/>
      <c r="D1843" s="1758"/>
      <c r="E1843" s="1758"/>
      <c r="F1843" s="1739"/>
      <c r="G1843" s="1682"/>
      <c r="H1843" s="1703"/>
    </row>
    <row r="1844" spans="1:8">
      <c r="A1844" s="1737"/>
      <c r="B1844" s="1758"/>
      <c r="C1844" s="1758"/>
      <c r="D1844" s="1758"/>
      <c r="E1844" s="1758"/>
      <c r="F1844" s="1739"/>
      <c r="G1844" s="1682"/>
      <c r="H1844" s="1703"/>
    </row>
    <row r="1845" spans="1:8">
      <c r="A1845" s="1737"/>
      <c r="B1845" s="1758"/>
      <c r="C1845" s="1758"/>
      <c r="D1845" s="1758"/>
      <c r="E1845" s="1758"/>
      <c r="F1845" s="1739"/>
      <c r="G1845" s="1682"/>
      <c r="H1845" s="1703"/>
    </row>
    <row r="1846" spans="1:8">
      <c r="A1846" s="1737"/>
      <c r="B1846" s="1758"/>
      <c r="C1846" s="1758"/>
      <c r="D1846" s="1758"/>
      <c r="E1846" s="1758"/>
      <c r="F1846" s="1739"/>
      <c r="G1846" s="1682"/>
      <c r="H1846" s="1703"/>
    </row>
    <row r="1847" spans="1:8">
      <c r="A1847" s="1737"/>
      <c r="B1847" s="1758"/>
      <c r="C1847" s="1758"/>
      <c r="D1847" s="1758"/>
      <c r="E1847" s="1758"/>
      <c r="F1847" s="1739"/>
      <c r="G1847" s="1682"/>
      <c r="H1847" s="1703"/>
    </row>
    <row r="1848" spans="1:8">
      <c r="A1848" s="1737"/>
      <c r="B1848" s="1758"/>
      <c r="C1848" s="1758"/>
      <c r="D1848" s="1758"/>
      <c r="E1848" s="1758"/>
      <c r="F1848" s="1739"/>
      <c r="G1848" s="1682"/>
      <c r="H1848" s="1703"/>
    </row>
    <row r="1849" spans="1:8">
      <c r="A1849" s="1737"/>
      <c r="B1849" s="1758"/>
      <c r="C1849" s="1758"/>
      <c r="D1849" s="1758"/>
      <c r="E1849" s="1758"/>
      <c r="F1849" s="1739"/>
      <c r="G1849" s="1682"/>
      <c r="H1849" s="1703"/>
    </row>
    <row r="1850" spans="1:8">
      <c r="A1850" s="1737"/>
      <c r="B1850" s="1758"/>
      <c r="C1850" s="1758"/>
      <c r="D1850" s="1758"/>
      <c r="E1850" s="1758"/>
      <c r="F1850" s="1739"/>
      <c r="G1850" s="1682"/>
      <c r="H1850" s="1703"/>
    </row>
    <row r="1851" spans="1:8">
      <c r="A1851" s="1737"/>
      <c r="B1851" s="1758"/>
      <c r="C1851" s="1758"/>
      <c r="D1851" s="1758"/>
      <c r="E1851" s="1758"/>
      <c r="F1851" s="1739"/>
      <c r="G1851" s="1682"/>
      <c r="H1851" s="1703"/>
    </row>
    <row r="1852" spans="1:8">
      <c r="A1852" s="1737"/>
      <c r="B1852" s="1755"/>
      <c r="C1852" s="1755"/>
      <c r="D1852" s="1755"/>
      <c r="E1852" s="1755"/>
      <c r="F1852" s="1739"/>
      <c r="G1852" s="1682"/>
      <c r="H1852" s="1703"/>
    </row>
    <row r="1853" spans="1:8">
      <c r="A1853" s="1737"/>
      <c r="B1853" s="1755"/>
      <c r="C1853" s="1755"/>
      <c r="D1853" s="1755"/>
      <c r="E1853" s="1755"/>
      <c r="F1853" s="1739"/>
      <c r="G1853" s="1682"/>
      <c r="H1853" s="1703"/>
    </row>
    <row r="1854" spans="1:8">
      <c r="A1854" s="1737"/>
      <c r="B1854" s="1755"/>
      <c r="C1854" s="1755"/>
      <c r="D1854" s="1755"/>
      <c r="E1854" s="1755"/>
      <c r="F1854" s="1739"/>
      <c r="G1854" s="1682"/>
      <c r="H1854" s="1703"/>
    </row>
    <row r="1855" spans="1:8">
      <c r="A1855" s="1737"/>
      <c r="B1855" s="1755"/>
      <c r="C1855" s="1755"/>
      <c r="D1855" s="1755"/>
      <c r="E1855" s="1755"/>
      <c r="F1855" s="1739"/>
      <c r="G1855" s="1682"/>
      <c r="H1855" s="1703"/>
    </row>
    <row r="1856" spans="1:8">
      <c r="A1856" s="1737"/>
      <c r="B1856" s="1755"/>
      <c r="C1856" s="1755"/>
      <c r="D1856" s="1755"/>
      <c r="E1856" s="1755"/>
      <c r="F1856" s="1739"/>
      <c r="G1856" s="1682"/>
      <c r="H1856" s="1703"/>
    </row>
    <row r="1857" spans="1:8">
      <c r="A1857" s="1737"/>
      <c r="B1857" s="1739"/>
      <c r="C1857" s="1755"/>
      <c r="D1857" s="1755"/>
      <c r="E1857" s="1755"/>
      <c r="F1857" s="1739"/>
      <c r="G1857" s="1682"/>
      <c r="H1857" s="1703"/>
    </row>
    <row r="1858" spans="1:8">
      <c r="A1858" s="1737"/>
      <c r="B1858" s="1755"/>
      <c r="C1858" s="1755"/>
      <c r="D1858" s="1755"/>
      <c r="E1858" s="1755"/>
      <c r="F1858" s="1739"/>
      <c r="G1858" s="1682"/>
      <c r="H1858" s="1703"/>
    </row>
    <row r="1859" spans="1:8">
      <c r="A1859" s="1737"/>
      <c r="B1859" s="1739"/>
      <c r="C1859" s="1755"/>
      <c r="D1859" s="1755"/>
      <c r="E1859" s="1755"/>
      <c r="F1859" s="1739"/>
      <c r="G1859" s="1682"/>
      <c r="H1859" s="1703"/>
    </row>
    <row r="1860" spans="1:8">
      <c r="A1860" s="1737"/>
      <c r="B1860" s="1739"/>
      <c r="C1860" s="1755"/>
      <c r="D1860" s="1755"/>
      <c r="E1860" s="1755"/>
      <c r="F1860" s="1739"/>
      <c r="G1860" s="1682"/>
      <c r="H1860" s="1703"/>
    </row>
    <row r="1861" spans="1:8">
      <c r="A1861" s="1737"/>
      <c r="B1861" s="1739"/>
      <c r="C1861" s="1755"/>
      <c r="D1861" s="1755"/>
      <c r="E1861" s="1755"/>
      <c r="F1861" s="1739"/>
      <c r="G1861" s="1682"/>
      <c r="H1861" s="1703"/>
    </row>
    <row r="1862" spans="1:8">
      <c r="A1862" s="1737"/>
      <c r="B1862" s="1739"/>
      <c r="C1862" s="1755"/>
      <c r="D1862" s="1755"/>
      <c r="E1862" s="1755"/>
      <c r="F1862" s="1739"/>
      <c r="G1862" s="1682"/>
      <c r="H1862" s="1703"/>
    </row>
    <row r="1863" spans="1:8">
      <c r="A1863" s="1737"/>
      <c r="B1863" s="1739"/>
      <c r="C1863" s="1755"/>
      <c r="D1863" s="1755"/>
      <c r="E1863" s="1755"/>
      <c r="F1863" s="1739"/>
      <c r="G1863" s="1682"/>
      <c r="H1863" s="1703"/>
    </row>
    <row r="1864" spans="1:8">
      <c r="A1864" s="1737"/>
      <c r="B1864" s="1739"/>
      <c r="C1864" s="1755"/>
      <c r="D1864" s="1755"/>
      <c r="E1864" s="1755"/>
      <c r="F1864" s="1739"/>
      <c r="G1864" s="1682"/>
      <c r="H1864" s="1703"/>
    </row>
    <row r="1865" spans="1:8">
      <c r="A1865" s="1737"/>
      <c r="B1865" s="1739"/>
      <c r="C1865" s="1755"/>
      <c r="D1865" s="1755"/>
      <c r="E1865" s="1755"/>
      <c r="F1865" s="1739"/>
      <c r="G1865" s="1682"/>
      <c r="H1865" s="1703"/>
    </row>
    <row r="1866" spans="1:8">
      <c r="A1866" s="1737"/>
      <c r="B1866" s="1739"/>
      <c r="C1866" s="1755"/>
      <c r="D1866" s="1755"/>
      <c r="E1866" s="1755"/>
      <c r="F1866" s="1739"/>
      <c r="G1866" s="1682"/>
      <c r="H1866" s="1703"/>
    </row>
    <row r="1867" spans="1:8">
      <c r="A1867" s="1737"/>
      <c r="B1867" s="1739"/>
      <c r="C1867" s="1755"/>
      <c r="D1867" s="1755"/>
      <c r="E1867" s="1755"/>
      <c r="F1867" s="1739"/>
      <c r="G1867" s="1682"/>
      <c r="H1867" s="1703"/>
    </row>
    <row r="1868" spans="1:8">
      <c r="A1868" s="1737"/>
      <c r="B1868" s="1739"/>
      <c r="C1868" s="1755"/>
      <c r="D1868" s="1755"/>
      <c r="E1868" s="1755"/>
      <c r="F1868" s="1739"/>
      <c r="G1868" s="1682"/>
      <c r="H1868" s="1703"/>
    </row>
    <row r="1869" spans="1:8" ht="15.75" thickBot="1">
      <c r="A1869" s="1814"/>
      <c r="B1869" s="1815"/>
      <c r="C1869" s="1816"/>
      <c r="D1869" s="1816"/>
      <c r="E1869" s="1816"/>
      <c r="F1869" s="1815"/>
      <c r="G1869" s="1707"/>
      <c r="H1869" s="1708"/>
    </row>
    <row r="1870" spans="1:8">
      <c r="A1870" s="2539" t="s">
        <v>4389</v>
      </c>
      <c r="B1870" s="2574"/>
      <c r="C1870" s="1604"/>
      <c r="D1870" s="1604"/>
      <c r="E1870" s="1739"/>
      <c r="F1870" s="1739"/>
      <c r="G1870" s="1682"/>
      <c r="H1870" s="1840"/>
    </row>
    <row r="1871" spans="1:8">
      <c r="A1871" s="1755" t="s">
        <v>5884</v>
      </c>
      <c r="B1871" s="1755"/>
      <c r="C1871" s="1755"/>
      <c r="D1871" s="1755"/>
      <c r="E1871" s="1755"/>
      <c r="F1871" s="1755"/>
      <c r="G1871" s="1680"/>
      <c r="H1871" s="1680"/>
    </row>
    <row r="1874" spans="1:8" ht="15.75" thickBot="1"/>
    <row r="1875" spans="1:8">
      <c r="A1875" s="1729"/>
      <c r="B1875" s="1730" t="s">
        <v>1789</v>
      </c>
      <c r="C1875" s="1731" t="s">
        <v>1335</v>
      </c>
      <c r="D1875" s="1732"/>
      <c r="E1875" s="1732"/>
      <c r="F1875" s="1730"/>
      <c r="G1875" s="1730" t="s">
        <v>1711</v>
      </c>
      <c r="H1875" s="1733" t="s">
        <v>1712</v>
      </c>
    </row>
    <row r="1876" spans="1:8">
      <c r="A1876" s="1737"/>
      <c r="B1876" s="1583" t="str">
        <f>'Data Sheet'!$C$25</f>
        <v xml:space="preserve"> New York State Electric &amp; Gas Corporation</v>
      </c>
      <c r="C1876" s="1738" t="s">
        <v>1336</v>
      </c>
      <c r="D1876" s="1739" t="s">
        <v>1337</v>
      </c>
      <c r="E1876" s="1739"/>
      <c r="F1876" s="1740" t="s">
        <v>1338</v>
      </c>
      <c r="G1876" s="1740" t="s">
        <v>1714</v>
      </c>
      <c r="H1876" s="1741"/>
    </row>
    <row r="1877" spans="1:8">
      <c r="A1877" s="1744"/>
      <c r="B1877" s="1745"/>
      <c r="C1877" s="1746" t="s">
        <v>1339</v>
      </c>
      <c r="D1877" s="1745" t="s">
        <v>1337</v>
      </c>
      <c r="E1877" s="1745"/>
      <c r="F1877" s="1747" t="s">
        <v>1340</v>
      </c>
      <c r="G1877" s="1687" t="str">
        <f>'Data Sheet'!$C$40</f>
        <v xml:space="preserve"> </v>
      </c>
      <c r="H1877" s="1688" t="str">
        <f>'Data Sheet'!$C$38</f>
        <v>12/31/2016</v>
      </c>
    </row>
    <row r="1878" spans="1:8">
      <c r="A1878" s="1752" t="s">
        <v>1805</v>
      </c>
      <c r="B1878" s="1753"/>
      <c r="C1878" s="1753"/>
      <c r="D1878" s="1753"/>
      <c r="E1878" s="1753"/>
      <c r="F1878" s="1753"/>
      <c r="G1878" s="1753"/>
      <c r="H1878" s="1754"/>
    </row>
    <row r="1879" spans="1:8">
      <c r="A1879" s="1737"/>
      <c r="B1879" s="1755"/>
      <c r="C1879" s="1755"/>
      <c r="D1879" s="1755"/>
      <c r="E1879" s="1755"/>
      <c r="F1879" s="1604"/>
      <c r="G1879" s="1755"/>
      <c r="H1879" s="1838"/>
    </row>
    <row r="1880" spans="1:8">
      <c r="A1880" s="1737"/>
      <c r="B1880" s="1758"/>
      <c r="C1880" s="1758"/>
      <c r="D1880" s="1758"/>
      <c r="E1880" s="1758"/>
      <c r="F1880" s="1604"/>
      <c r="G1880" s="1758"/>
      <c r="H1880" s="2994"/>
    </row>
    <row r="1881" spans="1:8">
      <c r="A1881" s="1737"/>
      <c r="B1881" s="1758"/>
      <c r="C1881" s="1758"/>
      <c r="D1881" s="1758"/>
      <c r="E1881" s="1758"/>
      <c r="F1881" s="1604"/>
      <c r="G1881" s="1758"/>
      <c r="H1881" s="2994"/>
    </row>
    <row r="1882" spans="1:8">
      <c r="A1882" s="1737"/>
      <c r="B1882" s="1758"/>
      <c r="C1882" s="1758"/>
      <c r="D1882" s="1758"/>
      <c r="E1882" s="1758"/>
      <c r="F1882" s="1604"/>
      <c r="G1882" s="1758"/>
      <c r="H1882" s="2995"/>
    </row>
    <row r="1883" spans="1:8">
      <c r="A1883" s="1737"/>
      <c r="B1883" s="1758"/>
      <c r="C1883" s="1758"/>
      <c r="D1883" s="1758"/>
      <c r="E1883" s="1758"/>
      <c r="F1883" s="1604"/>
      <c r="G1883" s="1758"/>
      <c r="H1883" s="2994"/>
    </row>
    <row r="1884" spans="1:8">
      <c r="A1884" s="1737"/>
      <c r="B1884" s="1758"/>
      <c r="C1884" s="1758"/>
      <c r="D1884" s="1758"/>
      <c r="E1884" s="1758"/>
      <c r="F1884" s="1604"/>
      <c r="G1884" s="1758"/>
      <c r="H1884" s="2994"/>
    </row>
    <row r="1885" spans="1:8">
      <c r="A1885" s="1737"/>
      <c r="B1885" s="1758"/>
      <c r="C1885" s="1758"/>
      <c r="D1885" s="1758"/>
      <c r="E1885" s="1758"/>
      <c r="F1885" s="1604"/>
      <c r="G1885" s="2996"/>
      <c r="H1885" s="2997"/>
    </row>
    <row r="1886" spans="1:8">
      <c r="A1886" s="1737"/>
      <c r="B1886" s="1758"/>
      <c r="C1886" s="1758"/>
      <c r="D1886" s="1758"/>
      <c r="E1886" s="1758"/>
      <c r="F1886" s="1604"/>
      <c r="G1886" s="2996"/>
      <c r="H1886" s="2997"/>
    </row>
    <row r="1887" spans="1:8">
      <c r="A1887" s="1737"/>
      <c r="B1887" s="1739"/>
      <c r="C1887" s="1758"/>
      <c r="D1887" s="1758"/>
      <c r="E1887" s="1758"/>
      <c r="F1887" s="1604"/>
      <c r="G1887" s="2996"/>
      <c r="H1887" s="2997"/>
    </row>
    <row r="1888" spans="1:8">
      <c r="A1888" s="1737"/>
      <c r="B1888" s="1758"/>
      <c r="C1888" s="1758"/>
      <c r="D1888" s="1758"/>
      <c r="E1888" s="1758"/>
      <c r="F1888" s="1604"/>
      <c r="G1888" s="2996"/>
      <c r="H1888" s="2997"/>
    </row>
    <row r="1889" spans="1:8">
      <c r="A1889" s="1737"/>
      <c r="B1889" s="1758"/>
      <c r="C1889" s="1758"/>
      <c r="D1889" s="1758"/>
      <c r="E1889" s="1758"/>
      <c r="F1889" s="1604"/>
      <c r="G1889" s="2996"/>
      <c r="H1889" s="2997"/>
    </row>
    <row r="1890" spans="1:8">
      <c r="A1890" s="1737"/>
      <c r="B1890" s="1758"/>
      <c r="C1890" s="1758"/>
      <c r="D1890" s="1758"/>
      <c r="E1890" s="1758"/>
      <c r="F1890" s="1604"/>
      <c r="G1890" s="1758"/>
      <c r="H1890" s="2994"/>
    </row>
    <row r="1891" spans="1:8">
      <c r="A1891" s="1737"/>
      <c r="B1891" s="1758"/>
      <c r="C1891" s="1758"/>
      <c r="D1891" s="1758"/>
      <c r="E1891" s="1758"/>
      <c r="F1891" s="1604"/>
      <c r="G1891" s="1758"/>
      <c r="H1891" s="2994"/>
    </row>
    <row r="1892" spans="1:8">
      <c r="A1892" s="1737"/>
      <c r="B1892" s="1758"/>
      <c r="C1892" s="1758"/>
      <c r="D1892" s="1758"/>
      <c r="E1892" s="1758"/>
      <c r="F1892" s="1604"/>
      <c r="G1892" s="1758"/>
      <c r="H1892" s="2994"/>
    </row>
    <row r="1893" spans="1:8">
      <c r="A1893" s="1737"/>
      <c r="B1893" s="1758"/>
      <c r="C1893" s="1758"/>
      <c r="D1893" s="1758"/>
      <c r="E1893" s="1758"/>
      <c r="F1893" s="1604"/>
      <c r="G1893" s="1758"/>
      <c r="H1893" s="2994"/>
    </row>
    <row r="1894" spans="1:8">
      <c r="A1894" s="1737"/>
      <c r="B1894" s="1758"/>
      <c r="C1894" s="1758"/>
      <c r="D1894" s="1758"/>
      <c r="E1894" s="1758"/>
      <c r="F1894" s="1604"/>
      <c r="G1894" s="1758"/>
      <c r="H1894" s="2994"/>
    </row>
    <row r="1895" spans="1:8">
      <c r="A1895" s="1737"/>
      <c r="B1895" s="1758"/>
      <c r="C1895" s="1758"/>
      <c r="D1895" s="1758"/>
      <c r="E1895" s="1758"/>
      <c r="F1895" s="1758"/>
      <c r="G1895" s="1758"/>
      <c r="H1895" s="2994"/>
    </row>
    <row r="1896" spans="1:8">
      <c r="A1896" s="1737"/>
      <c r="B1896" s="1758"/>
      <c r="C1896" s="1758"/>
      <c r="D1896" s="1758"/>
      <c r="E1896" s="1758"/>
      <c r="F1896" s="1739"/>
      <c r="G1896" s="1682"/>
      <c r="H1896" s="1703"/>
    </row>
    <row r="1897" spans="1:8">
      <c r="A1897" s="1737"/>
      <c r="B1897" s="1739"/>
      <c r="C1897" s="1758"/>
      <c r="D1897" s="1758"/>
      <c r="E1897" s="1758"/>
      <c r="F1897" s="1739"/>
      <c r="G1897" s="1682"/>
      <c r="H1897" s="1703"/>
    </row>
    <row r="1898" spans="1:8">
      <c r="A1898" s="1737"/>
      <c r="B1898" s="1758"/>
      <c r="C1898" s="1758"/>
      <c r="D1898" s="1758"/>
      <c r="E1898" s="1758"/>
      <c r="F1898" s="1739"/>
      <c r="G1898" s="1682"/>
      <c r="H1898" s="1703"/>
    </row>
    <row r="1899" spans="1:8">
      <c r="A1899" s="1737"/>
      <c r="B1899" s="1739"/>
      <c r="C1899" s="1758"/>
      <c r="D1899" s="1758"/>
      <c r="E1899" s="1758"/>
      <c r="F1899" s="1739"/>
      <c r="G1899" s="1682"/>
      <c r="H1899" s="1703"/>
    </row>
    <row r="1900" spans="1:8">
      <c r="A1900" s="1737"/>
      <c r="B1900" s="1758"/>
      <c r="C1900" s="1758"/>
      <c r="D1900" s="1758"/>
      <c r="E1900" s="1758"/>
      <c r="F1900" s="1739"/>
      <c r="G1900" s="1682"/>
      <c r="H1900" s="1703"/>
    </row>
    <row r="1901" spans="1:8">
      <c r="A1901" s="1737"/>
      <c r="B1901" s="1758"/>
      <c r="C1901" s="1758"/>
      <c r="D1901" s="1758"/>
      <c r="E1901" s="1758"/>
      <c r="F1901" s="1739"/>
      <c r="G1901" s="1682"/>
      <c r="H1901" s="1703"/>
    </row>
    <row r="1902" spans="1:8">
      <c r="A1902" s="1737"/>
      <c r="B1902" s="1758"/>
      <c r="C1902" s="1758"/>
      <c r="D1902" s="1758"/>
      <c r="E1902" s="1758"/>
      <c r="F1902" s="1739"/>
      <c r="G1902" s="1682"/>
      <c r="H1902" s="1703"/>
    </row>
    <row r="1903" spans="1:8">
      <c r="A1903" s="1737"/>
      <c r="B1903" s="1758"/>
      <c r="C1903" s="1758"/>
      <c r="D1903" s="1758"/>
      <c r="E1903" s="1758"/>
      <c r="F1903" s="1739"/>
      <c r="G1903" s="1682"/>
      <c r="H1903" s="1703"/>
    </row>
    <row r="1904" spans="1:8">
      <c r="A1904" s="1737"/>
      <c r="B1904" s="1758"/>
      <c r="C1904" s="1758"/>
      <c r="D1904" s="1758"/>
      <c r="E1904" s="1758"/>
      <c r="F1904" s="1739"/>
      <c r="G1904" s="1682"/>
      <c r="H1904" s="1703"/>
    </row>
    <row r="1905" spans="1:8">
      <c r="A1905" s="1737"/>
      <c r="B1905" s="1758"/>
      <c r="C1905" s="1758"/>
      <c r="D1905" s="1758"/>
      <c r="E1905" s="1758"/>
      <c r="F1905" s="1739"/>
      <c r="G1905" s="1682"/>
      <c r="H1905" s="1703"/>
    </row>
    <row r="1906" spans="1:8">
      <c r="A1906" s="1737"/>
      <c r="B1906" s="1758"/>
      <c r="C1906" s="1758"/>
      <c r="D1906" s="1758"/>
      <c r="E1906" s="1758"/>
      <c r="F1906" s="1739"/>
      <c r="G1906" s="1682"/>
      <c r="H1906" s="1703"/>
    </row>
    <row r="1907" spans="1:8">
      <c r="A1907" s="1737"/>
      <c r="B1907" s="1758"/>
      <c r="C1907" s="1758"/>
      <c r="D1907" s="1758"/>
      <c r="E1907" s="1758"/>
      <c r="F1907" s="1739"/>
      <c r="G1907" s="1682"/>
      <c r="H1907" s="1703"/>
    </row>
    <row r="1908" spans="1:8">
      <c r="A1908" s="1737"/>
      <c r="B1908" s="1758"/>
      <c r="C1908" s="1758"/>
      <c r="D1908" s="1758"/>
      <c r="E1908" s="1758"/>
      <c r="F1908" s="1739"/>
      <c r="G1908" s="1682"/>
      <c r="H1908" s="1703"/>
    </row>
    <row r="1909" spans="1:8">
      <c r="A1909" s="1737"/>
      <c r="B1909" s="1758"/>
      <c r="C1909" s="1758"/>
      <c r="D1909" s="1758"/>
      <c r="E1909" s="1758"/>
      <c r="F1909" s="1739"/>
      <c r="G1909" s="1682"/>
      <c r="H1909" s="1703"/>
    </row>
    <row r="1910" spans="1:8">
      <c r="A1910" s="1737"/>
      <c r="B1910" s="1758"/>
      <c r="C1910" s="1758"/>
      <c r="D1910" s="1758"/>
      <c r="E1910" s="1758"/>
      <c r="F1910" s="1739"/>
      <c r="G1910" s="1682"/>
      <c r="H1910" s="1703"/>
    </row>
    <row r="1911" spans="1:8">
      <c r="A1911" s="1737"/>
      <c r="B1911" s="1758"/>
      <c r="C1911" s="1758"/>
      <c r="D1911" s="1758"/>
      <c r="E1911" s="1758"/>
      <c r="F1911" s="1739"/>
      <c r="G1911" s="1682"/>
      <c r="H1911" s="1703"/>
    </row>
    <row r="1912" spans="1:8">
      <c r="A1912" s="1737"/>
      <c r="B1912" s="1758"/>
      <c r="C1912" s="1758"/>
      <c r="D1912" s="1758"/>
      <c r="E1912" s="1758"/>
      <c r="F1912" s="1739"/>
      <c r="G1912" s="1682"/>
      <c r="H1912" s="1703"/>
    </row>
    <row r="1913" spans="1:8">
      <c r="A1913" s="1737"/>
      <c r="B1913" s="1758"/>
      <c r="C1913" s="1758"/>
      <c r="D1913" s="1758"/>
      <c r="E1913" s="1758"/>
      <c r="F1913" s="1739"/>
      <c r="G1913" s="1682"/>
      <c r="H1913" s="1703"/>
    </row>
    <row r="1914" spans="1:8">
      <c r="A1914" s="1737"/>
      <c r="B1914" s="1758"/>
      <c r="C1914" s="1758"/>
      <c r="D1914" s="1758"/>
      <c r="E1914" s="1758"/>
      <c r="F1914" s="1739"/>
      <c r="G1914" s="1682"/>
      <c r="H1914" s="1703"/>
    </row>
    <row r="1915" spans="1:8">
      <c r="A1915" s="1737"/>
      <c r="B1915" s="1758"/>
      <c r="C1915" s="1758"/>
      <c r="D1915" s="1758"/>
      <c r="E1915" s="1758"/>
      <c r="F1915" s="1739"/>
      <c r="G1915" s="1682"/>
      <c r="H1915" s="1703"/>
    </row>
    <row r="1916" spans="1:8">
      <c r="A1916" s="1737"/>
      <c r="B1916" s="1758"/>
      <c r="C1916" s="1758"/>
      <c r="D1916" s="1758"/>
      <c r="E1916" s="1758"/>
      <c r="F1916" s="1739"/>
      <c r="G1916" s="1682"/>
      <c r="H1916" s="1703"/>
    </row>
    <row r="1917" spans="1:8">
      <c r="A1917" s="1737"/>
      <c r="B1917" s="1758"/>
      <c r="C1917" s="1758"/>
      <c r="D1917" s="1758"/>
      <c r="E1917" s="1758"/>
      <c r="F1917" s="1739"/>
      <c r="G1917" s="1682"/>
      <c r="H1917" s="1703"/>
    </row>
    <row r="1918" spans="1:8">
      <c r="A1918" s="1737"/>
      <c r="B1918" s="1758"/>
      <c r="C1918" s="1758"/>
      <c r="D1918" s="1758"/>
      <c r="E1918" s="1758"/>
      <c r="F1918" s="1739"/>
      <c r="G1918" s="1682"/>
      <c r="H1918" s="1703"/>
    </row>
    <row r="1919" spans="1:8">
      <c r="A1919" s="1737"/>
      <c r="B1919" s="1758"/>
      <c r="C1919" s="1758"/>
      <c r="D1919" s="1758"/>
      <c r="E1919" s="1758"/>
      <c r="F1919" s="1739"/>
      <c r="G1919" s="1682"/>
      <c r="H1919" s="1703"/>
    </row>
    <row r="1920" spans="1:8">
      <c r="A1920" s="1737"/>
      <c r="B1920" s="1755"/>
      <c r="C1920" s="1755"/>
      <c r="D1920" s="1755"/>
      <c r="E1920" s="1755"/>
      <c r="F1920" s="1739"/>
      <c r="G1920" s="1682"/>
      <c r="H1920" s="1703"/>
    </row>
    <row r="1921" spans="1:8">
      <c r="A1921" s="1737"/>
      <c r="B1921" s="1755"/>
      <c r="C1921" s="1755"/>
      <c r="D1921" s="1755"/>
      <c r="E1921" s="1755"/>
      <c r="F1921" s="1739"/>
      <c r="G1921" s="1682"/>
      <c r="H1921" s="1703"/>
    </row>
    <row r="1922" spans="1:8">
      <c r="A1922" s="1737"/>
      <c r="B1922" s="1755"/>
      <c r="C1922" s="1755"/>
      <c r="D1922" s="1755"/>
      <c r="E1922" s="1755"/>
      <c r="F1922" s="1739"/>
      <c r="G1922" s="1682"/>
      <c r="H1922" s="1703"/>
    </row>
    <row r="1923" spans="1:8">
      <c r="A1923" s="1737"/>
      <c r="B1923" s="1755"/>
      <c r="C1923" s="1755"/>
      <c r="D1923" s="1755"/>
      <c r="E1923" s="1755"/>
      <c r="F1923" s="1739"/>
      <c r="G1923" s="1682"/>
      <c r="H1923" s="1703"/>
    </row>
    <row r="1924" spans="1:8">
      <c r="A1924" s="1737"/>
      <c r="B1924" s="1755"/>
      <c r="C1924" s="1755"/>
      <c r="D1924" s="1755"/>
      <c r="E1924" s="1755"/>
      <c r="F1924" s="1739"/>
      <c r="G1924" s="1682"/>
      <c r="H1924" s="1703"/>
    </row>
    <row r="1925" spans="1:8">
      <c r="A1925" s="1737"/>
      <c r="B1925" s="1739"/>
      <c r="C1925" s="1755"/>
      <c r="D1925" s="1755"/>
      <c r="E1925" s="1755"/>
      <c r="F1925" s="1739"/>
      <c r="G1925" s="1682"/>
      <c r="H1925" s="1703"/>
    </row>
    <row r="1926" spans="1:8">
      <c r="A1926" s="1737"/>
      <c r="B1926" s="1755"/>
      <c r="C1926" s="1755"/>
      <c r="D1926" s="1755"/>
      <c r="E1926" s="1755"/>
      <c r="F1926" s="1739"/>
      <c r="G1926" s="1682"/>
      <c r="H1926" s="1703"/>
    </row>
    <row r="1927" spans="1:8">
      <c r="A1927" s="1737"/>
      <c r="B1927" s="1739"/>
      <c r="C1927" s="1755"/>
      <c r="D1927" s="1755"/>
      <c r="E1927" s="1755"/>
      <c r="F1927" s="1739"/>
      <c r="G1927" s="1682"/>
      <c r="H1927" s="1703"/>
    </row>
    <row r="1928" spans="1:8">
      <c r="A1928" s="1737"/>
      <c r="B1928" s="1739"/>
      <c r="C1928" s="1755"/>
      <c r="D1928" s="1755"/>
      <c r="E1928" s="1755"/>
      <c r="F1928" s="1739"/>
      <c r="G1928" s="1682"/>
      <c r="H1928" s="1703"/>
    </row>
    <row r="1929" spans="1:8">
      <c r="A1929" s="1737"/>
      <c r="B1929" s="1739"/>
      <c r="C1929" s="1755"/>
      <c r="D1929" s="1755"/>
      <c r="E1929" s="1755"/>
      <c r="F1929" s="1739"/>
      <c r="G1929" s="1682"/>
      <c r="H1929" s="1703"/>
    </row>
    <row r="1930" spans="1:8">
      <c r="A1930" s="1737"/>
      <c r="B1930" s="1739"/>
      <c r="C1930" s="1755"/>
      <c r="D1930" s="1755"/>
      <c r="E1930" s="1755"/>
      <c r="F1930" s="1739"/>
      <c r="G1930" s="1682"/>
      <c r="H1930" s="1703"/>
    </row>
    <row r="1931" spans="1:8">
      <c r="A1931" s="1737"/>
      <c r="B1931" s="1739"/>
      <c r="C1931" s="1755"/>
      <c r="D1931" s="1755"/>
      <c r="E1931" s="1755"/>
      <c r="F1931" s="1739"/>
      <c r="G1931" s="1682"/>
      <c r="H1931" s="1703"/>
    </row>
    <row r="1932" spans="1:8">
      <c r="A1932" s="1737"/>
      <c r="B1932" s="1739"/>
      <c r="C1932" s="1755"/>
      <c r="D1932" s="1755"/>
      <c r="E1932" s="1755"/>
      <c r="F1932" s="1739"/>
      <c r="G1932" s="1682"/>
      <c r="H1932" s="1703"/>
    </row>
    <row r="1933" spans="1:8">
      <c r="A1933" s="1737"/>
      <c r="B1933" s="1739"/>
      <c r="C1933" s="1755"/>
      <c r="D1933" s="1755"/>
      <c r="E1933" s="1755"/>
      <c r="F1933" s="1739"/>
      <c r="G1933" s="1682"/>
      <c r="H1933" s="1703"/>
    </row>
    <row r="1934" spans="1:8">
      <c r="A1934" s="1737"/>
      <c r="B1934" s="1739"/>
      <c r="C1934" s="1755"/>
      <c r="D1934" s="1755"/>
      <c r="E1934" s="1755"/>
      <c r="F1934" s="1739"/>
      <c r="G1934" s="1682"/>
      <c r="H1934" s="1703"/>
    </row>
    <row r="1935" spans="1:8">
      <c r="A1935" s="1737"/>
      <c r="B1935" s="1739"/>
      <c r="C1935" s="1755"/>
      <c r="D1935" s="1755"/>
      <c r="E1935" s="1755"/>
      <c r="F1935" s="1739"/>
      <c r="G1935" s="1682"/>
      <c r="H1935" s="1703"/>
    </row>
    <row r="1936" spans="1:8">
      <c r="A1936" s="1737"/>
      <c r="B1936" s="1739"/>
      <c r="C1936" s="1755"/>
      <c r="D1936" s="1755"/>
      <c r="E1936" s="1755"/>
      <c r="F1936" s="1739"/>
      <c r="G1936" s="1682"/>
      <c r="H1936" s="1703"/>
    </row>
    <row r="1937" spans="1:8" ht="15.75" thickBot="1">
      <c r="A1937" s="1814"/>
      <c r="B1937" s="1815"/>
      <c r="C1937" s="1816"/>
      <c r="D1937" s="1816"/>
      <c r="E1937" s="1816"/>
      <c r="F1937" s="1815"/>
      <c r="G1937" s="1707"/>
      <c r="H1937" s="1708"/>
    </row>
    <row r="1938" spans="1:8">
      <c r="A1938" s="2539" t="s">
        <v>4389</v>
      </c>
      <c r="B1938" s="2574"/>
      <c r="C1938" s="1604"/>
      <c r="D1938" s="1604"/>
      <c r="E1938" s="1739"/>
      <c r="F1938" s="1739"/>
      <c r="G1938" s="1682"/>
      <c r="H1938" s="1840"/>
    </row>
    <row r="1939" spans="1:8">
      <c r="A1939" s="1755" t="s">
        <v>5885</v>
      </c>
      <c r="B1939" s="1755"/>
      <c r="C1939" s="1755"/>
      <c r="D1939" s="1755"/>
      <c r="E1939" s="1755"/>
      <c r="F1939" s="1755"/>
      <c r="G1939" s="1680"/>
      <c r="H1939" s="1680"/>
    </row>
    <row r="1941" spans="1:8" ht="15.75" thickBot="1"/>
    <row r="1942" spans="1:8">
      <c r="A1942" s="1729"/>
      <c r="B1942" s="1730" t="s">
        <v>1789</v>
      </c>
      <c r="C1942" s="1731" t="s">
        <v>1335</v>
      </c>
      <c r="D1942" s="1732"/>
      <c r="E1942" s="1732"/>
      <c r="F1942" s="1730"/>
      <c r="G1942" s="1730" t="s">
        <v>1711</v>
      </c>
      <c r="H1942" s="1733" t="s">
        <v>1712</v>
      </c>
    </row>
    <row r="1943" spans="1:8">
      <c r="A1943" s="1737"/>
      <c r="B1943" s="1583" t="str">
        <f>'Data Sheet'!$C$25</f>
        <v xml:space="preserve"> New York State Electric &amp; Gas Corporation</v>
      </c>
      <c r="C1943" s="1738" t="s">
        <v>1336</v>
      </c>
      <c r="D1943" s="1739" t="s">
        <v>1337</v>
      </c>
      <c r="E1943" s="1739"/>
      <c r="F1943" s="1740" t="s">
        <v>1338</v>
      </c>
      <c r="G1943" s="1740" t="s">
        <v>1714</v>
      </c>
      <c r="H1943" s="1741"/>
    </row>
    <row r="1944" spans="1:8">
      <c r="A1944" s="1744"/>
      <c r="B1944" s="1745"/>
      <c r="C1944" s="1746" t="s">
        <v>1339</v>
      </c>
      <c r="D1944" s="1745" t="s">
        <v>1337</v>
      </c>
      <c r="E1944" s="1745"/>
      <c r="F1944" s="1747" t="s">
        <v>1340</v>
      </c>
      <c r="G1944" s="1687" t="str">
        <f>'Data Sheet'!$C$40</f>
        <v xml:space="preserve"> </v>
      </c>
      <c r="H1944" s="1688" t="str">
        <f>'Data Sheet'!$C$38</f>
        <v>12/31/2016</v>
      </c>
    </row>
    <row r="1945" spans="1:8">
      <c r="A1945" s="1752" t="s">
        <v>1805</v>
      </c>
      <c r="B1945" s="1753"/>
      <c r="C1945" s="1753"/>
      <c r="D1945" s="1753"/>
      <c r="E1945" s="1753"/>
      <c r="F1945" s="1753"/>
      <c r="G1945" s="1753"/>
      <c r="H1945" s="1754"/>
    </row>
    <row r="1946" spans="1:8">
      <c r="A1946" s="1737"/>
      <c r="B1946" s="1755"/>
      <c r="C1946" s="1755"/>
      <c r="D1946" s="1755"/>
      <c r="E1946" s="1755"/>
      <c r="F1946" s="1604"/>
      <c r="G1946" s="1755"/>
      <c r="H1946" s="1838"/>
    </row>
    <row r="1947" spans="1:8">
      <c r="A1947" s="1737"/>
      <c r="B1947" s="1758"/>
      <c r="C1947" s="1758"/>
      <c r="D1947" s="1758"/>
      <c r="E1947" s="1758"/>
      <c r="F1947" s="1604"/>
      <c r="G1947" s="1758"/>
      <c r="H1947" s="2994"/>
    </row>
    <row r="1948" spans="1:8">
      <c r="A1948" s="1737"/>
      <c r="B1948" s="1758"/>
      <c r="C1948" s="1758"/>
      <c r="D1948" s="1758"/>
      <c r="E1948" s="1758"/>
      <c r="F1948" s="1604"/>
      <c r="G1948" s="1758"/>
      <c r="H1948" s="2994"/>
    </row>
    <row r="1949" spans="1:8">
      <c r="A1949" s="1737"/>
      <c r="B1949" s="1758"/>
      <c r="C1949" s="1758"/>
      <c r="D1949" s="1758"/>
      <c r="E1949" s="1758"/>
      <c r="F1949" s="1604"/>
      <c r="G1949" s="1758"/>
      <c r="H1949" s="2995"/>
    </row>
    <row r="1950" spans="1:8">
      <c r="A1950" s="1737"/>
      <c r="B1950" s="1758"/>
      <c r="C1950" s="1758"/>
      <c r="D1950" s="1758"/>
      <c r="E1950" s="1758"/>
      <c r="F1950" s="1604"/>
      <c r="G1950" s="1758"/>
      <c r="H1950" s="2994"/>
    </row>
    <row r="1951" spans="1:8">
      <c r="A1951" s="1737"/>
      <c r="B1951" s="1758"/>
      <c r="C1951" s="1758"/>
      <c r="D1951" s="1758"/>
      <c r="E1951" s="1758"/>
      <c r="F1951" s="1604"/>
      <c r="G1951" s="1758"/>
      <c r="H1951" s="2994"/>
    </row>
    <row r="1952" spans="1:8">
      <c r="A1952" s="1737"/>
      <c r="B1952" s="1758"/>
      <c r="C1952" s="1758"/>
      <c r="D1952" s="1758"/>
      <c r="E1952" s="1758"/>
      <c r="F1952" s="1604"/>
      <c r="G1952" s="2996"/>
      <c r="H1952" s="2997"/>
    </row>
    <row r="1953" spans="1:8">
      <c r="A1953" s="1737"/>
      <c r="B1953" s="1758"/>
      <c r="C1953" s="1758"/>
      <c r="D1953" s="1758"/>
      <c r="E1953" s="1758"/>
      <c r="F1953" s="1604"/>
      <c r="G1953" s="2996"/>
      <c r="H1953" s="2997"/>
    </row>
    <row r="1954" spans="1:8">
      <c r="A1954" s="1737"/>
      <c r="B1954" s="1739"/>
      <c r="C1954" s="1758"/>
      <c r="D1954" s="1758"/>
      <c r="E1954" s="1758"/>
      <c r="F1954" s="1604"/>
      <c r="G1954" s="2996"/>
      <c r="H1954" s="2997"/>
    </row>
    <row r="1955" spans="1:8">
      <c r="A1955" s="1737"/>
      <c r="B1955" s="1758"/>
      <c r="C1955" s="1758"/>
      <c r="D1955" s="1758"/>
      <c r="E1955" s="1758"/>
      <c r="F1955" s="1604"/>
      <c r="G1955" s="2996"/>
      <c r="H1955" s="2997"/>
    </row>
    <row r="1956" spans="1:8">
      <c r="A1956" s="1737"/>
      <c r="B1956" s="1758"/>
      <c r="C1956" s="1758"/>
      <c r="D1956" s="1758"/>
      <c r="E1956" s="1758"/>
      <c r="F1956" s="1604"/>
      <c r="G1956" s="2996"/>
      <c r="H1956" s="2997"/>
    </row>
    <row r="1957" spans="1:8">
      <c r="A1957" s="1737"/>
      <c r="B1957" s="1758"/>
      <c r="C1957" s="1758"/>
      <c r="D1957" s="1758"/>
      <c r="E1957" s="1758"/>
      <c r="F1957" s="1604"/>
      <c r="G1957" s="1758"/>
      <c r="H1957" s="2994"/>
    </row>
    <row r="1958" spans="1:8">
      <c r="A1958" s="1737"/>
      <c r="B1958" s="1758"/>
      <c r="C1958" s="1758"/>
      <c r="D1958" s="1758"/>
      <c r="E1958" s="1758"/>
      <c r="F1958" s="1604"/>
      <c r="G1958" s="1758"/>
      <c r="H1958" s="2994"/>
    </row>
    <row r="1959" spans="1:8">
      <c r="A1959" s="1737"/>
      <c r="B1959" s="1758"/>
      <c r="C1959" s="1758"/>
      <c r="D1959" s="1758"/>
      <c r="E1959" s="1758"/>
      <c r="F1959" s="1604"/>
      <c r="G1959" s="1758"/>
      <c r="H1959" s="2994"/>
    </row>
    <row r="1960" spans="1:8">
      <c r="A1960" s="1737"/>
      <c r="B1960" s="1758"/>
      <c r="C1960" s="1758"/>
      <c r="D1960" s="1758"/>
      <c r="E1960" s="1758"/>
      <c r="F1960" s="1604"/>
      <c r="G1960" s="1758"/>
      <c r="H1960" s="2994"/>
    </row>
    <row r="1961" spans="1:8">
      <c r="A1961" s="1737"/>
      <c r="B1961" s="1758"/>
      <c r="C1961" s="1758"/>
      <c r="D1961" s="1758"/>
      <c r="E1961" s="1758"/>
      <c r="F1961" s="1604"/>
      <c r="G1961" s="1758"/>
      <c r="H1961" s="2994"/>
    </row>
    <row r="1962" spans="1:8">
      <c r="A1962" s="1737"/>
      <c r="B1962" s="1758"/>
      <c r="C1962" s="1758"/>
      <c r="D1962" s="1758"/>
      <c r="E1962" s="1758"/>
      <c r="F1962" s="1758"/>
      <c r="G1962" s="1758"/>
      <c r="H1962" s="2994"/>
    </row>
    <row r="1963" spans="1:8">
      <c r="A1963" s="1737"/>
      <c r="B1963" s="1758"/>
      <c r="C1963" s="1758"/>
      <c r="D1963" s="1758"/>
      <c r="E1963" s="1758"/>
      <c r="F1963" s="1739"/>
      <c r="G1963" s="1682"/>
      <c r="H1963" s="1703"/>
    </row>
    <row r="1964" spans="1:8">
      <c r="A1964" s="1737"/>
      <c r="B1964" s="1739"/>
      <c r="C1964" s="1758"/>
      <c r="D1964" s="1758"/>
      <c r="E1964" s="1758"/>
      <c r="F1964" s="1739"/>
      <c r="G1964" s="1682"/>
      <c r="H1964" s="1703"/>
    </row>
    <row r="1965" spans="1:8">
      <c r="A1965" s="1737"/>
      <c r="B1965" s="1758"/>
      <c r="C1965" s="1758"/>
      <c r="D1965" s="1758"/>
      <c r="E1965" s="1758"/>
      <c r="F1965" s="1739"/>
      <c r="G1965" s="1682"/>
      <c r="H1965" s="1703"/>
    </row>
    <row r="1966" spans="1:8">
      <c r="A1966" s="1737"/>
      <c r="B1966" s="1739"/>
      <c r="C1966" s="1758"/>
      <c r="D1966" s="1758"/>
      <c r="E1966" s="1758"/>
      <c r="F1966" s="1739"/>
      <c r="G1966" s="1682"/>
      <c r="H1966" s="1703"/>
    </row>
    <row r="1967" spans="1:8">
      <c r="A1967" s="1737"/>
      <c r="B1967" s="1758"/>
      <c r="C1967" s="1758"/>
      <c r="D1967" s="1758"/>
      <c r="E1967" s="1758"/>
      <c r="F1967" s="1739"/>
      <c r="G1967" s="1682"/>
      <c r="H1967" s="1703"/>
    </row>
    <row r="1968" spans="1:8">
      <c r="A1968" s="1737"/>
      <c r="B1968" s="1758"/>
      <c r="C1968" s="1758"/>
      <c r="D1968" s="1758"/>
      <c r="E1968" s="1758"/>
      <c r="F1968" s="1739"/>
      <c r="G1968" s="1682"/>
      <c r="H1968" s="1703"/>
    </row>
    <row r="1969" spans="1:8">
      <c r="A1969" s="1737"/>
      <c r="B1969" s="1758"/>
      <c r="C1969" s="1758"/>
      <c r="D1969" s="1758"/>
      <c r="E1969" s="1758"/>
      <c r="F1969" s="1739"/>
      <c r="G1969" s="1682"/>
      <c r="H1969" s="1703"/>
    </row>
    <row r="1970" spans="1:8">
      <c r="A1970" s="1737"/>
      <c r="B1970" s="1758"/>
      <c r="C1970" s="1758"/>
      <c r="D1970" s="1758"/>
      <c r="E1970" s="1758"/>
      <c r="F1970" s="1739"/>
      <c r="G1970" s="1682"/>
      <c r="H1970" s="1703"/>
    </row>
    <row r="1971" spans="1:8">
      <c r="A1971" s="1737"/>
      <c r="B1971" s="1758"/>
      <c r="C1971" s="1758"/>
      <c r="D1971" s="1758"/>
      <c r="E1971" s="1758"/>
      <c r="F1971" s="1739"/>
      <c r="G1971" s="1682"/>
      <c r="H1971" s="1703"/>
    </row>
    <row r="1972" spans="1:8">
      <c r="A1972" s="1737"/>
      <c r="B1972" s="1758"/>
      <c r="C1972" s="1758"/>
      <c r="D1972" s="1758"/>
      <c r="E1972" s="1758"/>
      <c r="F1972" s="1739"/>
      <c r="G1972" s="1682"/>
      <c r="H1972" s="1703"/>
    </row>
    <row r="1973" spans="1:8">
      <c r="A1973" s="1737"/>
      <c r="B1973" s="1758"/>
      <c r="C1973" s="1758"/>
      <c r="D1973" s="1758"/>
      <c r="E1973" s="1758"/>
      <c r="F1973" s="1739"/>
      <c r="G1973" s="1682"/>
      <c r="H1973" s="1703"/>
    </row>
    <row r="1974" spans="1:8">
      <c r="A1974" s="1737"/>
      <c r="B1974" s="1758"/>
      <c r="C1974" s="1758"/>
      <c r="D1974" s="1758"/>
      <c r="E1974" s="1758"/>
      <c r="F1974" s="1739"/>
      <c r="G1974" s="1682"/>
      <c r="H1974" s="1703"/>
    </row>
    <row r="1975" spans="1:8">
      <c r="A1975" s="1737"/>
      <c r="B1975" s="1758"/>
      <c r="C1975" s="1758"/>
      <c r="D1975" s="1758"/>
      <c r="E1975" s="1758"/>
      <c r="F1975" s="1739"/>
      <c r="G1975" s="1682"/>
      <c r="H1975" s="1703"/>
    </row>
    <row r="1976" spans="1:8">
      <c r="A1976" s="1737"/>
      <c r="B1976" s="1758"/>
      <c r="C1976" s="1758"/>
      <c r="D1976" s="1758"/>
      <c r="E1976" s="1758"/>
      <c r="F1976" s="1739"/>
      <c r="G1976" s="1682"/>
      <c r="H1976" s="1703"/>
    </row>
    <row r="1977" spans="1:8">
      <c r="A1977" s="1737"/>
      <c r="B1977" s="1758"/>
      <c r="C1977" s="1758"/>
      <c r="D1977" s="1758"/>
      <c r="E1977" s="1758"/>
      <c r="F1977" s="1739"/>
      <c r="G1977" s="1682"/>
      <c r="H1977" s="1703"/>
    </row>
    <row r="1978" spans="1:8">
      <c r="A1978" s="1737"/>
      <c r="B1978" s="1758"/>
      <c r="C1978" s="1758"/>
      <c r="D1978" s="1758"/>
      <c r="E1978" s="1758"/>
      <c r="F1978" s="1739"/>
      <c r="G1978" s="1682"/>
      <c r="H1978" s="1703"/>
    </row>
    <row r="1979" spans="1:8">
      <c r="A1979" s="1737"/>
      <c r="B1979" s="1758"/>
      <c r="C1979" s="1758"/>
      <c r="D1979" s="1758"/>
      <c r="E1979" s="1758"/>
      <c r="F1979" s="1739"/>
      <c r="G1979" s="1682"/>
      <c r="H1979" s="1703"/>
    </row>
    <row r="1980" spans="1:8">
      <c r="A1980" s="1737"/>
      <c r="B1980" s="1758"/>
      <c r="C1980" s="1758"/>
      <c r="D1980" s="1758"/>
      <c r="E1980" s="1758"/>
      <c r="F1980" s="1739"/>
      <c r="G1980" s="1682"/>
      <c r="H1980" s="1703"/>
    </row>
    <row r="1981" spans="1:8">
      <c r="A1981" s="1737"/>
      <c r="B1981" s="1758"/>
      <c r="C1981" s="1758"/>
      <c r="D1981" s="1758"/>
      <c r="E1981" s="1758"/>
      <c r="F1981" s="1739"/>
      <c r="G1981" s="1682"/>
      <c r="H1981" s="1703"/>
    </row>
    <row r="1982" spans="1:8">
      <c r="A1982" s="1737"/>
      <c r="B1982" s="1758"/>
      <c r="C1982" s="1758"/>
      <c r="D1982" s="1758"/>
      <c r="E1982" s="1758"/>
      <c r="F1982" s="1739"/>
      <c r="G1982" s="1682"/>
      <c r="H1982" s="1703"/>
    </row>
    <row r="1983" spans="1:8">
      <c r="A1983" s="1737"/>
      <c r="B1983" s="1758"/>
      <c r="C1983" s="1758"/>
      <c r="D1983" s="1758"/>
      <c r="E1983" s="1758"/>
      <c r="F1983" s="1739"/>
      <c r="G1983" s="1682"/>
      <c r="H1983" s="1703"/>
    </row>
    <row r="1984" spans="1:8">
      <c r="A1984" s="1737"/>
      <c r="B1984" s="1758"/>
      <c r="C1984" s="1758"/>
      <c r="D1984" s="1758"/>
      <c r="E1984" s="1758"/>
      <c r="F1984" s="1739"/>
      <c r="G1984" s="1682"/>
      <c r="H1984" s="1703"/>
    </row>
    <row r="1985" spans="1:8">
      <c r="A1985" s="1737"/>
      <c r="B1985" s="1758"/>
      <c r="C1985" s="1758"/>
      <c r="D1985" s="1758"/>
      <c r="E1985" s="1758"/>
      <c r="F1985" s="1739"/>
      <c r="G1985" s="1682"/>
      <c r="H1985" s="1703"/>
    </row>
    <row r="1986" spans="1:8">
      <c r="A1986" s="1737"/>
      <c r="B1986" s="1758"/>
      <c r="C1986" s="1758"/>
      <c r="D1986" s="1758"/>
      <c r="E1986" s="1758"/>
      <c r="F1986" s="1739"/>
      <c r="G1986" s="1682"/>
      <c r="H1986" s="1703"/>
    </row>
    <row r="1987" spans="1:8">
      <c r="A1987" s="1737"/>
      <c r="B1987" s="1755"/>
      <c r="C1987" s="1755"/>
      <c r="D1987" s="1755"/>
      <c r="E1987" s="1755"/>
      <c r="F1987" s="1739"/>
      <c r="G1987" s="1682"/>
      <c r="H1987" s="1703"/>
    </row>
    <row r="1988" spans="1:8">
      <c r="A1988" s="1737"/>
      <c r="B1988" s="1755"/>
      <c r="C1988" s="1755"/>
      <c r="D1988" s="1755"/>
      <c r="E1988" s="1755"/>
      <c r="F1988" s="1739"/>
      <c r="G1988" s="1682"/>
      <c r="H1988" s="1703"/>
    </row>
    <row r="1989" spans="1:8">
      <c r="A1989" s="1737"/>
      <c r="B1989" s="1755"/>
      <c r="C1989" s="1755"/>
      <c r="D1989" s="1755"/>
      <c r="E1989" s="1755"/>
      <c r="F1989" s="1739"/>
      <c r="G1989" s="1682"/>
      <c r="H1989" s="1703"/>
    </row>
    <row r="1990" spans="1:8">
      <c r="A1990" s="1737"/>
      <c r="B1990" s="1755"/>
      <c r="C1990" s="1755"/>
      <c r="D1990" s="1755"/>
      <c r="E1990" s="1755"/>
      <c r="F1990" s="1739"/>
      <c r="G1990" s="1682"/>
      <c r="H1990" s="1703"/>
    </row>
    <row r="1991" spans="1:8">
      <c r="A1991" s="1737"/>
      <c r="B1991" s="1755"/>
      <c r="C1991" s="1755"/>
      <c r="D1991" s="1755"/>
      <c r="E1991" s="1755"/>
      <c r="F1991" s="1739"/>
      <c r="G1991" s="1682"/>
      <c r="H1991" s="1703"/>
    </row>
    <row r="1992" spans="1:8">
      <c r="A1992" s="1737"/>
      <c r="B1992" s="1739"/>
      <c r="C1992" s="1755"/>
      <c r="D1992" s="1755"/>
      <c r="E1992" s="1755"/>
      <c r="F1992" s="1739"/>
      <c r="G1992" s="1682"/>
      <c r="H1992" s="1703"/>
    </row>
    <row r="1993" spans="1:8">
      <c r="A1993" s="1737"/>
      <c r="B1993" s="1755"/>
      <c r="C1993" s="1755"/>
      <c r="D1993" s="1755"/>
      <c r="E1993" s="1755"/>
      <c r="F1993" s="1739"/>
      <c r="G1993" s="1682"/>
      <c r="H1993" s="1703"/>
    </row>
    <row r="1994" spans="1:8">
      <c r="A1994" s="1737"/>
      <c r="B1994" s="1739"/>
      <c r="C1994" s="1755"/>
      <c r="D1994" s="1755"/>
      <c r="E1994" s="1755"/>
      <c r="F1994" s="1739"/>
      <c r="G1994" s="1682"/>
      <c r="H1994" s="1703"/>
    </row>
    <row r="1995" spans="1:8">
      <c r="A1995" s="1737"/>
      <c r="B1995" s="1739"/>
      <c r="C1995" s="1755"/>
      <c r="D1995" s="1755"/>
      <c r="E1995" s="1755"/>
      <c r="F1995" s="1739"/>
      <c r="G1995" s="1682"/>
      <c r="H1995" s="1703"/>
    </row>
    <row r="1996" spans="1:8">
      <c r="A1996" s="1737"/>
      <c r="B1996" s="1739"/>
      <c r="C1996" s="1755"/>
      <c r="D1996" s="1755"/>
      <c r="E1996" s="1755"/>
      <c r="F1996" s="1739"/>
      <c r="G1996" s="1682"/>
      <c r="H1996" s="1703"/>
    </row>
    <row r="1997" spans="1:8">
      <c r="A1997" s="1737"/>
      <c r="B1997" s="1739"/>
      <c r="C1997" s="1755"/>
      <c r="D1997" s="1755"/>
      <c r="E1997" s="1755"/>
      <c r="F1997" s="1739"/>
      <c r="G1997" s="1682"/>
      <c r="H1997" s="1703"/>
    </row>
    <row r="1998" spans="1:8">
      <c r="A1998" s="1737"/>
      <c r="B1998" s="1739"/>
      <c r="C1998" s="1755"/>
      <c r="D1998" s="1755"/>
      <c r="E1998" s="1755"/>
      <c r="F1998" s="1739"/>
      <c r="G1998" s="1682"/>
      <c r="H1998" s="1703"/>
    </row>
    <row r="1999" spans="1:8">
      <c r="A1999" s="1737"/>
      <c r="B1999" s="1739"/>
      <c r="C1999" s="1755"/>
      <c r="D1999" s="1755"/>
      <c r="E1999" s="1755"/>
      <c r="F1999" s="1739"/>
      <c r="G1999" s="1682"/>
      <c r="H1999" s="1703"/>
    </row>
    <row r="2000" spans="1:8">
      <c r="A2000" s="1737"/>
      <c r="B2000" s="1739"/>
      <c r="C2000" s="1755"/>
      <c r="D2000" s="1755"/>
      <c r="E2000" s="1755"/>
      <c r="F2000" s="1739"/>
      <c r="G2000" s="1682"/>
      <c r="H2000" s="1703"/>
    </row>
    <row r="2001" spans="1:8">
      <c r="A2001" s="1737"/>
      <c r="B2001" s="1739"/>
      <c r="C2001" s="1755"/>
      <c r="D2001" s="1755"/>
      <c r="E2001" s="1755"/>
      <c r="F2001" s="1739"/>
      <c r="G2001" s="1682"/>
      <c r="H2001" s="1703"/>
    </row>
    <row r="2002" spans="1:8">
      <c r="A2002" s="1737"/>
      <c r="B2002" s="1739"/>
      <c r="C2002" s="1755"/>
      <c r="D2002" s="1755"/>
      <c r="E2002" s="1755"/>
      <c r="F2002" s="1739"/>
      <c r="G2002" s="1682"/>
      <c r="H2002" s="1703"/>
    </row>
    <row r="2003" spans="1:8">
      <c r="A2003" s="1737"/>
      <c r="B2003" s="1739"/>
      <c r="C2003" s="1755"/>
      <c r="D2003" s="1755"/>
      <c r="E2003" s="1755"/>
      <c r="F2003" s="1739"/>
      <c r="G2003" s="1682"/>
      <c r="H2003" s="1703"/>
    </row>
    <row r="2004" spans="1:8" ht="15.75" thickBot="1">
      <c r="A2004" s="1814"/>
      <c r="B2004" s="1815"/>
      <c r="C2004" s="1816"/>
      <c r="D2004" s="1816"/>
      <c r="E2004" s="1816"/>
      <c r="F2004" s="1815"/>
      <c r="G2004" s="1707"/>
      <c r="H2004" s="1708"/>
    </row>
    <row r="2005" spans="1:8">
      <c r="A2005" s="2539" t="s">
        <v>4389</v>
      </c>
      <c r="B2005" s="2574"/>
      <c r="C2005" s="1604"/>
      <c r="D2005" s="1604"/>
      <c r="E2005" s="1739"/>
      <c r="F2005" s="1739"/>
      <c r="G2005" s="1682"/>
      <c r="H2005" s="1840"/>
    </row>
    <row r="2006" spans="1:8">
      <c r="A2006" s="1755" t="s">
        <v>5886</v>
      </c>
      <c r="B2006" s="1755"/>
      <c r="C2006" s="1755"/>
      <c r="D2006" s="1755"/>
      <c r="E2006" s="1755"/>
      <c r="F2006" s="1755"/>
      <c r="G2006" s="1680"/>
      <c r="H2006" s="1680"/>
    </row>
    <row r="2008" spans="1:8" ht="15.75" thickBot="1"/>
    <row r="2009" spans="1:8">
      <c r="A2009" s="1729"/>
      <c r="B2009" s="1730" t="s">
        <v>1789</v>
      </c>
      <c r="C2009" s="1731" t="s">
        <v>1335</v>
      </c>
      <c r="D2009" s="1732"/>
      <c r="E2009" s="1732"/>
      <c r="F2009" s="1730"/>
      <c r="G2009" s="1730" t="s">
        <v>1711</v>
      </c>
      <c r="H2009" s="1733" t="s">
        <v>1712</v>
      </c>
    </row>
    <row r="2010" spans="1:8">
      <c r="A2010" s="1737"/>
      <c r="B2010" s="1583" t="str">
        <f>'Data Sheet'!$C$25</f>
        <v xml:space="preserve"> New York State Electric &amp; Gas Corporation</v>
      </c>
      <c r="C2010" s="1738" t="s">
        <v>1336</v>
      </c>
      <c r="D2010" s="1739" t="s">
        <v>1337</v>
      </c>
      <c r="E2010" s="1739"/>
      <c r="F2010" s="1740" t="s">
        <v>1338</v>
      </c>
      <c r="G2010" s="1740" t="s">
        <v>1714</v>
      </c>
      <c r="H2010" s="1741"/>
    </row>
    <row r="2011" spans="1:8">
      <c r="A2011" s="1744"/>
      <c r="B2011" s="1745"/>
      <c r="C2011" s="1746" t="s">
        <v>1339</v>
      </c>
      <c r="D2011" s="1745" t="s">
        <v>1337</v>
      </c>
      <c r="E2011" s="1745"/>
      <c r="F2011" s="1747" t="s">
        <v>1340</v>
      </c>
      <c r="G2011" s="1687" t="str">
        <f>'Data Sheet'!$C$40</f>
        <v xml:space="preserve"> </v>
      </c>
      <c r="H2011" s="1688" t="str">
        <f>'Data Sheet'!$C$38</f>
        <v>12/31/2016</v>
      </c>
    </row>
    <row r="2012" spans="1:8">
      <c r="A2012" s="1752" t="s">
        <v>1805</v>
      </c>
      <c r="B2012" s="1753"/>
      <c r="C2012" s="1753"/>
      <c r="D2012" s="1753"/>
      <c r="E2012" s="1753"/>
      <c r="F2012" s="1753"/>
      <c r="G2012" s="1753"/>
      <c r="H2012" s="1754"/>
    </row>
    <row r="2013" spans="1:8">
      <c r="A2013" s="1737"/>
      <c r="B2013" s="1755"/>
      <c r="C2013" s="1755"/>
      <c r="D2013" s="1755"/>
      <c r="E2013" s="1755"/>
      <c r="F2013" s="1604"/>
      <c r="G2013" s="1755"/>
      <c r="H2013" s="1838"/>
    </row>
    <row r="2014" spans="1:8">
      <c r="A2014" s="1737"/>
      <c r="B2014" s="1758"/>
      <c r="C2014" s="1758"/>
      <c r="D2014" s="1758"/>
      <c r="E2014" s="1758"/>
      <c r="F2014" s="1604"/>
      <c r="G2014" s="1758"/>
      <c r="H2014" s="2994"/>
    </row>
    <row r="2015" spans="1:8">
      <c r="A2015" s="1737"/>
      <c r="B2015" s="1758"/>
      <c r="C2015" s="1758"/>
      <c r="D2015" s="1758"/>
      <c r="E2015" s="1758"/>
      <c r="F2015" s="1604"/>
      <c r="G2015" s="1758"/>
      <c r="H2015" s="2994"/>
    </row>
    <row r="2016" spans="1:8">
      <c r="A2016" s="1737"/>
      <c r="B2016" s="1758"/>
      <c r="C2016" s="1758"/>
      <c r="D2016" s="1758"/>
      <c r="E2016" s="1758"/>
      <c r="F2016" s="1604"/>
      <c r="G2016" s="1758"/>
      <c r="H2016" s="2995"/>
    </row>
    <row r="2017" spans="1:8">
      <c r="A2017" s="1737"/>
      <c r="B2017" s="1758"/>
      <c r="C2017" s="1758"/>
      <c r="D2017" s="1758"/>
      <c r="E2017" s="1758"/>
      <c r="F2017" s="1604"/>
      <c r="G2017" s="1758"/>
      <c r="H2017" s="2994"/>
    </row>
    <row r="2018" spans="1:8">
      <c r="A2018" s="1737"/>
      <c r="B2018" s="1758"/>
      <c r="C2018" s="1758"/>
      <c r="D2018" s="1758"/>
      <c r="E2018" s="1758"/>
      <c r="F2018" s="1604"/>
      <c r="G2018" s="1758"/>
      <c r="H2018" s="2994"/>
    </row>
    <row r="2019" spans="1:8">
      <c r="A2019" s="1737"/>
      <c r="B2019" s="1758"/>
      <c r="C2019" s="1758"/>
      <c r="D2019" s="1758"/>
      <c r="E2019" s="1758"/>
      <c r="F2019" s="1604"/>
      <c r="G2019" s="2996"/>
      <c r="H2019" s="2997"/>
    </row>
    <row r="2020" spans="1:8">
      <c r="A2020" s="1737"/>
      <c r="B2020" s="1758"/>
      <c r="C2020" s="1758"/>
      <c r="D2020" s="1758"/>
      <c r="E2020" s="1758"/>
      <c r="F2020" s="1604"/>
      <c r="G2020" s="2996"/>
      <c r="H2020" s="2997"/>
    </row>
    <row r="2021" spans="1:8">
      <c r="A2021" s="1737"/>
      <c r="B2021" s="1739"/>
      <c r="C2021" s="1758"/>
      <c r="D2021" s="1758"/>
      <c r="E2021" s="1758"/>
      <c r="F2021" s="1604"/>
      <c r="G2021" s="2996"/>
      <c r="H2021" s="2997"/>
    </row>
    <row r="2022" spans="1:8">
      <c r="A2022" s="1737"/>
      <c r="B2022" s="1758"/>
      <c r="C2022" s="1758"/>
      <c r="D2022" s="1758"/>
      <c r="E2022" s="1758"/>
      <c r="F2022" s="1604"/>
      <c r="G2022" s="2996"/>
      <c r="H2022" s="2997"/>
    </row>
    <row r="2023" spans="1:8">
      <c r="A2023" s="1737"/>
      <c r="B2023" s="1758"/>
      <c r="C2023" s="1758"/>
      <c r="D2023" s="1758"/>
      <c r="E2023" s="1758"/>
      <c r="F2023" s="1604"/>
      <c r="G2023" s="2996"/>
      <c r="H2023" s="2997"/>
    </row>
    <row r="2024" spans="1:8">
      <c r="A2024" s="1737"/>
      <c r="B2024" s="1758"/>
      <c r="C2024" s="1758"/>
      <c r="D2024" s="1758"/>
      <c r="E2024" s="1758"/>
      <c r="F2024" s="1604"/>
      <c r="G2024" s="1758"/>
      <c r="H2024" s="2994"/>
    </row>
    <row r="2025" spans="1:8">
      <c r="A2025" s="1737"/>
      <c r="B2025" s="1758"/>
      <c r="C2025" s="1758"/>
      <c r="D2025" s="1758"/>
      <c r="E2025" s="1758"/>
      <c r="F2025" s="1604"/>
      <c r="G2025" s="1758"/>
      <c r="H2025" s="2994"/>
    </row>
    <row r="2026" spans="1:8">
      <c r="A2026" s="1737"/>
      <c r="B2026" s="1758"/>
      <c r="C2026" s="1758"/>
      <c r="D2026" s="1758"/>
      <c r="E2026" s="1758"/>
      <c r="F2026" s="1604"/>
      <c r="G2026" s="1758"/>
      <c r="H2026" s="2994"/>
    </row>
    <row r="2027" spans="1:8">
      <c r="A2027" s="1737"/>
      <c r="B2027" s="1758"/>
      <c r="C2027" s="1758"/>
      <c r="D2027" s="1758"/>
      <c r="E2027" s="1758"/>
      <c r="F2027" s="1604"/>
      <c r="G2027" s="1758"/>
      <c r="H2027" s="2994"/>
    </row>
    <row r="2028" spans="1:8">
      <c r="A2028" s="1737"/>
      <c r="B2028" s="1758"/>
      <c r="C2028" s="1758"/>
      <c r="D2028" s="1758"/>
      <c r="E2028" s="1758"/>
      <c r="F2028" s="1604"/>
      <c r="G2028" s="1758"/>
      <c r="H2028" s="2994"/>
    </row>
    <row r="2029" spans="1:8">
      <c r="A2029" s="1737"/>
      <c r="B2029" s="1758"/>
      <c r="C2029" s="1758"/>
      <c r="D2029" s="1758"/>
      <c r="E2029" s="1758"/>
      <c r="F2029" s="1758"/>
      <c r="G2029" s="1758"/>
      <c r="H2029" s="2994"/>
    </row>
    <row r="2030" spans="1:8">
      <c r="A2030" s="1737"/>
      <c r="B2030" s="1758"/>
      <c r="C2030" s="1758"/>
      <c r="D2030" s="1758"/>
      <c r="E2030" s="1758"/>
      <c r="F2030" s="1739"/>
      <c r="G2030" s="1682"/>
      <c r="H2030" s="1703"/>
    </row>
    <row r="2031" spans="1:8">
      <c r="A2031" s="1737"/>
      <c r="B2031" s="1739"/>
      <c r="C2031" s="1758"/>
      <c r="D2031" s="1758"/>
      <c r="E2031" s="1758"/>
      <c r="F2031" s="1739"/>
      <c r="G2031" s="1682"/>
      <c r="H2031" s="1703"/>
    </row>
    <row r="2032" spans="1:8">
      <c r="A2032" s="1737"/>
      <c r="B2032" s="1758"/>
      <c r="C2032" s="1758"/>
      <c r="D2032" s="1758"/>
      <c r="E2032" s="1758"/>
      <c r="F2032" s="1739"/>
      <c r="G2032" s="1682"/>
      <c r="H2032" s="1703"/>
    </row>
    <row r="2033" spans="1:8">
      <c r="A2033" s="1737"/>
      <c r="B2033" s="1739"/>
      <c r="C2033" s="1758"/>
      <c r="D2033" s="1758"/>
      <c r="E2033" s="1758"/>
      <c r="F2033" s="1739"/>
      <c r="G2033" s="1682"/>
      <c r="H2033" s="1703"/>
    </row>
    <row r="2034" spans="1:8">
      <c r="A2034" s="1737"/>
      <c r="B2034" s="1758"/>
      <c r="C2034" s="1758"/>
      <c r="D2034" s="1758"/>
      <c r="E2034" s="1758"/>
      <c r="F2034" s="1739"/>
      <c r="G2034" s="1682"/>
      <c r="H2034" s="1703"/>
    </row>
    <row r="2035" spans="1:8">
      <c r="A2035" s="1737"/>
      <c r="B2035" s="1758"/>
      <c r="C2035" s="1758"/>
      <c r="D2035" s="1758"/>
      <c r="E2035" s="1758"/>
      <c r="F2035" s="1739"/>
      <c r="G2035" s="1682"/>
      <c r="H2035" s="1703"/>
    </row>
    <row r="2036" spans="1:8">
      <c r="A2036" s="1737"/>
      <c r="B2036" s="1758"/>
      <c r="C2036" s="1758"/>
      <c r="D2036" s="1758"/>
      <c r="E2036" s="1758"/>
      <c r="F2036" s="1739"/>
      <c r="G2036" s="1682"/>
      <c r="H2036" s="1703"/>
    </row>
    <row r="2037" spans="1:8">
      <c r="A2037" s="1737"/>
      <c r="B2037" s="1758"/>
      <c r="C2037" s="1758"/>
      <c r="D2037" s="1758"/>
      <c r="E2037" s="1758"/>
      <c r="F2037" s="1739"/>
      <c r="G2037" s="1682"/>
      <c r="H2037" s="1703"/>
    </row>
    <row r="2038" spans="1:8">
      <c r="A2038" s="1737"/>
      <c r="B2038" s="1758"/>
      <c r="C2038" s="1758"/>
      <c r="D2038" s="1758"/>
      <c r="E2038" s="1758"/>
      <c r="F2038" s="1739"/>
      <c r="G2038" s="1682"/>
      <c r="H2038" s="1703"/>
    </row>
    <row r="2039" spans="1:8">
      <c r="A2039" s="1737"/>
      <c r="B2039" s="1758"/>
      <c r="C2039" s="1758"/>
      <c r="D2039" s="1758"/>
      <c r="E2039" s="1758"/>
      <c r="F2039" s="1739"/>
      <c r="G2039" s="1682"/>
      <c r="H2039" s="1703"/>
    </row>
    <row r="2040" spans="1:8">
      <c r="A2040" s="1737"/>
      <c r="B2040" s="1758"/>
      <c r="C2040" s="1758"/>
      <c r="D2040" s="1758"/>
      <c r="E2040" s="1758"/>
      <c r="F2040" s="1739"/>
      <c r="G2040" s="1682"/>
      <c r="H2040" s="1703"/>
    </row>
    <row r="2041" spans="1:8">
      <c r="A2041" s="1737"/>
      <c r="B2041" s="1758"/>
      <c r="C2041" s="1758"/>
      <c r="D2041" s="1758"/>
      <c r="E2041" s="1758"/>
      <c r="F2041" s="1739"/>
      <c r="G2041" s="1682"/>
      <c r="H2041" s="1703"/>
    </row>
    <row r="2042" spans="1:8">
      <c r="A2042" s="1737"/>
      <c r="B2042" s="1758"/>
      <c r="C2042" s="1758"/>
      <c r="D2042" s="1758"/>
      <c r="E2042" s="1758"/>
      <c r="F2042" s="1739"/>
      <c r="G2042" s="1682"/>
      <c r="H2042" s="1703"/>
    </row>
    <row r="2043" spans="1:8">
      <c r="A2043" s="1737"/>
      <c r="B2043" s="1758"/>
      <c r="C2043" s="1758"/>
      <c r="D2043" s="1758"/>
      <c r="E2043" s="1758"/>
      <c r="F2043" s="1739"/>
      <c r="G2043" s="1682"/>
      <c r="H2043" s="1703"/>
    </row>
    <row r="2044" spans="1:8">
      <c r="A2044" s="1737"/>
      <c r="B2044" s="1758"/>
      <c r="C2044" s="1758"/>
      <c r="D2044" s="1758"/>
      <c r="E2044" s="1758"/>
      <c r="F2044" s="1739"/>
      <c r="G2044" s="1682"/>
      <c r="H2044" s="1703"/>
    </row>
    <row r="2045" spans="1:8">
      <c r="A2045" s="1737"/>
      <c r="B2045" s="1758"/>
      <c r="C2045" s="1758"/>
      <c r="D2045" s="1758"/>
      <c r="E2045" s="1758"/>
      <c r="F2045" s="1739"/>
      <c r="G2045" s="1682"/>
      <c r="H2045" s="1703"/>
    </row>
    <row r="2046" spans="1:8">
      <c r="A2046" s="1737"/>
      <c r="B2046" s="1758"/>
      <c r="C2046" s="1758"/>
      <c r="D2046" s="1758"/>
      <c r="E2046" s="1758"/>
      <c r="F2046" s="1739"/>
      <c r="G2046" s="1682"/>
      <c r="H2046" s="1703"/>
    </row>
    <row r="2047" spans="1:8">
      <c r="A2047" s="1737"/>
      <c r="B2047" s="1758"/>
      <c r="C2047" s="1758"/>
      <c r="D2047" s="1758"/>
      <c r="E2047" s="1758"/>
      <c r="F2047" s="1739"/>
      <c r="G2047" s="1682"/>
      <c r="H2047" s="1703"/>
    </row>
    <row r="2048" spans="1:8">
      <c r="A2048" s="1737"/>
      <c r="B2048" s="1758"/>
      <c r="C2048" s="1758"/>
      <c r="D2048" s="1758"/>
      <c r="E2048" s="1758"/>
      <c r="F2048" s="1739"/>
      <c r="G2048" s="1682"/>
      <c r="H2048" s="1703"/>
    </row>
    <row r="2049" spans="1:8">
      <c r="A2049" s="1737"/>
      <c r="B2049" s="1758"/>
      <c r="C2049" s="1758"/>
      <c r="D2049" s="1758"/>
      <c r="E2049" s="1758"/>
      <c r="F2049" s="1739"/>
      <c r="G2049" s="1682"/>
      <c r="H2049" s="1703"/>
    </row>
    <row r="2050" spans="1:8">
      <c r="A2050" s="1737"/>
      <c r="B2050" s="1758"/>
      <c r="C2050" s="1758"/>
      <c r="D2050" s="1758"/>
      <c r="E2050" s="1758"/>
      <c r="F2050" s="1739"/>
      <c r="G2050" s="1682"/>
      <c r="H2050" s="1703"/>
    </row>
    <row r="2051" spans="1:8">
      <c r="A2051" s="1737"/>
      <c r="B2051" s="1758"/>
      <c r="C2051" s="1758"/>
      <c r="D2051" s="1758"/>
      <c r="E2051" s="1758"/>
      <c r="F2051" s="1739"/>
      <c r="G2051" s="1682"/>
      <c r="H2051" s="1703"/>
    </row>
    <row r="2052" spans="1:8">
      <c r="A2052" s="1737"/>
      <c r="B2052" s="1758"/>
      <c r="C2052" s="1758"/>
      <c r="D2052" s="1758"/>
      <c r="E2052" s="1758"/>
      <c r="F2052" s="1739"/>
      <c r="G2052" s="1682"/>
      <c r="H2052" s="1703"/>
    </row>
    <row r="2053" spans="1:8">
      <c r="A2053" s="1737"/>
      <c r="B2053" s="1758"/>
      <c r="C2053" s="1758"/>
      <c r="D2053" s="1758"/>
      <c r="E2053" s="1758"/>
      <c r="F2053" s="1739"/>
      <c r="G2053" s="1682"/>
      <c r="H2053" s="1703"/>
    </row>
    <row r="2054" spans="1:8">
      <c r="A2054" s="1737"/>
      <c r="B2054" s="1755"/>
      <c r="C2054" s="1755"/>
      <c r="D2054" s="1755"/>
      <c r="E2054" s="1755"/>
      <c r="F2054" s="1739"/>
      <c r="G2054" s="1682"/>
      <c r="H2054" s="1703"/>
    </row>
    <row r="2055" spans="1:8">
      <c r="A2055" s="1737"/>
      <c r="B2055" s="1755"/>
      <c r="C2055" s="1755"/>
      <c r="D2055" s="1755"/>
      <c r="E2055" s="1755"/>
      <c r="F2055" s="1739"/>
      <c r="G2055" s="1682"/>
      <c r="H2055" s="1703"/>
    </row>
    <row r="2056" spans="1:8">
      <c r="A2056" s="1737"/>
      <c r="B2056" s="1755"/>
      <c r="C2056" s="1755"/>
      <c r="D2056" s="1755"/>
      <c r="E2056" s="1755"/>
      <c r="F2056" s="1739"/>
      <c r="G2056" s="1682"/>
      <c r="H2056" s="1703"/>
    </row>
    <row r="2057" spans="1:8">
      <c r="A2057" s="1737"/>
      <c r="B2057" s="1755"/>
      <c r="C2057" s="1755"/>
      <c r="D2057" s="1755"/>
      <c r="E2057" s="1755"/>
      <c r="F2057" s="1739"/>
      <c r="G2057" s="1682"/>
      <c r="H2057" s="1703"/>
    </row>
    <row r="2058" spans="1:8">
      <c r="A2058" s="1737"/>
      <c r="B2058" s="1755"/>
      <c r="C2058" s="1755"/>
      <c r="D2058" s="1755"/>
      <c r="E2058" s="1755"/>
      <c r="F2058" s="1739"/>
      <c r="G2058" s="1682"/>
      <c r="H2058" s="1703"/>
    </row>
    <row r="2059" spans="1:8">
      <c r="A2059" s="1737"/>
      <c r="B2059" s="1739"/>
      <c r="C2059" s="1755"/>
      <c r="D2059" s="1755"/>
      <c r="E2059" s="1755"/>
      <c r="F2059" s="1739"/>
      <c r="G2059" s="1682"/>
      <c r="H2059" s="1703"/>
    </row>
    <row r="2060" spans="1:8">
      <c r="A2060" s="1737"/>
      <c r="B2060" s="1755"/>
      <c r="C2060" s="1755"/>
      <c r="D2060" s="1755"/>
      <c r="E2060" s="1755"/>
      <c r="F2060" s="1739"/>
      <c r="G2060" s="1682"/>
      <c r="H2060" s="1703"/>
    </row>
    <row r="2061" spans="1:8">
      <c r="A2061" s="1737"/>
      <c r="B2061" s="1739"/>
      <c r="C2061" s="1755"/>
      <c r="D2061" s="1755"/>
      <c r="E2061" s="1755"/>
      <c r="F2061" s="1739"/>
      <c r="G2061" s="1682"/>
      <c r="H2061" s="1703"/>
    </row>
    <row r="2062" spans="1:8">
      <c r="A2062" s="1737"/>
      <c r="B2062" s="1739"/>
      <c r="C2062" s="1755"/>
      <c r="D2062" s="1755"/>
      <c r="E2062" s="1755"/>
      <c r="F2062" s="1739"/>
      <c r="G2062" s="1682"/>
      <c r="H2062" s="1703"/>
    </row>
    <row r="2063" spans="1:8">
      <c r="A2063" s="1737"/>
      <c r="B2063" s="1739"/>
      <c r="C2063" s="1755"/>
      <c r="D2063" s="1755"/>
      <c r="E2063" s="1755"/>
      <c r="F2063" s="1739"/>
      <c r="G2063" s="1682"/>
      <c r="H2063" s="1703"/>
    </row>
    <row r="2064" spans="1:8">
      <c r="A2064" s="1737"/>
      <c r="B2064" s="1739"/>
      <c r="C2064" s="1755"/>
      <c r="D2064" s="1755"/>
      <c r="E2064" s="1755"/>
      <c r="F2064" s="1739"/>
      <c r="G2064" s="1682"/>
      <c r="H2064" s="1703"/>
    </row>
    <row r="2065" spans="1:8">
      <c r="A2065" s="1737"/>
      <c r="B2065" s="1739"/>
      <c r="C2065" s="1755"/>
      <c r="D2065" s="1755"/>
      <c r="E2065" s="1755"/>
      <c r="F2065" s="1739"/>
      <c r="G2065" s="1682"/>
      <c r="H2065" s="1703"/>
    </row>
    <row r="2066" spans="1:8">
      <c r="A2066" s="1737"/>
      <c r="B2066" s="1739"/>
      <c r="C2066" s="1755"/>
      <c r="D2066" s="1755"/>
      <c r="E2066" s="1755"/>
      <c r="F2066" s="1739"/>
      <c r="G2066" s="1682"/>
      <c r="H2066" s="1703"/>
    </row>
    <row r="2067" spans="1:8">
      <c r="A2067" s="1737"/>
      <c r="B2067" s="1739"/>
      <c r="C2067" s="1755"/>
      <c r="D2067" s="1755"/>
      <c r="E2067" s="1755"/>
      <c r="F2067" s="1739"/>
      <c r="G2067" s="1682"/>
      <c r="H2067" s="1703"/>
    </row>
    <row r="2068" spans="1:8">
      <c r="A2068" s="1737"/>
      <c r="B2068" s="1739"/>
      <c r="C2068" s="1755"/>
      <c r="D2068" s="1755"/>
      <c r="E2068" s="1755"/>
      <c r="F2068" s="1739"/>
      <c r="G2068" s="1682"/>
      <c r="H2068" s="1703"/>
    </row>
    <row r="2069" spans="1:8">
      <c r="A2069" s="1737"/>
      <c r="B2069" s="1739"/>
      <c r="C2069" s="1755"/>
      <c r="D2069" s="1755"/>
      <c r="E2069" s="1755"/>
      <c r="F2069" s="1739"/>
      <c r="G2069" s="1682"/>
      <c r="H2069" s="1703"/>
    </row>
    <row r="2070" spans="1:8">
      <c r="A2070" s="1737"/>
      <c r="B2070" s="1739"/>
      <c r="C2070" s="1755"/>
      <c r="D2070" s="1755"/>
      <c r="E2070" s="1755"/>
      <c r="F2070" s="1739"/>
      <c r="G2070" s="1682"/>
      <c r="H2070" s="1703"/>
    </row>
    <row r="2071" spans="1:8" ht="15.75" thickBot="1">
      <c r="A2071" s="1814"/>
      <c r="B2071" s="1815"/>
      <c r="C2071" s="1816"/>
      <c r="D2071" s="1816"/>
      <c r="E2071" s="1816"/>
      <c r="F2071" s="1815"/>
      <c r="G2071" s="1707"/>
      <c r="H2071" s="1708"/>
    </row>
    <row r="2072" spans="1:8">
      <c r="A2072" s="2539" t="s">
        <v>4389</v>
      </c>
      <c r="B2072" s="2574"/>
      <c r="C2072" s="1604"/>
      <c r="D2072" s="1604"/>
      <c r="E2072" s="1739"/>
      <c r="F2072" s="1739"/>
      <c r="G2072" s="1682"/>
      <c r="H2072" s="1840"/>
    </row>
    <row r="2073" spans="1:8">
      <c r="A2073" s="1755" t="s">
        <v>5887</v>
      </c>
      <c r="B2073" s="1755"/>
      <c r="C2073" s="1755"/>
      <c r="D2073" s="1755"/>
      <c r="E2073" s="1755"/>
      <c r="F2073" s="1755"/>
      <c r="G2073" s="1680"/>
      <c r="H2073" s="1680"/>
    </row>
    <row r="2075" spans="1:8" ht="15.75" thickBot="1"/>
    <row r="2076" spans="1:8">
      <c r="A2076" s="1729"/>
      <c r="B2076" s="1730" t="s">
        <v>1789</v>
      </c>
      <c r="C2076" s="1731" t="s">
        <v>1335</v>
      </c>
      <c r="D2076" s="1732"/>
      <c r="E2076" s="1732"/>
      <c r="F2076" s="1730"/>
      <c r="G2076" s="1730" t="s">
        <v>1711</v>
      </c>
      <c r="H2076" s="1733" t="s">
        <v>1712</v>
      </c>
    </row>
    <row r="2077" spans="1:8">
      <c r="A2077" s="1737"/>
      <c r="B2077" s="1583" t="str">
        <f>'Data Sheet'!$C$25</f>
        <v xml:space="preserve"> New York State Electric &amp; Gas Corporation</v>
      </c>
      <c r="C2077" s="1738" t="s">
        <v>1336</v>
      </c>
      <c r="D2077" s="1739" t="s">
        <v>1337</v>
      </c>
      <c r="E2077" s="1739"/>
      <c r="F2077" s="1740" t="s">
        <v>1338</v>
      </c>
      <c r="G2077" s="1740" t="s">
        <v>1714</v>
      </c>
      <c r="H2077" s="1741"/>
    </row>
    <row r="2078" spans="1:8">
      <c r="A2078" s="1744"/>
      <c r="B2078" s="1745"/>
      <c r="C2078" s="1746" t="s">
        <v>1339</v>
      </c>
      <c r="D2078" s="1745" t="s">
        <v>1337</v>
      </c>
      <c r="E2078" s="1745"/>
      <c r="F2078" s="1747" t="s">
        <v>1340</v>
      </c>
      <c r="G2078" s="1687" t="str">
        <f>'Data Sheet'!$C$40</f>
        <v xml:space="preserve"> </v>
      </c>
      <c r="H2078" s="1688" t="str">
        <f>'Data Sheet'!$C$38</f>
        <v>12/31/2016</v>
      </c>
    </row>
    <row r="2079" spans="1:8">
      <c r="A2079" s="1752" t="s">
        <v>1805</v>
      </c>
      <c r="B2079" s="1753"/>
      <c r="C2079" s="1753"/>
      <c r="D2079" s="1753"/>
      <c r="E2079" s="1753"/>
      <c r="F2079" s="1753"/>
      <c r="G2079" s="1753"/>
      <c r="H2079" s="1754"/>
    </row>
    <row r="2080" spans="1:8">
      <c r="A2080" s="1737"/>
      <c r="B2080" s="1755"/>
      <c r="C2080" s="1755"/>
      <c r="D2080" s="1755"/>
      <c r="E2080" s="1755"/>
      <c r="F2080" s="1604"/>
      <c r="G2080" s="1755"/>
      <c r="H2080" s="1838"/>
    </row>
    <row r="2081" spans="1:8">
      <c r="A2081" s="1737"/>
      <c r="B2081" s="1758"/>
      <c r="C2081" s="1758"/>
      <c r="D2081" s="1758"/>
      <c r="E2081" s="1758"/>
      <c r="F2081" s="1604"/>
      <c r="G2081" s="1758"/>
      <c r="H2081" s="2994"/>
    </row>
    <row r="2082" spans="1:8">
      <c r="A2082" s="1737"/>
      <c r="B2082" s="1758"/>
      <c r="C2082" s="1758"/>
      <c r="D2082" s="1758"/>
      <c r="E2082" s="1758"/>
      <c r="F2082" s="1604"/>
      <c r="G2082" s="1758"/>
      <c r="H2082" s="2994"/>
    </row>
    <row r="2083" spans="1:8">
      <c r="A2083" s="1737"/>
      <c r="B2083" s="1758"/>
      <c r="C2083" s="1758"/>
      <c r="D2083" s="1758"/>
      <c r="E2083" s="1758"/>
      <c r="F2083" s="1604"/>
      <c r="G2083" s="1758"/>
      <c r="H2083" s="2995"/>
    </row>
    <row r="2084" spans="1:8">
      <c r="A2084" s="1737"/>
      <c r="B2084" s="1758"/>
      <c r="C2084" s="1758"/>
      <c r="D2084" s="1758"/>
      <c r="E2084" s="1758"/>
      <c r="F2084" s="1604"/>
      <c r="G2084" s="1758"/>
      <c r="H2084" s="2994"/>
    </row>
    <row r="2085" spans="1:8">
      <c r="A2085" s="1737"/>
      <c r="B2085" s="1758"/>
      <c r="C2085" s="1758"/>
      <c r="D2085" s="1758"/>
      <c r="E2085" s="1758"/>
      <c r="F2085" s="1604"/>
      <c r="G2085" s="1758"/>
      <c r="H2085" s="2994"/>
    </row>
    <row r="2086" spans="1:8">
      <c r="A2086" s="1737"/>
      <c r="B2086" s="1758"/>
      <c r="C2086" s="1758"/>
      <c r="D2086" s="1758"/>
      <c r="E2086" s="1758"/>
      <c r="F2086" s="1604"/>
      <c r="G2086" s="2996"/>
      <c r="H2086" s="2997"/>
    </row>
    <row r="2087" spans="1:8">
      <c r="A2087" s="1737"/>
      <c r="B2087" s="1758"/>
      <c r="C2087" s="1758"/>
      <c r="D2087" s="1758"/>
      <c r="E2087" s="1758"/>
      <c r="F2087" s="1604"/>
      <c r="G2087" s="2996"/>
      <c r="H2087" s="2997"/>
    </row>
    <row r="2088" spans="1:8">
      <c r="A2088" s="1737"/>
      <c r="B2088" s="1739"/>
      <c r="C2088" s="1758"/>
      <c r="D2088" s="1758"/>
      <c r="E2088" s="1758"/>
      <c r="F2088" s="1604"/>
      <c r="G2088" s="2996"/>
      <c r="H2088" s="2997"/>
    </row>
    <row r="2089" spans="1:8">
      <c r="A2089" s="1737"/>
      <c r="B2089" s="1758"/>
      <c r="C2089" s="1758"/>
      <c r="D2089" s="1758"/>
      <c r="E2089" s="1758"/>
      <c r="F2089" s="1604"/>
      <c r="G2089" s="2996"/>
      <c r="H2089" s="2997"/>
    </row>
    <row r="2090" spans="1:8">
      <c r="A2090" s="1737"/>
      <c r="B2090" s="1758"/>
      <c r="C2090" s="1758"/>
      <c r="D2090" s="1758"/>
      <c r="E2090" s="1758"/>
      <c r="F2090" s="1604"/>
      <c r="G2090" s="2996"/>
      <c r="H2090" s="2997"/>
    </row>
    <row r="2091" spans="1:8">
      <c r="A2091" s="1737"/>
      <c r="B2091" s="1758"/>
      <c r="C2091" s="1758"/>
      <c r="D2091" s="1758"/>
      <c r="E2091" s="1758"/>
      <c r="F2091" s="1604"/>
      <c r="G2091" s="1758"/>
      <c r="H2091" s="2994"/>
    </row>
    <row r="2092" spans="1:8">
      <c r="A2092" s="1737"/>
      <c r="B2092" s="1758"/>
      <c r="C2092" s="1758"/>
      <c r="D2092" s="1758"/>
      <c r="E2092" s="1758"/>
      <c r="F2092" s="1604"/>
      <c r="G2092" s="1758"/>
      <c r="H2092" s="2994"/>
    </row>
    <row r="2093" spans="1:8">
      <c r="A2093" s="1737"/>
      <c r="B2093" s="1758"/>
      <c r="C2093" s="1758"/>
      <c r="D2093" s="1758"/>
      <c r="E2093" s="1758"/>
      <c r="F2093" s="1604"/>
      <c r="G2093" s="1758"/>
      <c r="H2093" s="2994"/>
    </row>
    <row r="2094" spans="1:8">
      <c r="A2094" s="1737"/>
      <c r="B2094" s="1758"/>
      <c r="C2094" s="1758"/>
      <c r="D2094" s="1758"/>
      <c r="E2094" s="1758"/>
      <c r="F2094" s="1604"/>
      <c r="G2094" s="1758"/>
      <c r="H2094" s="2994"/>
    </row>
    <row r="2095" spans="1:8">
      <c r="A2095" s="1737"/>
      <c r="B2095" s="1758"/>
      <c r="C2095" s="1758"/>
      <c r="D2095" s="1758"/>
      <c r="E2095" s="1758"/>
      <c r="F2095" s="1604"/>
      <c r="G2095" s="1758"/>
      <c r="H2095" s="2994"/>
    </row>
    <row r="2096" spans="1:8">
      <c r="A2096" s="1737"/>
      <c r="B2096" s="1758"/>
      <c r="C2096" s="1758"/>
      <c r="D2096" s="1758"/>
      <c r="E2096" s="1758"/>
      <c r="F2096" s="1758"/>
      <c r="G2096" s="1758"/>
      <c r="H2096" s="2994"/>
    </row>
    <row r="2097" spans="1:8">
      <c r="A2097" s="1737"/>
      <c r="B2097" s="1758"/>
      <c r="C2097" s="1758"/>
      <c r="D2097" s="1758"/>
      <c r="E2097" s="1758"/>
      <c r="F2097" s="1739"/>
      <c r="G2097" s="1682"/>
      <c r="H2097" s="1703"/>
    </row>
    <row r="2098" spans="1:8">
      <c r="A2098" s="1737"/>
      <c r="B2098" s="1739"/>
      <c r="C2098" s="1758"/>
      <c r="D2098" s="1758"/>
      <c r="E2098" s="1758"/>
      <c r="F2098" s="1739"/>
      <c r="G2098" s="1682"/>
      <c r="H2098" s="1703"/>
    </row>
    <row r="2099" spans="1:8">
      <c r="A2099" s="1737"/>
      <c r="B2099" s="1758"/>
      <c r="C2099" s="1758"/>
      <c r="D2099" s="1758"/>
      <c r="E2099" s="1758"/>
      <c r="F2099" s="1739"/>
      <c r="G2099" s="1682"/>
      <c r="H2099" s="1703"/>
    </row>
    <row r="2100" spans="1:8">
      <c r="A2100" s="1737"/>
      <c r="B2100" s="1739"/>
      <c r="C2100" s="1758"/>
      <c r="D2100" s="1758"/>
      <c r="E2100" s="1758"/>
      <c r="F2100" s="1739"/>
      <c r="G2100" s="1682"/>
      <c r="H2100" s="1703"/>
    </row>
    <row r="2101" spans="1:8">
      <c r="A2101" s="1737"/>
      <c r="B2101" s="1758"/>
      <c r="C2101" s="1758"/>
      <c r="D2101" s="1758"/>
      <c r="E2101" s="1758"/>
      <c r="F2101" s="1739"/>
      <c r="G2101" s="1682"/>
      <c r="H2101" s="1703"/>
    </row>
    <row r="2102" spans="1:8">
      <c r="A2102" s="1737"/>
      <c r="B2102" s="1758"/>
      <c r="C2102" s="1758"/>
      <c r="D2102" s="1758"/>
      <c r="E2102" s="1758"/>
      <c r="F2102" s="1739"/>
      <c r="G2102" s="1682"/>
      <c r="H2102" s="1703"/>
    </row>
    <row r="2103" spans="1:8">
      <c r="A2103" s="1737"/>
      <c r="B2103" s="1758"/>
      <c r="C2103" s="1758"/>
      <c r="D2103" s="1758"/>
      <c r="E2103" s="1758"/>
      <c r="F2103" s="1739"/>
      <c r="G2103" s="1682"/>
      <c r="H2103" s="1703"/>
    </row>
    <row r="2104" spans="1:8">
      <c r="A2104" s="1737"/>
      <c r="B2104" s="1758"/>
      <c r="C2104" s="1758"/>
      <c r="D2104" s="1758"/>
      <c r="E2104" s="1758"/>
      <c r="F2104" s="1739"/>
      <c r="G2104" s="1682"/>
      <c r="H2104" s="1703"/>
    </row>
    <row r="2105" spans="1:8">
      <c r="A2105" s="1737"/>
      <c r="B2105" s="1758"/>
      <c r="C2105" s="1758"/>
      <c r="D2105" s="1758"/>
      <c r="E2105" s="1758"/>
      <c r="F2105" s="1739"/>
      <c r="G2105" s="1682"/>
      <c r="H2105" s="1703"/>
    </row>
    <row r="2106" spans="1:8">
      <c r="A2106" s="1737"/>
      <c r="B2106" s="1758"/>
      <c r="C2106" s="1758"/>
      <c r="D2106" s="1758"/>
      <c r="E2106" s="1758"/>
      <c r="F2106" s="1739"/>
      <c r="G2106" s="1682"/>
      <c r="H2106" s="1703"/>
    </row>
    <row r="2107" spans="1:8">
      <c r="A2107" s="1737"/>
      <c r="B2107" s="1758"/>
      <c r="C2107" s="1758"/>
      <c r="D2107" s="1758"/>
      <c r="E2107" s="1758"/>
      <c r="F2107" s="1739"/>
      <c r="G2107" s="1682"/>
      <c r="H2107" s="1703"/>
    </row>
    <row r="2108" spans="1:8">
      <c r="A2108" s="1737"/>
      <c r="B2108" s="1758"/>
      <c r="C2108" s="1758"/>
      <c r="D2108" s="1758"/>
      <c r="E2108" s="1758"/>
      <c r="F2108" s="1739"/>
      <c r="G2108" s="1682"/>
      <c r="H2108" s="1703"/>
    </row>
    <row r="2109" spans="1:8">
      <c r="A2109" s="1737"/>
      <c r="B2109" s="1758"/>
      <c r="C2109" s="1758"/>
      <c r="D2109" s="1758"/>
      <c r="E2109" s="1758"/>
      <c r="F2109" s="1739"/>
      <c r="G2109" s="1682"/>
      <c r="H2109" s="1703"/>
    </row>
    <row r="2110" spans="1:8">
      <c r="A2110" s="1737"/>
      <c r="B2110" s="1758"/>
      <c r="C2110" s="1758"/>
      <c r="D2110" s="1758"/>
      <c r="E2110" s="1758"/>
      <c r="F2110" s="1739"/>
      <c r="G2110" s="1682"/>
      <c r="H2110" s="1703"/>
    </row>
    <row r="2111" spans="1:8">
      <c r="A2111" s="1737"/>
      <c r="B2111" s="1758"/>
      <c r="C2111" s="1758"/>
      <c r="D2111" s="1758"/>
      <c r="E2111" s="1758"/>
      <c r="F2111" s="1739"/>
      <c r="G2111" s="1682"/>
      <c r="H2111" s="1703"/>
    </row>
    <row r="2112" spans="1:8">
      <c r="A2112" s="1737"/>
      <c r="B2112" s="1758"/>
      <c r="C2112" s="1758"/>
      <c r="D2112" s="1758"/>
      <c r="E2112" s="1758"/>
      <c r="F2112" s="1739"/>
      <c r="G2112" s="1682"/>
      <c r="H2112" s="1703"/>
    </row>
    <row r="2113" spans="1:8">
      <c r="A2113" s="1737"/>
      <c r="B2113" s="1758"/>
      <c r="C2113" s="1758"/>
      <c r="D2113" s="1758"/>
      <c r="E2113" s="1758"/>
      <c r="F2113" s="1739"/>
      <c r="G2113" s="1682"/>
      <c r="H2113" s="1703"/>
    </row>
    <row r="2114" spans="1:8">
      <c r="A2114" s="1737"/>
      <c r="B2114" s="1758"/>
      <c r="C2114" s="1758"/>
      <c r="D2114" s="1758"/>
      <c r="E2114" s="1758"/>
      <c r="F2114" s="1739"/>
      <c r="G2114" s="1682"/>
      <c r="H2114" s="1703"/>
    </row>
    <row r="2115" spans="1:8">
      <c r="A2115" s="1737"/>
      <c r="B2115" s="1758"/>
      <c r="C2115" s="1758"/>
      <c r="D2115" s="1758"/>
      <c r="E2115" s="1758"/>
      <c r="F2115" s="1739"/>
      <c r="G2115" s="1682"/>
      <c r="H2115" s="1703"/>
    </row>
    <row r="2116" spans="1:8">
      <c r="A2116" s="1737"/>
      <c r="B2116" s="1758"/>
      <c r="C2116" s="1758"/>
      <c r="D2116" s="1758"/>
      <c r="E2116" s="1758"/>
      <c r="F2116" s="1739"/>
      <c r="G2116" s="1682"/>
      <c r="H2116" s="1703"/>
    </row>
    <row r="2117" spans="1:8">
      <c r="A2117" s="1737"/>
      <c r="B2117" s="1758"/>
      <c r="C2117" s="1758"/>
      <c r="D2117" s="1758"/>
      <c r="E2117" s="1758"/>
      <c r="F2117" s="1739"/>
      <c r="G2117" s="1682"/>
      <c r="H2117" s="1703"/>
    </row>
    <row r="2118" spans="1:8">
      <c r="A2118" s="1737"/>
      <c r="B2118" s="1758"/>
      <c r="C2118" s="1758"/>
      <c r="D2118" s="1758"/>
      <c r="E2118" s="1758"/>
      <c r="F2118" s="1739"/>
      <c r="G2118" s="1682"/>
      <c r="H2118" s="1703"/>
    </row>
    <row r="2119" spans="1:8">
      <c r="A2119" s="1737"/>
      <c r="B2119" s="1758"/>
      <c r="C2119" s="1758"/>
      <c r="D2119" s="1758"/>
      <c r="E2119" s="1758"/>
      <c r="F2119" s="1739"/>
      <c r="G2119" s="1682"/>
      <c r="H2119" s="1703"/>
    </row>
    <row r="2120" spans="1:8">
      <c r="A2120" s="1737"/>
      <c r="B2120" s="1758"/>
      <c r="C2120" s="1758"/>
      <c r="D2120" s="1758"/>
      <c r="E2120" s="1758"/>
      <c r="F2120" s="1739"/>
      <c r="G2120" s="1682"/>
      <c r="H2120" s="1703"/>
    </row>
    <row r="2121" spans="1:8">
      <c r="A2121" s="1737"/>
      <c r="B2121" s="1755"/>
      <c r="C2121" s="1755"/>
      <c r="D2121" s="1755"/>
      <c r="E2121" s="1755"/>
      <c r="F2121" s="1739"/>
      <c r="G2121" s="1682"/>
      <c r="H2121" s="1703"/>
    </row>
    <row r="2122" spans="1:8">
      <c r="A2122" s="1737"/>
      <c r="B2122" s="1755"/>
      <c r="C2122" s="1755"/>
      <c r="D2122" s="1755"/>
      <c r="E2122" s="1755"/>
      <c r="F2122" s="1739"/>
      <c r="G2122" s="1682"/>
      <c r="H2122" s="1703"/>
    </row>
    <row r="2123" spans="1:8">
      <c r="A2123" s="1737"/>
      <c r="B2123" s="1755"/>
      <c r="C2123" s="1755"/>
      <c r="D2123" s="1755"/>
      <c r="E2123" s="1755"/>
      <c r="F2123" s="1739"/>
      <c r="G2123" s="1682"/>
      <c r="H2123" s="1703"/>
    </row>
    <row r="2124" spans="1:8">
      <c r="A2124" s="1737"/>
      <c r="B2124" s="1755"/>
      <c r="C2124" s="1755"/>
      <c r="D2124" s="1755"/>
      <c r="E2124" s="1755"/>
      <c r="F2124" s="1739"/>
      <c r="G2124" s="1682"/>
      <c r="H2124" s="1703"/>
    </row>
    <row r="2125" spans="1:8">
      <c r="A2125" s="1737"/>
      <c r="B2125" s="1755"/>
      <c r="C2125" s="1755"/>
      <c r="D2125" s="1755"/>
      <c r="E2125" s="1755"/>
      <c r="F2125" s="1739"/>
      <c r="G2125" s="1682"/>
      <c r="H2125" s="1703"/>
    </row>
    <row r="2126" spans="1:8">
      <c r="A2126" s="1737"/>
      <c r="B2126" s="1739"/>
      <c r="C2126" s="1755"/>
      <c r="D2126" s="1755"/>
      <c r="E2126" s="1755"/>
      <c r="F2126" s="1739"/>
      <c r="G2126" s="1682"/>
      <c r="H2126" s="1703"/>
    </row>
    <row r="2127" spans="1:8">
      <c r="A2127" s="1737"/>
      <c r="B2127" s="1755"/>
      <c r="C2127" s="1755"/>
      <c r="D2127" s="1755"/>
      <c r="E2127" s="1755"/>
      <c r="F2127" s="1739"/>
      <c r="G2127" s="1682"/>
      <c r="H2127" s="1703"/>
    </row>
    <row r="2128" spans="1:8">
      <c r="A2128" s="1737"/>
      <c r="B2128" s="1739"/>
      <c r="C2128" s="1755"/>
      <c r="D2128" s="1755"/>
      <c r="E2128" s="1755"/>
      <c r="F2128" s="1739"/>
      <c r="G2128" s="1682"/>
      <c r="H2128" s="1703"/>
    </row>
    <row r="2129" spans="1:8">
      <c r="A2129" s="1737"/>
      <c r="B2129" s="1739"/>
      <c r="C2129" s="1755"/>
      <c r="D2129" s="1755"/>
      <c r="E2129" s="1755"/>
      <c r="F2129" s="1739"/>
      <c r="G2129" s="1682"/>
      <c r="H2129" s="1703"/>
    </row>
    <row r="2130" spans="1:8">
      <c r="A2130" s="1737"/>
      <c r="B2130" s="1739"/>
      <c r="C2130" s="1755"/>
      <c r="D2130" s="1755"/>
      <c r="E2130" s="1755"/>
      <c r="F2130" s="1739"/>
      <c r="G2130" s="1682"/>
      <c r="H2130" s="1703"/>
    </row>
    <row r="2131" spans="1:8">
      <c r="A2131" s="1737"/>
      <c r="B2131" s="1739"/>
      <c r="C2131" s="1755"/>
      <c r="D2131" s="1755"/>
      <c r="E2131" s="1755"/>
      <c r="F2131" s="1739"/>
      <c r="G2131" s="1682"/>
      <c r="H2131" s="1703"/>
    </row>
    <row r="2132" spans="1:8">
      <c r="A2132" s="1737"/>
      <c r="B2132" s="1739"/>
      <c r="C2132" s="1755"/>
      <c r="D2132" s="1755"/>
      <c r="E2132" s="1755"/>
      <c r="F2132" s="1739"/>
      <c r="G2132" s="1682"/>
      <c r="H2132" s="1703"/>
    </row>
    <row r="2133" spans="1:8">
      <c r="A2133" s="1737"/>
      <c r="B2133" s="1739"/>
      <c r="C2133" s="1755"/>
      <c r="D2133" s="1755"/>
      <c r="E2133" s="1755"/>
      <c r="F2133" s="1739"/>
      <c r="G2133" s="1682"/>
      <c r="H2133" s="1703"/>
    </row>
    <row r="2134" spans="1:8">
      <c r="A2134" s="1737"/>
      <c r="B2134" s="1739"/>
      <c r="C2134" s="1755"/>
      <c r="D2134" s="1755"/>
      <c r="E2134" s="1755"/>
      <c r="F2134" s="1739"/>
      <c r="G2134" s="1682"/>
      <c r="H2134" s="1703"/>
    </row>
    <row r="2135" spans="1:8">
      <c r="A2135" s="1737"/>
      <c r="B2135" s="1739"/>
      <c r="C2135" s="1755"/>
      <c r="D2135" s="1755"/>
      <c r="E2135" s="1755"/>
      <c r="F2135" s="1739"/>
      <c r="G2135" s="1682"/>
      <c r="H2135" s="1703"/>
    </row>
    <row r="2136" spans="1:8">
      <c r="A2136" s="1737"/>
      <c r="B2136" s="1739"/>
      <c r="C2136" s="1755"/>
      <c r="D2136" s="1755"/>
      <c r="E2136" s="1755"/>
      <c r="F2136" s="1739"/>
      <c r="G2136" s="1682"/>
      <c r="H2136" s="1703"/>
    </row>
    <row r="2137" spans="1:8">
      <c r="A2137" s="1737"/>
      <c r="B2137" s="1739"/>
      <c r="C2137" s="1755"/>
      <c r="D2137" s="1755"/>
      <c r="E2137" s="1755"/>
      <c r="F2137" s="1739"/>
      <c r="G2137" s="1682"/>
      <c r="H2137" s="1703"/>
    </row>
    <row r="2138" spans="1:8" ht="15.75" thickBot="1">
      <c r="A2138" s="1814"/>
      <c r="B2138" s="1815"/>
      <c r="C2138" s="1816"/>
      <c r="D2138" s="1816"/>
      <c r="E2138" s="1816"/>
      <c r="F2138" s="1815"/>
      <c r="G2138" s="1707"/>
      <c r="H2138" s="1708"/>
    </row>
    <row r="2139" spans="1:8">
      <c r="A2139" s="2539" t="s">
        <v>4389</v>
      </c>
      <c r="B2139" s="2574"/>
      <c r="C2139" s="1604"/>
      <c r="D2139" s="1604"/>
      <c r="E2139" s="1739"/>
      <c r="F2139" s="1739"/>
      <c r="G2139" s="1682"/>
      <c r="H2139" s="1840"/>
    </row>
    <row r="2140" spans="1:8">
      <c r="A2140" s="1755" t="s">
        <v>5888</v>
      </c>
      <c r="B2140" s="1755"/>
      <c r="C2140" s="1755"/>
      <c r="D2140" s="1755"/>
      <c r="E2140" s="1755"/>
      <c r="F2140" s="1755"/>
      <c r="G2140" s="1680"/>
      <c r="H2140" s="1680"/>
    </row>
    <row r="2142" spans="1:8" ht="15.75" thickBot="1"/>
    <row r="2143" spans="1:8">
      <c r="A2143" s="1729"/>
      <c r="B2143" s="1730" t="s">
        <v>1789</v>
      </c>
      <c r="C2143" s="1731" t="s">
        <v>1335</v>
      </c>
      <c r="D2143" s="1732"/>
      <c r="E2143" s="1732"/>
      <c r="F2143" s="1730"/>
      <c r="G2143" s="1730" t="s">
        <v>1711</v>
      </c>
      <c r="H2143" s="1733" t="s">
        <v>1712</v>
      </c>
    </row>
    <row r="2144" spans="1:8">
      <c r="A2144" s="1737"/>
      <c r="B2144" s="1583" t="str">
        <f>'Data Sheet'!$C$25</f>
        <v xml:space="preserve"> New York State Electric &amp; Gas Corporation</v>
      </c>
      <c r="C2144" s="1738" t="s">
        <v>1336</v>
      </c>
      <c r="D2144" s="1739" t="s">
        <v>1337</v>
      </c>
      <c r="E2144" s="1739"/>
      <c r="F2144" s="1740" t="s">
        <v>1338</v>
      </c>
      <c r="G2144" s="1740" t="s">
        <v>1714</v>
      </c>
      <c r="H2144" s="1741"/>
    </row>
    <row r="2145" spans="1:8">
      <c r="A2145" s="1744"/>
      <c r="B2145" s="1745"/>
      <c r="C2145" s="1746" t="s">
        <v>1339</v>
      </c>
      <c r="D2145" s="1745" t="s">
        <v>1337</v>
      </c>
      <c r="E2145" s="1745"/>
      <c r="F2145" s="1747" t="s">
        <v>1340</v>
      </c>
      <c r="G2145" s="1687" t="str">
        <f>'Data Sheet'!$C$40</f>
        <v xml:space="preserve"> </v>
      </c>
      <c r="H2145" s="1688" t="str">
        <f>'Data Sheet'!$C$38</f>
        <v>12/31/2016</v>
      </c>
    </row>
    <row r="2146" spans="1:8">
      <c r="A2146" s="1752" t="s">
        <v>1805</v>
      </c>
      <c r="B2146" s="1753"/>
      <c r="C2146" s="1753"/>
      <c r="D2146" s="1753"/>
      <c r="E2146" s="1753"/>
      <c r="F2146" s="1753"/>
      <c r="G2146" s="1753"/>
      <c r="H2146" s="1754"/>
    </row>
    <row r="2147" spans="1:8">
      <c r="A2147" s="1737"/>
      <c r="B2147" s="1755"/>
      <c r="C2147" s="1755"/>
      <c r="D2147" s="1755"/>
      <c r="E2147" s="1755"/>
      <c r="F2147" s="1604"/>
      <c r="G2147" s="1755"/>
      <c r="H2147" s="1838"/>
    </row>
    <row r="2148" spans="1:8">
      <c r="A2148" s="1737"/>
      <c r="B2148" s="1758"/>
      <c r="C2148" s="1758"/>
      <c r="D2148" s="1758"/>
      <c r="E2148" s="1758"/>
      <c r="F2148" s="1604"/>
      <c r="G2148" s="1758"/>
      <c r="H2148" s="2994"/>
    </row>
    <row r="2149" spans="1:8">
      <c r="A2149" s="1737"/>
      <c r="B2149" s="1758"/>
      <c r="C2149" s="1758"/>
      <c r="D2149" s="1758"/>
      <c r="E2149" s="1758"/>
      <c r="F2149" s="1604"/>
      <c r="G2149" s="1758"/>
      <c r="H2149" s="2994"/>
    </row>
    <row r="2150" spans="1:8">
      <c r="A2150" s="1737"/>
      <c r="B2150" s="1758"/>
      <c r="C2150" s="1758"/>
      <c r="D2150" s="1758"/>
      <c r="E2150" s="1758"/>
      <c r="F2150" s="1604"/>
      <c r="G2150" s="1758"/>
      <c r="H2150" s="2995"/>
    </row>
    <row r="2151" spans="1:8">
      <c r="A2151" s="1737"/>
      <c r="B2151" s="1758"/>
      <c r="C2151" s="1758"/>
      <c r="D2151" s="1758"/>
      <c r="E2151" s="1758"/>
      <c r="F2151" s="1604"/>
      <c r="G2151" s="1758"/>
      <c r="H2151" s="2994"/>
    </row>
    <row r="2152" spans="1:8">
      <c r="A2152" s="1737"/>
      <c r="B2152" s="1758"/>
      <c r="C2152" s="1758"/>
      <c r="D2152" s="1758"/>
      <c r="E2152" s="1758"/>
      <c r="F2152" s="1604"/>
      <c r="G2152" s="1758"/>
      <c r="H2152" s="2994"/>
    </row>
    <row r="2153" spans="1:8">
      <c r="A2153" s="1737"/>
      <c r="B2153" s="1758"/>
      <c r="C2153" s="1758"/>
      <c r="D2153" s="1758"/>
      <c r="E2153" s="1758"/>
      <c r="F2153" s="1604"/>
      <c r="G2153" s="2996"/>
      <c r="H2153" s="2997"/>
    </row>
    <row r="2154" spans="1:8">
      <c r="A2154" s="1737"/>
      <c r="B2154" s="1758"/>
      <c r="C2154" s="1758"/>
      <c r="D2154" s="1758"/>
      <c r="E2154" s="1758"/>
      <c r="F2154" s="1604"/>
      <c r="G2154" s="2996"/>
      <c r="H2154" s="2997"/>
    </row>
    <row r="2155" spans="1:8">
      <c r="A2155" s="1737"/>
      <c r="B2155" s="1739"/>
      <c r="C2155" s="1758"/>
      <c r="D2155" s="1758"/>
      <c r="E2155" s="1758"/>
      <c r="F2155" s="1604"/>
      <c r="G2155" s="2996"/>
      <c r="H2155" s="2997"/>
    </row>
    <row r="2156" spans="1:8">
      <c r="A2156" s="1737"/>
      <c r="B2156" s="1758"/>
      <c r="C2156" s="1758"/>
      <c r="D2156" s="1758"/>
      <c r="E2156" s="1758"/>
      <c r="F2156" s="1604"/>
      <c r="G2156" s="2996"/>
      <c r="H2156" s="2997"/>
    </row>
    <row r="2157" spans="1:8">
      <c r="A2157" s="1737"/>
      <c r="B2157" s="1758"/>
      <c r="C2157" s="1758"/>
      <c r="D2157" s="1758"/>
      <c r="E2157" s="1758"/>
      <c r="F2157" s="1604"/>
      <c r="G2157" s="2996"/>
      <c r="H2157" s="2997"/>
    </row>
    <row r="2158" spans="1:8">
      <c r="A2158" s="1737"/>
      <c r="B2158" s="1758"/>
      <c r="C2158" s="1758"/>
      <c r="D2158" s="1758"/>
      <c r="E2158" s="1758"/>
      <c r="F2158" s="1604"/>
      <c r="G2158" s="1758"/>
      <c r="H2158" s="2994"/>
    </row>
    <row r="2159" spans="1:8">
      <c r="A2159" s="1737"/>
      <c r="B2159" s="1758"/>
      <c r="C2159" s="1758"/>
      <c r="D2159" s="1758"/>
      <c r="E2159" s="1758"/>
      <c r="F2159" s="1604"/>
      <c r="G2159" s="1758"/>
      <c r="H2159" s="2994"/>
    </row>
    <row r="2160" spans="1:8">
      <c r="A2160" s="1737"/>
      <c r="B2160" s="1758"/>
      <c r="C2160" s="1758"/>
      <c r="D2160" s="1758"/>
      <c r="E2160" s="1758"/>
      <c r="F2160" s="1604"/>
      <c r="G2160" s="1758"/>
      <c r="H2160" s="2994"/>
    </row>
    <row r="2161" spans="1:8">
      <c r="A2161" s="1737"/>
      <c r="B2161" s="1758"/>
      <c r="C2161" s="1758"/>
      <c r="D2161" s="1758"/>
      <c r="E2161" s="1758"/>
      <c r="F2161" s="1604"/>
      <c r="G2161" s="1758"/>
      <c r="H2161" s="2994"/>
    </row>
    <row r="2162" spans="1:8">
      <c r="A2162" s="1737"/>
      <c r="B2162" s="1758"/>
      <c r="C2162" s="1758"/>
      <c r="D2162" s="1758"/>
      <c r="E2162" s="1758"/>
      <c r="F2162" s="1604"/>
      <c r="G2162" s="1758"/>
      <c r="H2162" s="2994"/>
    </row>
    <row r="2163" spans="1:8">
      <c r="A2163" s="1737"/>
      <c r="B2163" s="1758"/>
      <c r="C2163" s="1758"/>
      <c r="D2163" s="1758"/>
      <c r="E2163" s="1758"/>
      <c r="F2163" s="1758"/>
      <c r="G2163" s="1758"/>
      <c r="H2163" s="2994"/>
    </row>
    <row r="2164" spans="1:8">
      <c r="A2164" s="1737"/>
      <c r="B2164" s="1758"/>
      <c r="C2164" s="1758"/>
      <c r="D2164" s="1758"/>
      <c r="E2164" s="1758"/>
      <c r="F2164" s="1739"/>
      <c r="G2164" s="1682"/>
      <c r="H2164" s="1703"/>
    </row>
    <row r="2165" spans="1:8">
      <c r="A2165" s="1737"/>
      <c r="B2165" s="1739"/>
      <c r="C2165" s="1758"/>
      <c r="D2165" s="1758"/>
      <c r="E2165" s="1758"/>
      <c r="F2165" s="1739"/>
      <c r="G2165" s="1682"/>
      <c r="H2165" s="1703"/>
    </row>
    <row r="2166" spans="1:8">
      <c r="A2166" s="1737"/>
      <c r="B2166" s="1758"/>
      <c r="C2166" s="1758"/>
      <c r="D2166" s="1758"/>
      <c r="E2166" s="1758"/>
      <c r="F2166" s="1739"/>
      <c r="G2166" s="1682"/>
      <c r="H2166" s="1703"/>
    </row>
    <row r="2167" spans="1:8">
      <c r="A2167" s="1737"/>
      <c r="B2167" s="1739"/>
      <c r="C2167" s="1758"/>
      <c r="D2167" s="1758"/>
      <c r="E2167" s="1758"/>
      <c r="F2167" s="1739"/>
      <c r="G2167" s="1682"/>
      <c r="H2167" s="1703"/>
    </row>
    <row r="2168" spans="1:8">
      <c r="A2168" s="1737"/>
      <c r="B2168" s="1758"/>
      <c r="C2168" s="1758"/>
      <c r="D2168" s="1758"/>
      <c r="E2168" s="1758"/>
      <c r="F2168" s="1739"/>
      <c r="G2168" s="1682"/>
      <c r="H2168" s="1703"/>
    </row>
    <row r="2169" spans="1:8">
      <c r="A2169" s="1737"/>
      <c r="B2169" s="1758"/>
      <c r="C2169" s="1758"/>
      <c r="D2169" s="1758"/>
      <c r="E2169" s="1758"/>
      <c r="F2169" s="1739"/>
      <c r="G2169" s="1682"/>
      <c r="H2169" s="1703"/>
    </row>
    <row r="2170" spans="1:8">
      <c r="A2170" s="1737"/>
      <c r="B2170" s="1758"/>
      <c r="C2170" s="1758"/>
      <c r="D2170" s="1758"/>
      <c r="E2170" s="1758"/>
      <c r="F2170" s="1739"/>
      <c r="G2170" s="1682"/>
      <c r="H2170" s="1703"/>
    </row>
    <row r="2171" spans="1:8">
      <c r="A2171" s="1737"/>
      <c r="B2171" s="1758"/>
      <c r="C2171" s="1758"/>
      <c r="D2171" s="1758"/>
      <c r="E2171" s="1758"/>
      <c r="F2171" s="1739"/>
      <c r="G2171" s="1682"/>
      <c r="H2171" s="1703"/>
    </row>
    <row r="2172" spans="1:8">
      <c r="A2172" s="1737"/>
      <c r="B2172" s="1758"/>
      <c r="C2172" s="1758"/>
      <c r="D2172" s="1758"/>
      <c r="E2172" s="1758"/>
      <c r="F2172" s="1739"/>
      <c r="G2172" s="1682"/>
      <c r="H2172" s="1703"/>
    </row>
    <row r="2173" spans="1:8">
      <c r="A2173" s="1737"/>
      <c r="B2173" s="1758"/>
      <c r="C2173" s="1758"/>
      <c r="D2173" s="1758"/>
      <c r="E2173" s="1758"/>
      <c r="F2173" s="1739"/>
      <c r="G2173" s="1682"/>
      <c r="H2173" s="1703"/>
    </row>
    <row r="2174" spans="1:8">
      <c r="A2174" s="1737"/>
      <c r="B2174" s="1758"/>
      <c r="C2174" s="1758"/>
      <c r="D2174" s="1758"/>
      <c r="E2174" s="1758"/>
      <c r="F2174" s="1739"/>
      <c r="G2174" s="1682"/>
      <c r="H2174" s="1703"/>
    </row>
    <row r="2175" spans="1:8">
      <c r="A2175" s="1737"/>
      <c r="B2175" s="1758"/>
      <c r="C2175" s="1758"/>
      <c r="D2175" s="1758"/>
      <c r="E2175" s="1758"/>
      <c r="F2175" s="1739"/>
      <c r="G2175" s="1682"/>
      <c r="H2175" s="1703"/>
    </row>
    <row r="2176" spans="1:8">
      <c r="A2176" s="1737"/>
      <c r="B2176" s="1758"/>
      <c r="C2176" s="1758"/>
      <c r="D2176" s="1758"/>
      <c r="E2176" s="1758"/>
      <c r="F2176" s="1739"/>
      <c r="G2176" s="1682"/>
      <c r="H2176" s="1703"/>
    </row>
    <row r="2177" spans="1:8">
      <c r="A2177" s="1737"/>
      <c r="B2177" s="1758"/>
      <c r="C2177" s="1758"/>
      <c r="D2177" s="1758"/>
      <c r="E2177" s="1758"/>
      <c r="F2177" s="1739"/>
      <c r="G2177" s="1682"/>
      <c r="H2177" s="1703"/>
    </row>
    <row r="2178" spans="1:8">
      <c r="A2178" s="1737"/>
      <c r="B2178" s="1758"/>
      <c r="C2178" s="1758"/>
      <c r="D2178" s="1758"/>
      <c r="E2178" s="1758"/>
      <c r="F2178" s="1739"/>
      <c r="G2178" s="1682"/>
      <c r="H2178" s="1703"/>
    </row>
    <row r="2179" spans="1:8">
      <c r="A2179" s="1737"/>
      <c r="B2179" s="1758"/>
      <c r="C2179" s="1758"/>
      <c r="D2179" s="1758"/>
      <c r="E2179" s="1758"/>
      <c r="F2179" s="1739"/>
      <c r="G2179" s="1682"/>
      <c r="H2179" s="1703"/>
    </row>
    <row r="2180" spans="1:8">
      <c r="A2180" s="1737"/>
      <c r="B2180" s="1758"/>
      <c r="C2180" s="1758"/>
      <c r="D2180" s="1758"/>
      <c r="E2180" s="1758"/>
      <c r="F2180" s="1739"/>
      <c r="G2180" s="1682"/>
      <c r="H2180" s="1703"/>
    </row>
    <row r="2181" spans="1:8">
      <c r="A2181" s="1737"/>
      <c r="B2181" s="1758"/>
      <c r="C2181" s="1758"/>
      <c r="D2181" s="1758"/>
      <c r="E2181" s="1758"/>
      <c r="F2181" s="1739"/>
      <c r="G2181" s="1682"/>
      <c r="H2181" s="1703"/>
    </row>
    <row r="2182" spans="1:8">
      <c r="A2182" s="1737"/>
      <c r="B2182" s="1758"/>
      <c r="C2182" s="1758"/>
      <c r="D2182" s="1758"/>
      <c r="E2182" s="1758"/>
      <c r="F2182" s="1739"/>
      <c r="G2182" s="1682"/>
      <c r="H2182" s="1703"/>
    </row>
    <row r="2183" spans="1:8">
      <c r="A2183" s="1737"/>
      <c r="B2183" s="1758"/>
      <c r="C2183" s="1758"/>
      <c r="D2183" s="1758"/>
      <c r="E2183" s="1758"/>
      <c r="F2183" s="1739"/>
      <c r="G2183" s="1682"/>
      <c r="H2183" s="1703"/>
    </row>
    <row r="2184" spans="1:8">
      <c r="A2184" s="1737"/>
      <c r="B2184" s="1758"/>
      <c r="C2184" s="1758"/>
      <c r="D2184" s="1758"/>
      <c r="E2184" s="1758"/>
      <c r="F2184" s="1739"/>
      <c r="G2184" s="1682"/>
      <c r="H2184" s="1703"/>
    </row>
    <row r="2185" spans="1:8">
      <c r="A2185" s="1737"/>
      <c r="B2185" s="1758"/>
      <c r="C2185" s="1758"/>
      <c r="D2185" s="1758"/>
      <c r="E2185" s="1758"/>
      <c r="F2185" s="1739"/>
      <c r="G2185" s="1682"/>
      <c r="H2185" s="1703"/>
    </row>
    <row r="2186" spans="1:8">
      <c r="A2186" s="1737"/>
      <c r="B2186" s="1758"/>
      <c r="C2186" s="1758"/>
      <c r="D2186" s="1758"/>
      <c r="E2186" s="1758"/>
      <c r="F2186" s="1739"/>
      <c r="G2186" s="1682"/>
      <c r="H2186" s="1703"/>
    </row>
    <row r="2187" spans="1:8">
      <c r="A2187" s="1737"/>
      <c r="B2187" s="1758"/>
      <c r="C2187" s="1758"/>
      <c r="D2187" s="1758"/>
      <c r="E2187" s="1758"/>
      <c r="F2187" s="1739"/>
      <c r="G2187" s="1682"/>
      <c r="H2187" s="1703"/>
    </row>
    <row r="2188" spans="1:8">
      <c r="A2188" s="1737"/>
      <c r="B2188" s="1755"/>
      <c r="C2188" s="1755"/>
      <c r="D2188" s="1755"/>
      <c r="E2188" s="1755"/>
      <c r="F2188" s="1739"/>
      <c r="G2188" s="1682"/>
      <c r="H2188" s="1703"/>
    </row>
    <row r="2189" spans="1:8">
      <c r="A2189" s="1737"/>
      <c r="B2189" s="1755"/>
      <c r="C2189" s="1755"/>
      <c r="D2189" s="1755"/>
      <c r="E2189" s="1755"/>
      <c r="F2189" s="1739"/>
      <c r="G2189" s="1682"/>
      <c r="H2189" s="1703"/>
    </row>
    <row r="2190" spans="1:8">
      <c r="A2190" s="1737"/>
      <c r="B2190" s="1755"/>
      <c r="C2190" s="1755"/>
      <c r="D2190" s="1755"/>
      <c r="E2190" s="1755"/>
      <c r="F2190" s="1739"/>
      <c r="G2190" s="1682"/>
      <c r="H2190" s="1703"/>
    </row>
    <row r="2191" spans="1:8">
      <c r="A2191" s="1737"/>
      <c r="B2191" s="1755"/>
      <c r="C2191" s="1755"/>
      <c r="D2191" s="1755"/>
      <c r="E2191" s="1755"/>
      <c r="F2191" s="1739"/>
      <c r="G2191" s="1682"/>
      <c r="H2191" s="1703"/>
    </row>
    <row r="2192" spans="1:8">
      <c r="A2192" s="1737"/>
      <c r="B2192" s="1755"/>
      <c r="C2192" s="1755"/>
      <c r="D2192" s="1755"/>
      <c r="E2192" s="1755"/>
      <c r="F2192" s="1739"/>
      <c r="G2192" s="1682"/>
      <c r="H2192" s="1703"/>
    </row>
    <row r="2193" spans="1:8">
      <c r="A2193" s="1737"/>
      <c r="B2193" s="1739"/>
      <c r="C2193" s="1755"/>
      <c r="D2193" s="1755"/>
      <c r="E2193" s="1755"/>
      <c r="F2193" s="1739"/>
      <c r="G2193" s="1682"/>
      <c r="H2193" s="1703"/>
    </row>
    <row r="2194" spans="1:8">
      <c r="A2194" s="1737"/>
      <c r="B2194" s="1755"/>
      <c r="C2194" s="1755"/>
      <c r="D2194" s="1755"/>
      <c r="E2194" s="1755"/>
      <c r="F2194" s="1739"/>
      <c r="G2194" s="1682"/>
      <c r="H2194" s="1703"/>
    </row>
    <row r="2195" spans="1:8">
      <c r="A2195" s="1737"/>
      <c r="B2195" s="1739"/>
      <c r="C2195" s="1755"/>
      <c r="D2195" s="1755"/>
      <c r="E2195" s="1755"/>
      <c r="F2195" s="1739"/>
      <c r="G2195" s="1682"/>
      <c r="H2195" s="1703"/>
    </row>
    <row r="2196" spans="1:8">
      <c r="A2196" s="1737"/>
      <c r="B2196" s="1739"/>
      <c r="C2196" s="1755"/>
      <c r="D2196" s="1755"/>
      <c r="E2196" s="1755"/>
      <c r="F2196" s="1739"/>
      <c r="G2196" s="1682"/>
      <c r="H2196" s="1703"/>
    </row>
    <row r="2197" spans="1:8">
      <c r="A2197" s="1737"/>
      <c r="B2197" s="1739"/>
      <c r="C2197" s="1755"/>
      <c r="D2197" s="1755"/>
      <c r="E2197" s="1755"/>
      <c r="F2197" s="1739"/>
      <c r="G2197" s="1682"/>
      <c r="H2197" s="1703"/>
    </row>
    <row r="2198" spans="1:8">
      <c r="A2198" s="1737"/>
      <c r="B2198" s="1739"/>
      <c r="C2198" s="1755"/>
      <c r="D2198" s="1755"/>
      <c r="E2198" s="1755"/>
      <c r="F2198" s="1739"/>
      <c r="G2198" s="1682"/>
      <c r="H2198" s="1703"/>
    </row>
    <row r="2199" spans="1:8">
      <c r="A2199" s="1737"/>
      <c r="B2199" s="1739"/>
      <c r="C2199" s="1755"/>
      <c r="D2199" s="1755"/>
      <c r="E2199" s="1755"/>
      <c r="F2199" s="1739"/>
      <c r="G2199" s="1682"/>
      <c r="H2199" s="1703"/>
    </row>
    <row r="2200" spans="1:8">
      <c r="A2200" s="1737"/>
      <c r="B2200" s="1739"/>
      <c r="C2200" s="1755"/>
      <c r="D2200" s="1755"/>
      <c r="E2200" s="1755"/>
      <c r="F2200" s="1739"/>
      <c r="G2200" s="1682"/>
      <c r="H2200" s="1703"/>
    </row>
    <row r="2201" spans="1:8">
      <c r="A2201" s="1737"/>
      <c r="B2201" s="1739"/>
      <c r="C2201" s="1755"/>
      <c r="D2201" s="1755"/>
      <c r="E2201" s="1755"/>
      <c r="F2201" s="1739"/>
      <c r="G2201" s="1682"/>
      <c r="H2201" s="1703"/>
    </row>
    <row r="2202" spans="1:8">
      <c r="A2202" s="1737"/>
      <c r="B2202" s="1739"/>
      <c r="C2202" s="1755"/>
      <c r="D2202" s="1755"/>
      <c r="E2202" s="1755"/>
      <c r="F2202" s="1739"/>
      <c r="G2202" s="1682"/>
      <c r="H2202" s="1703"/>
    </row>
    <row r="2203" spans="1:8">
      <c r="A2203" s="1737"/>
      <c r="B2203" s="1739"/>
      <c r="C2203" s="1755"/>
      <c r="D2203" s="1755"/>
      <c r="E2203" s="1755"/>
      <c r="F2203" s="1739"/>
      <c r="G2203" s="1682"/>
      <c r="H2203" s="1703"/>
    </row>
    <row r="2204" spans="1:8">
      <c r="A2204" s="1737"/>
      <c r="B2204" s="1739"/>
      <c r="C2204" s="1755"/>
      <c r="D2204" s="1755"/>
      <c r="E2204" s="1755"/>
      <c r="F2204" s="1739"/>
      <c r="G2204" s="1682"/>
      <c r="H2204" s="1703"/>
    </row>
    <row r="2205" spans="1:8" ht="15.75" thickBot="1">
      <c r="A2205" s="1814"/>
      <c r="B2205" s="1815"/>
      <c r="C2205" s="1816"/>
      <c r="D2205" s="1816"/>
      <c r="E2205" s="1816"/>
      <c r="F2205" s="1815"/>
      <c r="G2205" s="1707"/>
      <c r="H2205" s="1708"/>
    </row>
    <row r="2206" spans="1:8">
      <c r="A2206" s="2539" t="s">
        <v>4389</v>
      </c>
      <c r="B2206" s="2574"/>
      <c r="C2206" s="1604"/>
      <c r="D2206" s="1604"/>
      <c r="E2206" s="1739"/>
      <c r="F2206" s="1739"/>
      <c r="G2206" s="1682"/>
      <c r="H2206" s="1840"/>
    </row>
    <row r="2207" spans="1:8">
      <c r="A2207" s="1755" t="s">
        <v>5889</v>
      </c>
      <c r="B2207" s="1755"/>
      <c r="C2207" s="1755"/>
      <c r="D2207" s="1755"/>
      <c r="E2207" s="1755"/>
      <c r="F2207" s="1755"/>
      <c r="G2207" s="1680"/>
      <c r="H2207" s="1680"/>
    </row>
    <row r="2208" spans="1:8" ht="15.75" thickBot="1"/>
    <row r="2209" spans="1:8">
      <c r="A2209" s="1729"/>
      <c r="B2209" s="1730" t="s">
        <v>1789</v>
      </c>
      <c r="C2209" s="1731" t="s">
        <v>1335</v>
      </c>
      <c r="D2209" s="1732"/>
      <c r="E2209" s="1732"/>
      <c r="F2209" s="1730"/>
      <c r="G2209" s="1730" t="s">
        <v>1711</v>
      </c>
      <c r="H2209" s="1733" t="s">
        <v>1712</v>
      </c>
    </row>
    <row r="2210" spans="1:8">
      <c r="A2210" s="1737"/>
      <c r="B2210" s="1583" t="str">
        <f>'Data Sheet'!$C$25</f>
        <v xml:space="preserve"> New York State Electric &amp; Gas Corporation</v>
      </c>
      <c r="C2210" s="1738" t="s">
        <v>1336</v>
      </c>
      <c r="D2210" s="1739" t="s">
        <v>1337</v>
      </c>
      <c r="E2210" s="1739"/>
      <c r="F2210" s="1740" t="s">
        <v>1338</v>
      </c>
      <c r="G2210" s="1740" t="s">
        <v>1714</v>
      </c>
      <c r="H2210" s="1741"/>
    </row>
    <row r="2211" spans="1:8">
      <c r="A2211" s="1744"/>
      <c r="B2211" s="1745"/>
      <c r="C2211" s="1746" t="s">
        <v>1339</v>
      </c>
      <c r="D2211" s="1745" t="s">
        <v>1337</v>
      </c>
      <c r="E2211" s="1745"/>
      <c r="F2211" s="1747" t="s">
        <v>1340</v>
      </c>
      <c r="G2211" s="1687" t="str">
        <f>'Data Sheet'!$C$40</f>
        <v xml:space="preserve"> </v>
      </c>
      <c r="H2211" s="1688" t="str">
        <f>'Data Sheet'!$C$38</f>
        <v>12/31/2016</v>
      </c>
    </row>
    <row r="2212" spans="1:8">
      <c r="A2212" s="1752" t="s">
        <v>1805</v>
      </c>
      <c r="B2212" s="1753"/>
      <c r="C2212" s="1753"/>
      <c r="D2212" s="1753"/>
      <c r="E2212" s="1753"/>
      <c r="F2212" s="1753"/>
      <c r="G2212" s="1753"/>
      <c r="H2212" s="1754"/>
    </row>
    <row r="2213" spans="1:8">
      <c r="A2213" s="1737"/>
      <c r="B2213" s="1755"/>
      <c r="C2213" s="1755"/>
      <c r="D2213" s="1755"/>
      <c r="E2213" s="1755"/>
      <c r="F2213" s="1604"/>
      <c r="G2213" s="1755"/>
      <c r="H2213" s="1838"/>
    </row>
    <row r="2214" spans="1:8">
      <c r="A2214" s="1737"/>
      <c r="B2214" s="1758"/>
      <c r="C2214" s="1758"/>
      <c r="D2214" s="1758"/>
      <c r="E2214" s="1758"/>
      <c r="F2214" s="1604"/>
      <c r="G2214" s="1758"/>
      <c r="H2214" s="2994"/>
    </row>
    <row r="2215" spans="1:8">
      <c r="A2215" s="1737"/>
      <c r="B2215" s="1758"/>
      <c r="C2215" s="1758"/>
      <c r="D2215" s="1758"/>
      <c r="E2215" s="1758"/>
      <c r="F2215" s="1604"/>
      <c r="G2215" s="1758"/>
      <c r="H2215" s="2994"/>
    </row>
    <row r="2216" spans="1:8">
      <c r="A2216" s="1737"/>
      <c r="B2216" s="1758"/>
      <c r="C2216" s="1758"/>
      <c r="D2216" s="1758"/>
      <c r="E2216" s="1758"/>
      <c r="F2216" s="1604"/>
      <c r="G2216" s="1758"/>
      <c r="H2216" s="2995"/>
    </row>
    <row r="2217" spans="1:8">
      <c r="A2217" s="1737"/>
      <c r="B2217" s="1758"/>
      <c r="C2217" s="1758"/>
      <c r="D2217" s="1758"/>
      <c r="E2217" s="1758"/>
      <c r="F2217" s="1604"/>
      <c r="G2217" s="1758"/>
      <c r="H2217" s="2994"/>
    </row>
    <row r="2218" spans="1:8">
      <c r="A2218" s="1737"/>
      <c r="B2218" s="1758"/>
      <c r="C2218" s="1758"/>
      <c r="D2218" s="1758"/>
      <c r="E2218" s="1758"/>
      <c r="F2218" s="1604"/>
      <c r="G2218" s="1758"/>
      <c r="H2218" s="2994"/>
    </row>
    <row r="2219" spans="1:8">
      <c r="A2219" s="1737"/>
      <c r="B2219" s="1758"/>
      <c r="C2219" s="1758"/>
      <c r="D2219" s="1758"/>
      <c r="E2219" s="1758"/>
      <c r="F2219" s="1604"/>
      <c r="G2219" s="2996"/>
      <c r="H2219" s="2997"/>
    </row>
    <row r="2220" spans="1:8">
      <c r="A2220" s="1737"/>
      <c r="B2220" s="1758"/>
      <c r="C2220" s="1758"/>
      <c r="D2220" s="1758"/>
      <c r="E2220" s="1758"/>
      <c r="F2220" s="1604"/>
      <c r="G2220" s="2996"/>
      <c r="H2220" s="2997"/>
    </row>
    <row r="2221" spans="1:8">
      <c r="A2221" s="1737"/>
      <c r="B2221" s="1739"/>
      <c r="C2221" s="1758"/>
      <c r="D2221" s="1758"/>
      <c r="E2221" s="1758"/>
      <c r="F2221" s="1604"/>
      <c r="G2221" s="2996"/>
      <c r="H2221" s="2997"/>
    </row>
    <row r="2222" spans="1:8">
      <c r="A2222" s="1737"/>
      <c r="B2222" s="1758"/>
      <c r="C2222" s="1758"/>
      <c r="D2222" s="1758"/>
      <c r="E2222" s="1758"/>
      <c r="F2222" s="1604"/>
      <c r="G2222" s="2996"/>
      <c r="H2222" s="2997"/>
    </row>
    <row r="2223" spans="1:8">
      <c r="A2223" s="1737"/>
      <c r="B2223" s="1758"/>
      <c r="C2223" s="1758"/>
      <c r="D2223" s="1758"/>
      <c r="E2223" s="1758"/>
      <c r="F2223" s="1604"/>
      <c r="G2223" s="2996"/>
      <c r="H2223" s="2997"/>
    </row>
    <row r="2224" spans="1:8">
      <c r="A2224" s="1737"/>
      <c r="B2224" s="1758"/>
      <c r="C2224" s="1758"/>
      <c r="D2224" s="1758"/>
      <c r="E2224" s="1758"/>
      <c r="F2224" s="1604"/>
      <c r="G2224" s="1758"/>
      <c r="H2224" s="2994"/>
    </row>
    <row r="2225" spans="1:8">
      <c r="A2225" s="1737"/>
      <c r="B2225" s="1758"/>
      <c r="C2225" s="1758"/>
      <c r="D2225" s="1758"/>
      <c r="E2225" s="1758"/>
      <c r="F2225" s="1604"/>
      <c r="G2225" s="1758"/>
      <c r="H2225" s="2994"/>
    </row>
    <row r="2226" spans="1:8">
      <c r="A2226" s="1737"/>
      <c r="B2226" s="1758"/>
      <c r="C2226" s="1758"/>
      <c r="D2226" s="1758"/>
      <c r="E2226" s="1758"/>
      <c r="F2226" s="1604"/>
      <c r="G2226" s="1758"/>
      <c r="H2226" s="2994"/>
    </row>
    <row r="2227" spans="1:8">
      <c r="A2227" s="1737"/>
      <c r="B2227" s="1758"/>
      <c r="C2227" s="1758"/>
      <c r="D2227" s="1758"/>
      <c r="E2227" s="1758"/>
      <c r="F2227" s="1604"/>
      <c r="G2227" s="1758"/>
      <c r="H2227" s="2994"/>
    </row>
    <row r="2228" spans="1:8">
      <c r="A2228" s="1737"/>
      <c r="B2228" s="1758"/>
      <c r="C2228" s="1758"/>
      <c r="D2228" s="1758"/>
      <c r="E2228" s="1758"/>
      <c r="F2228" s="1604"/>
      <c r="G2228" s="1758"/>
      <c r="H2228" s="2994"/>
    </row>
    <row r="2229" spans="1:8">
      <c r="A2229" s="1737"/>
      <c r="B2229" s="1758"/>
      <c r="C2229" s="1758"/>
      <c r="D2229" s="1758"/>
      <c r="E2229" s="1758"/>
      <c r="F2229" s="1758"/>
      <c r="G2229" s="1758"/>
      <c r="H2229" s="2994"/>
    </row>
    <row r="2230" spans="1:8">
      <c r="A2230" s="1737"/>
      <c r="B2230" s="1758"/>
      <c r="C2230" s="1758"/>
      <c r="D2230" s="1758"/>
      <c r="E2230" s="1758"/>
      <c r="F2230" s="1739"/>
      <c r="G2230" s="1682"/>
      <c r="H2230" s="1703"/>
    </row>
    <row r="2231" spans="1:8">
      <c r="A2231" s="1737"/>
      <c r="B2231" s="1739"/>
      <c r="C2231" s="1758"/>
      <c r="D2231" s="1758"/>
      <c r="E2231" s="1758"/>
      <c r="F2231" s="1739"/>
      <c r="G2231" s="1682"/>
      <c r="H2231" s="1703"/>
    </row>
    <row r="2232" spans="1:8">
      <c r="A2232" s="1737"/>
      <c r="B2232" s="1758"/>
      <c r="C2232" s="1758"/>
      <c r="D2232" s="1758"/>
      <c r="E2232" s="1758"/>
      <c r="F2232" s="1739"/>
      <c r="G2232" s="1682"/>
      <c r="H2232" s="1703"/>
    </row>
    <row r="2233" spans="1:8">
      <c r="A2233" s="1737"/>
      <c r="B2233" s="1739"/>
      <c r="C2233" s="1758"/>
      <c r="D2233" s="1758"/>
      <c r="E2233" s="1758"/>
      <c r="F2233" s="1739"/>
      <c r="G2233" s="1682"/>
      <c r="H2233" s="1703"/>
    </row>
    <row r="2234" spans="1:8">
      <c r="A2234" s="1737"/>
      <c r="B2234" s="1758"/>
      <c r="C2234" s="1758"/>
      <c r="D2234" s="1758"/>
      <c r="E2234" s="1758"/>
      <c r="F2234" s="1739"/>
      <c r="G2234" s="1682"/>
      <c r="H2234" s="1703"/>
    </row>
    <row r="2235" spans="1:8">
      <c r="A2235" s="1737"/>
      <c r="B2235" s="1758"/>
      <c r="C2235" s="1758"/>
      <c r="D2235" s="1758"/>
      <c r="E2235" s="1758"/>
      <c r="F2235" s="1739"/>
      <c r="G2235" s="1682"/>
      <c r="H2235" s="1703"/>
    </row>
    <row r="2236" spans="1:8">
      <c r="A2236" s="1737"/>
      <c r="B2236" s="1758"/>
      <c r="C2236" s="1758"/>
      <c r="D2236" s="1758"/>
      <c r="E2236" s="1758"/>
      <c r="F2236" s="1739"/>
      <c r="G2236" s="1682"/>
      <c r="H2236" s="1703"/>
    </row>
    <row r="2237" spans="1:8">
      <c r="A2237" s="1737"/>
      <c r="B2237" s="1758"/>
      <c r="C2237" s="1758"/>
      <c r="D2237" s="1758"/>
      <c r="E2237" s="1758"/>
      <c r="F2237" s="1739"/>
      <c r="G2237" s="1682"/>
      <c r="H2237" s="1703"/>
    </row>
    <row r="2238" spans="1:8">
      <c r="A2238" s="1737"/>
      <c r="B2238" s="1758"/>
      <c r="C2238" s="1758"/>
      <c r="D2238" s="1758"/>
      <c r="E2238" s="1758"/>
      <c r="F2238" s="1739"/>
      <c r="G2238" s="1682"/>
      <c r="H2238" s="1703"/>
    </row>
    <row r="2239" spans="1:8">
      <c r="A2239" s="1737"/>
      <c r="B2239" s="1758"/>
      <c r="C2239" s="1758"/>
      <c r="D2239" s="1758"/>
      <c r="E2239" s="1758"/>
      <c r="F2239" s="1739"/>
      <c r="G2239" s="1682"/>
      <c r="H2239" s="1703"/>
    </row>
    <row r="2240" spans="1:8">
      <c r="A2240" s="1737"/>
      <c r="B2240" s="1758"/>
      <c r="C2240" s="1758"/>
      <c r="D2240" s="1758"/>
      <c r="E2240" s="1758"/>
      <c r="F2240" s="1739"/>
      <c r="G2240" s="1682"/>
      <c r="H2240" s="1703"/>
    </row>
    <row r="2241" spans="1:8">
      <c r="A2241" s="1737"/>
      <c r="B2241" s="1758"/>
      <c r="C2241" s="1758"/>
      <c r="D2241" s="1758"/>
      <c r="E2241" s="1758"/>
      <c r="F2241" s="1739"/>
      <c r="G2241" s="1682"/>
      <c r="H2241" s="1703"/>
    </row>
    <row r="2242" spans="1:8">
      <c r="A2242" s="1737"/>
      <c r="B2242" s="1758"/>
      <c r="C2242" s="1758"/>
      <c r="D2242" s="1758"/>
      <c r="E2242" s="1758"/>
      <c r="F2242" s="1739"/>
      <c r="G2242" s="1682"/>
      <c r="H2242" s="1703"/>
    </row>
    <row r="2243" spans="1:8">
      <c r="A2243" s="1737"/>
      <c r="B2243" s="1758"/>
      <c r="C2243" s="1758"/>
      <c r="D2243" s="1758"/>
      <c r="E2243" s="1758"/>
      <c r="F2243" s="1739"/>
      <c r="G2243" s="1682"/>
      <c r="H2243" s="1703"/>
    </row>
    <row r="2244" spans="1:8">
      <c r="A2244" s="1737"/>
      <c r="B2244" s="1758"/>
      <c r="C2244" s="1758"/>
      <c r="D2244" s="1758"/>
      <c r="E2244" s="1758"/>
      <c r="F2244" s="1739"/>
      <c r="G2244" s="1682"/>
      <c r="H2244" s="1703"/>
    </row>
    <row r="2245" spans="1:8">
      <c r="A2245" s="1737"/>
      <c r="B2245" s="1758"/>
      <c r="C2245" s="1758"/>
      <c r="D2245" s="1758"/>
      <c r="E2245" s="1758"/>
      <c r="F2245" s="1739"/>
      <c r="G2245" s="1682"/>
      <c r="H2245" s="1703"/>
    </row>
    <row r="2246" spans="1:8">
      <c r="A2246" s="1737"/>
      <c r="B2246" s="1758"/>
      <c r="C2246" s="1758"/>
      <c r="D2246" s="1758"/>
      <c r="E2246" s="1758"/>
      <c r="F2246" s="1739"/>
      <c r="G2246" s="1682"/>
      <c r="H2246" s="1703"/>
    </row>
    <row r="2247" spans="1:8">
      <c r="A2247" s="1737"/>
      <c r="B2247" s="1758"/>
      <c r="C2247" s="1758"/>
      <c r="D2247" s="1758"/>
      <c r="E2247" s="1758"/>
      <c r="F2247" s="1739"/>
      <c r="G2247" s="1682"/>
      <c r="H2247" s="1703"/>
    </row>
    <row r="2248" spans="1:8">
      <c r="A2248" s="1737"/>
      <c r="B2248" s="1758"/>
      <c r="C2248" s="1758"/>
      <c r="D2248" s="1758"/>
      <c r="E2248" s="1758"/>
      <c r="F2248" s="1739"/>
      <c r="G2248" s="1682"/>
      <c r="H2248" s="1703"/>
    </row>
    <row r="2249" spans="1:8">
      <c r="A2249" s="1737"/>
      <c r="B2249" s="1758"/>
      <c r="C2249" s="1758"/>
      <c r="D2249" s="1758"/>
      <c r="E2249" s="1758"/>
      <c r="F2249" s="1739"/>
      <c r="G2249" s="1682"/>
      <c r="H2249" s="1703"/>
    </row>
    <row r="2250" spans="1:8">
      <c r="A2250" s="1737"/>
      <c r="B2250" s="1758"/>
      <c r="C2250" s="1758"/>
      <c r="D2250" s="1758"/>
      <c r="E2250" s="1758"/>
      <c r="F2250" s="1739"/>
      <c r="G2250" s="1682"/>
      <c r="H2250" s="1703"/>
    </row>
    <row r="2251" spans="1:8">
      <c r="A2251" s="1737"/>
      <c r="B2251" s="1758"/>
      <c r="C2251" s="1758"/>
      <c r="D2251" s="1758"/>
      <c r="E2251" s="1758"/>
      <c r="F2251" s="1739"/>
      <c r="G2251" s="1682"/>
      <c r="H2251" s="1703"/>
    </row>
    <row r="2252" spans="1:8">
      <c r="A2252" s="1737"/>
      <c r="B2252" s="1758"/>
      <c r="C2252" s="1758"/>
      <c r="D2252" s="1758"/>
      <c r="E2252" s="1758"/>
      <c r="F2252" s="1739"/>
      <c r="G2252" s="1682"/>
      <c r="H2252" s="1703"/>
    </row>
    <row r="2253" spans="1:8">
      <c r="A2253" s="1737"/>
      <c r="B2253" s="1758"/>
      <c r="C2253" s="1758"/>
      <c r="D2253" s="1758"/>
      <c r="E2253" s="1758"/>
      <c r="F2253" s="1739"/>
      <c r="G2253" s="1682"/>
      <c r="H2253" s="1703"/>
    </row>
    <row r="2254" spans="1:8">
      <c r="A2254" s="1737"/>
      <c r="B2254" s="1755"/>
      <c r="C2254" s="1755"/>
      <c r="D2254" s="1755"/>
      <c r="E2254" s="1755"/>
      <c r="F2254" s="1739"/>
      <c r="G2254" s="1682"/>
      <c r="H2254" s="1703"/>
    </row>
    <row r="2255" spans="1:8">
      <c r="A2255" s="1737"/>
      <c r="B2255" s="1755"/>
      <c r="C2255" s="1755"/>
      <c r="D2255" s="1755"/>
      <c r="E2255" s="1755"/>
      <c r="F2255" s="1739"/>
      <c r="G2255" s="1682"/>
      <c r="H2255" s="1703"/>
    </row>
    <row r="2256" spans="1:8">
      <c r="A2256" s="1737"/>
      <c r="B2256" s="1755"/>
      <c r="C2256" s="1755"/>
      <c r="D2256" s="1755"/>
      <c r="E2256" s="1755"/>
      <c r="F2256" s="1739"/>
      <c r="G2256" s="1682"/>
      <c r="H2256" s="1703"/>
    </row>
    <row r="2257" spans="1:8">
      <c r="A2257" s="1737"/>
      <c r="B2257" s="1755"/>
      <c r="C2257" s="1755"/>
      <c r="D2257" s="1755"/>
      <c r="E2257" s="1755"/>
      <c r="F2257" s="1739"/>
      <c r="G2257" s="1682"/>
      <c r="H2257" s="1703"/>
    </row>
    <row r="2258" spans="1:8">
      <c r="A2258" s="1737"/>
      <c r="B2258" s="1755"/>
      <c r="C2258" s="1755"/>
      <c r="D2258" s="1755"/>
      <c r="E2258" s="1755"/>
      <c r="F2258" s="1739"/>
      <c r="G2258" s="1682"/>
      <c r="H2258" s="1703"/>
    </row>
    <row r="2259" spans="1:8">
      <c r="A2259" s="1737"/>
      <c r="B2259" s="1739"/>
      <c r="C2259" s="1755"/>
      <c r="D2259" s="1755"/>
      <c r="E2259" s="1755"/>
      <c r="F2259" s="1739"/>
      <c r="G2259" s="1682"/>
      <c r="H2259" s="1703"/>
    </row>
    <row r="2260" spans="1:8">
      <c r="A2260" s="1737"/>
      <c r="B2260" s="1755"/>
      <c r="C2260" s="1755"/>
      <c r="D2260" s="1755"/>
      <c r="E2260" s="1755"/>
      <c r="F2260" s="1739"/>
      <c r="G2260" s="1682"/>
      <c r="H2260" s="1703"/>
    </row>
    <row r="2261" spans="1:8">
      <c r="A2261" s="1737"/>
      <c r="B2261" s="1739"/>
      <c r="C2261" s="1755"/>
      <c r="D2261" s="1755"/>
      <c r="E2261" s="1755"/>
      <c r="F2261" s="1739"/>
      <c r="G2261" s="1682"/>
      <c r="H2261" s="1703"/>
    </row>
    <row r="2262" spans="1:8">
      <c r="A2262" s="1737"/>
      <c r="B2262" s="1739"/>
      <c r="C2262" s="1755"/>
      <c r="D2262" s="1755"/>
      <c r="E2262" s="1755"/>
      <c r="F2262" s="1739"/>
      <c r="G2262" s="1682"/>
      <c r="H2262" s="1703"/>
    </row>
    <row r="2263" spans="1:8">
      <c r="A2263" s="1737"/>
      <c r="B2263" s="1739"/>
      <c r="C2263" s="1755"/>
      <c r="D2263" s="1755"/>
      <c r="E2263" s="1755"/>
      <c r="F2263" s="1739"/>
      <c r="G2263" s="1682"/>
      <c r="H2263" s="1703"/>
    </row>
    <row r="2264" spans="1:8">
      <c r="A2264" s="1737"/>
      <c r="B2264" s="1739"/>
      <c r="C2264" s="1755"/>
      <c r="D2264" s="1755"/>
      <c r="E2264" s="1755"/>
      <c r="F2264" s="1739"/>
      <c r="G2264" s="1682"/>
      <c r="H2264" s="1703"/>
    </row>
    <row r="2265" spans="1:8">
      <c r="A2265" s="1737"/>
      <c r="B2265" s="1739"/>
      <c r="C2265" s="1755"/>
      <c r="D2265" s="1755"/>
      <c r="E2265" s="1755"/>
      <c r="F2265" s="1739"/>
      <c r="G2265" s="1682"/>
      <c r="H2265" s="1703"/>
    </row>
    <row r="2266" spans="1:8">
      <c r="A2266" s="1737"/>
      <c r="B2266" s="1739"/>
      <c r="C2266" s="1755"/>
      <c r="D2266" s="1755"/>
      <c r="E2266" s="1755"/>
      <c r="F2266" s="1739"/>
      <c r="G2266" s="1682"/>
      <c r="H2266" s="1703"/>
    </row>
    <row r="2267" spans="1:8">
      <c r="A2267" s="1737"/>
      <c r="B2267" s="1739"/>
      <c r="C2267" s="1755"/>
      <c r="D2267" s="1755"/>
      <c r="E2267" s="1755"/>
      <c r="F2267" s="1739"/>
      <c r="G2267" s="1682"/>
      <c r="H2267" s="1703"/>
    </row>
    <row r="2268" spans="1:8">
      <c r="A2268" s="1737"/>
      <c r="B2268" s="1739"/>
      <c r="C2268" s="1755"/>
      <c r="D2268" s="1755"/>
      <c r="E2268" s="1755"/>
      <c r="F2268" s="1739"/>
      <c r="G2268" s="1682"/>
      <c r="H2268" s="1703"/>
    </row>
    <row r="2269" spans="1:8">
      <c r="A2269" s="1737"/>
      <c r="B2269" s="1739"/>
      <c r="C2269" s="1755"/>
      <c r="D2269" s="1755"/>
      <c r="E2269" s="1755"/>
      <c r="F2269" s="1739"/>
      <c r="G2269" s="1682"/>
      <c r="H2269" s="1703"/>
    </row>
    <row r="2270" spans="1:8">
      <c r="A2270" s="1737"/>
      <c r="B2270" s="1739"/>
      <c r="C2270" s="1755"/>
      <c r="D2270" s="1755"/>
      <c r="E2270" s="1755"/>
      <c r="F2270" s="1739"/>
      <c r="G2270" s="1682"/>
      <c r="H2270" s="1703"/>
    </row>
    <row r="2271" spans="1:8" ht="15.75" thickBot="1">
      <c r="A2271" s="1814"/>
      <c r="B2271" s="1815"/>
      <c r="C2271" s="1816"/>
      <c r="D2271" s="1816"/>
      <c r="E2271" s="1816"/>
      <c r="F2271" s="1815"/>
      <c r="G2271" s="1707"/>
      <c r="H2271" s="1708"/>
    </row>
    <row r="2272" spans="1:8">
      <c r="A2272" s="2539" t="s">
        <v>4389</v>
      </c>
      <c r="B2272" s="2574"/>
      <c r="C2272" s="1604"/>
      <c r="D2272" s="1604"/>
      <c r="E2272" s="1739"/>
      <c r="F2272" s="1739"/>
      <c r="G2272" s="1682"/>
      <c r="H2272" s="1840"/>
    </row>
    <row r="2273" spans="1:8">
      <c r="A2273" s="1755" t="s">
        <v>5890</v>
      </c>
      <c r="B2273" s="1755"/>
      <c r="C2273" s="1755"/>
      <c r="D2273" s="1755"/>
      <c r="E2273" s="1755"/>
      <c r="F2273" s="1755"/>
      <c r="G2273" s="1680"/>
      <c r="H2273" s="1680"/>
    </row>
    <row r="2274" spans="1:8" ht="15.75" thickBot="1"/>
    <row r="2275" spans="1:8">
      <c r="A2275" s="1729"/>
      <c r="B2275" s="1730" t="s">
        <v>1789</v>
      </c>
      <c r="C2275" s="1731" t="s">
        <v>1335</v>
      </c>
      <c r="D2275" s="1732"/>
      <c r="E2275" s="1732"/>
      <c r="F2275" s="1730"/>
      <c r="G2275" s="1730" t="s">
        <v>1711</v>
      </c>
      <c r="H2275" s="1733" t="s">
        <v>1712</v>
      </c>
    </row>
    <row r="2276" spans="1:8">
      <c r="A2276" s="1737"/>
      <c r="B2276" s="1583" t="str">
        <f>'Data Sheet'!$C$25</f>
        <v xml:space="preserve"> New York State Electric &amp; Gas Corporation</v>
      </c>
      <c r="C2276" s="1738" t="s">
        <v>1336</v>
      </c>
      <c r="D2276" s="1739" t="s">
        <v>1337</v>
      </c>
      <c r="E2276" s="1739"/>
      <c r="F2276" s="1740" t="s">
        <v>1338</v>
      </c>
      <c r="G2276" s="1740" t="s">
        <v>1714</v>
      </c>
      <c r="H2276" s="1741"/>
    </row>
    <row r="2277" spans="1:8">
      <c r="A2277" s="1744"/>
      <c r="B2277" s="1745"/>
      <c r="C2277" s="1746" t="s">
        <v>1339</v>
      </c>
      <c r="D2277" s="1745" t="s">
        <v>1337</v>
      </c>
      <c r="E2277" s="1745"/>
      <c r="F2277" s="1747" t="s">
        <v>1340</v>
      </c>
      <c r="G2277" s="1687" t="str">
        <f>'Data Sheet'!$C$40</f>
        <v xml:space="preserve"> </v>
      </c>
      <c r="H2277" s="1688" t="str">
        <f>'Data Sheet'!$C$38</f>
        <v>12/31/2016</v>
      </c>
    </row>
    <row r="2278" spans="1:8">
      <c r="A2278" s="1752" t="s">
        <v>1805</v>
      </c>
      <c r="B2278" s="1753"/>
      <c r="C2278" s="1753"/>
      <c r="D2278" s="1753"/>
      <c r="E2278" s="1753"/>
      <c r="F2278" s="1753"/>
      <c r="G2278" s="1753"/>
      <c r="H2278" s="1754"/>
    </row>
    <row r="2279" spans="1:8">
      <c r="A2279" s="1737"/>
      <c r="B2279" s="1755"/>
      <c r="C2279" s="1755"/>
      <c r="D2279" s="1755"/>
      <c r="E2279" s="1755"/>
      <c r="F2279" s="1604"/>
      <c r="G2279" s="1755"/>
      <c r="H2279" s="1838"/>
    </row>
    <row r="2280" spans="1:8">
      <c r="A2280" s="1737"/>
      <c r="B2280" s="1758"/>
      <c r="C2280" s="1758"/>
      <c r="D2280" s="1758"/>
      <c r="E2280" s="1758"/>
      <c r="F2280" s="1604"/>
      <c r="G2280" s="1758"/>
      <c r="H2280" s="2994"/>
    </row>
    <row r="2281" spans="1:8">
      <c r="A2281" s="1737"/>
      <c r="B2281" s="1758"/>
      <c r="C2281" s="1758"/>
      <c r="D2281" s="1758"/>
      <c r="E2281" s="1758"/>
      <c r="F2281" s="1604"/>
      <c r="G2281" s="1758"/>
      <c r="H2281" s="2994"/>
    </row>
    <row r="2282" spans="1:8">
      <c r="A2282" s="1737"/>
      <c r="B2282" s="1758"/>
      <c r="C2282" s="1758"/>
      <c r="D2282" s="1758"/>
      <c r="E2282" s="1758"/>
      <c r="F2282" s="1604"/>
      <c r="G2282" s="1758"/>
      <c r="H2282" s="2995"/>
    </row>
    <row r="2283" spans="1:8">
      <c r="A2283" s="1737"/>
      <c r="B2283" s="1758"/>
      <c r="C2283" s="1758"/>
      <c r="D2283" s="1758"/>
      <c r="E2283" s="1758"/>
      <c r="F2283" s="1604"/>
      <c r="G2283" s="1758"/>
      <c r="H2283" s="2994"/>
    </row>
    <row r="2284" spans="1:8">
      <c r="A2284" s="1737"/>
      <c r="B2284" s="1758"/>
      <c r="C2284" s="1758"/>
      <c r="D2284" s="1758"/>
      <c r="E2284" s="1758"/>
      <c r="F2284" s="1604"/>
      <c r="G2284" s="1758"/>
      <c r="H2284" s="2994"/>
    </row>
    <row r="2285" spans="1:8">
      <c r="A2285" s="1737"/>
      <c r="B2285" s="1758"/>
      <c r="C2285" s="1758"/>
      <c r="D2285" s="1758"/>
      <c r="E2285" s="1758"/>
      <c r="F2285" s="1604"/>
      <c r="G2285" s="2996"/>
      <c r="H2285" s="2997"/>
    </row>
    <row r="2286" spans="1:8">
      <c r="A2286" s="1737"/>
      <c r="B2286" s="1758"/>
      <c r="C2286" s="1758"/>
      <c r="D2286" s="1758"/>
      <c r="E2286" s="1758"/>
      <c r="F2286" s="1604"/>
      <c r="G2286" s="2996"/>
      <c r="H2286" s="2997"/>
    </row>
    <row r="2287" spans="1:8">
      <c r="A2287" s="1737"/>
      <c r="B2287" s="1739"/>
      <c r="C2287" s="1758"/>
      <c r="D2287" s="1758"/>
      <c r="E2287" s="1758"/>
      <c r="F2287" s="1604"/>
      <c r="G2287" s="2996"/>
      <c r="H2287" s="2997"/>
    </row>
    <row r="2288" spans="1:8">
      <c r="A2288" s="1737"/>
      <c r="B2288" s="1758"/>
      <c r="C2288" s="1758"/>
      <c r="D2288" s="1758"/>
      <c r="E2288" s="1758"/>
      <c r="F2288" s="1604"/>
      <c r="G2288" s="2996"/>
      <c r="H2288" s="2997"/>
    </row>
    <row r="2289" spans="1:8">
      <c r="A2289" s="1737"/>
      <c r="B2289" s="1758"/>
      <c r="C2289" s="1758"/>
      <c r="D2289" s="1758"/>
      <c r="E2289" s="1758"/>
      <c r="F2289" s="1604"/>
      <c r="G2289" s="2996"/>
      <c r="H2289" s="2997"/>
    </row>
    <row r="2290" spans="1:8">
      <c r="A2290" s="1737"/>
      <c r="B2290" s="1758"/>
      <c r="C2290" s="1758"/>
      <c r="D2290" s="1758"/>
      <c r="E2290" s="1758"/>
      <c r="F2290" s="1604"/>
      <c r="G2290" s="1758"/>
      <c r="H2290" s="2994"/>
    </row>
    <row r="2291" spans="1:8">
      <c r="A2291" s="1737"/>
      <c r="B2291" s="1758"/>
      <c r="C2291" s="1758"/>
      <c r="D2291" s="1758"/>
      <c r="E2291" s="1758"/>
      <c r="F2291" s="1604"/>
      <c r="G2291" s="1758"/>
      <c r="H2291" s="2994"/>
    </row>
    <row r="2292" spans="1:8">
      <c r="A2292" s="1737"/>
      <c r="B2292" s="1758"/>
      <c r="C2292" s="1758"/>
      <c r="D2292" s="1758"/>
      <c r="E2292" s="1758"/>
      <c r="F2292" s="1604"/>
      <c r="G2292" s="1758"/>
      <c r="H2292" s="2994"/>
    </row>
    <row r="2293" spans="1:8">
      <c r="A2293" s="1737"/>
      <c r="B2293" s="1758"/>
      <c r="C2293" s="1758"/>
      <c r="D2293" s="1758"/>
      <c r="E2293" s="1758"/>
      <c r="F2293" s="1604"/>
      <c r="G2293" s="1758"/>
      <c r="H2293" s="2994"/>
    </row>
    <row r="2294" spans="1:8">
      <c r="A2294" s="1737"/>
      <c r="B2294" s="1758"/>
      <c r="C2294" s="1758"/>
      <c r="D2294" s="1758"/>
      <c r="E2294" s="1758"/>
      <c r="F2294" s="1604"/>
      <c r="G2294" s="1758"/>
      <c r="H2294" s="2994"/>
    </row>
    <row r="2295" spans="1:8">
      <c r="A2295" s="1737"/>
      <c r="B2295" s="1758"/>
      <c r="C2295" s="1758"/>
      <c r="D2295" s="1758"/>
      <c r="E2295" s="1758"/>
      <c r="F2295" s="1758"/>
      <c r="G2295" s="1758"/>
      <c r="H2295" s="2994"/>
    </row>
    <row r="2296" spans="1:8">
      <c r="A2296" s="1737"/>
      <c r="B2296" s="1758"/>
      <c r="C2296" s="1758"/>
      <c r="D2296" s="1758"/>
      <c r="E2296" s="1758"/>
      <c r="F2296" s="1739"/>
      <c r="G2296" s="1682"/>
      <c r="H2296" s="1703"/>
    </row>
    <row r="2297" spans="1:8">
      <c r="A2297" s="1737"/>
      <c r="B2297" s="1739"/>
      <c r="C2297" s="1758"/>
      <c r="D2297" s="1758"/>
      <c r="E2297" s="1758"/>
      <c r="F2297" s="1739"/>
      <c r="G2297" s="1682"/>
      <c r="H2297" s="1703"/>
    </row>
    <row r="2298" spans="1:8">
      <c r="A2298" s="1737"/>
      <c r="B2298" s="1758"/>
      <c r="C2298" s="1758"/>
      <c r="D2298" s="1758"/>
      <c r="E2298" s="1758"/>
      <c r="F2298" s="1739"/>
      <c r="G2298" s="1682"/>
      <c r="H2298" s="1703"/>
    </row>
    <row r="2299" spans="1:8">
      <c r="A2299" s="1737"/>
      <c r="B2299" s="1739"/>
      <c r="C2299" s="1758"/>
      <c r="D2299" s="1758"/>
      <c r="E2299" s="1758"/>
      <c r="F2299" s="1739"/>
      <c r="G2299" s="1682"/>
      <c r="H2299" s="1703"/>
    </row>
    <row r="2300" spans="1:8">
      <c r="A2300" s="1737"/>
      <c r="B2300" s="1758"/>
      <c r="C2300" s="1758"/>
      <c r="D2300" s="1758"/>
      <c r="E2300" s="1758"/>
      <c r="F2300" s="1739"/>
      <c r="G2300" s="1682"/>
      <c r="H2300" s="1703"/>
    </row>
    <row r="2301" spans="1:8">
      <c r="A2301" s="1737"/>
      <c r="B2301" s="1758"/>
      <c r="C2301" s="1758"/>
      <c r="D2301" s="1758"/>
      <c r="E2301" s="1758"/>
      <c r="F2301" s="1739"/>
      <c r="G2301" s="1682"/>
      <c r="H2301" s="1703"/>
    </row>
    <row r="2302" spans="1:8">
      <c r="A2302" s="1737"/>
      <c r="B2302" s="1758"/>
      <c r="C2302" s="1758"/>
      <c r="D2302" s="1758"/>
      <c r="E2302" s="1758"/>
      <c r="F2302" s="1739"/>
      <c r="G2302" s="1682"/>
      <c r="H2302" s="1703"/>
    </row>
    <row r="2303" spans="1:8">
      <c r="A2303" s="1737"/>
      <c r="B2303" s="1758"/>
      <c r="C2303" s="1758"/>
      <c r="D2303" s="1758"/>
      <c r="E2303" s="1758"/>
      <c r="F2303" s="1739"/>
      <c r="G2303" s="1682"/>
      <c r="H2303" s="1703"/>
    </row>
    <row r="2304" spans="1:8">
      <c r="A2304" s="1737"/>
      <c r="B2304" s="1758"/>
      <c r="C2304" s="1758"/>
      <c r="D2304" s="1758"/>
      <c r="E2304" s="1758"/>
      <c r="F2304" s="1739"/>
      <c r="G2304" s="1682"/>
      <c r="H2304" s="1703"/>
    </row>
    <row r="2305" spans="1:8">
      <c r="A2305" s="1737"/>
      <c r="B2305" s="1758"/>
      <c r="C2305" s="1758"/>
      <c r="D2305" s="1758"/>
      <c r="E2305" s="1758"/>
      <c r="F2305" s="1739"/>
      <c r="G2305" s="1682"/>
      <c r="H2305" s="1703"/>
    </row>
    <row r="2306" spans="1:8">
      <c r="A2306" s="1737"/>
      <c r="B2306" s="1758"/>
      <c r="C2306" s="1758"/>
      <c r="D2306" s="1758"/>
      <c r="E2306" s="1758"/>
      <c r="F2306" s="1739"/>
      <c r="G2306" s="1682"/>
      <c r="H2306" s="1703"/>
    </row>
    <row r="2307" spans="1:8">
      <c r="A2307" s="1737"/>
      <c r="B2307" s="1758"/>
      <c r="C2307" s="1758"/>
      <c r="D2307" s="1758"/>
      <c r="E2307" s="1758"/>
      <c r="F2307" s="1739"/>
      <c r="G2307" s="1682"/>
      <c r="H2307" s="1703"/>
    </row>
    <row r="2308" spans="1:8">
      <c r="A2308" s="1737"/>
      <c r="B2308" s="1758"/>
      <c r="C2308" s="1758"/>
      <c r="D2308" s="1758"/>
      <c r="E2308" s="1758"/>
      <c r="F2308" s="1739"/>
      <c r="G2308" s="1682"/>
      <c r="H2308" s="1703"/>
    </row>
    <row r="2309" spans="1:8">
      <c r="A2309" s="1737"/>
      <c r="B2309" s="1758"/>
      <c r="C2309" s="1758"/>
      <c r="D2309" s="1758"/>
      <c r="E2309" s="1758"/>
      <c r="F2309" s="1739"/>
      <c r="G2309" s="1682"/>
      <c r="H2309" s="1703"/>
    </row>
    <row r="2310" spans="1:8">
      <c r="A2310" s="1737"/>
      <c r="B2310" s="1758"/>
      <c r="C2310" s="1758"/>
      <c r="D2310" s="1758"/>
      <c r="E2310" s="1758"/>
      <c r="F2310" s="1739"/>
      <c r="G2310" s="1682"/>
      <c r="H2310" s="1703"/>
    </row>
    <row r="2311" spans="1:8">
      <c r="A2311" s="1737"/>
      <c r="B2311" s="1758"/>
      <c r="C2311" s="1758"/>
      <c r="D2311" s="1758"/>
      <c r="E2311" s="1758"/>
      <c r="F2311" s="1739"/>
      <c r="G2311" s="1682"/>
      <c r="H2311" s="1703"/>
    </row>
    <row r="2312" spans="1:8">
      <c r="A2312" s="1737"/>
      <c r="B2312" s="1758"/>
      <c r="C2312" s="1758"/>
      <c r="D2312" s="1758"/>
      <c r="E2312" s="1758"/>
      <c r="F2312" s="1739"/>
      <c r="G2312" s="1682"/>
      <c r="H2312" s="1703"/>
    </row>
    <row r="2313" spans="1:8">
      <c r="A2313" s="1737"/>
      <c r="B2313" s="1758"/>
      <c r="C2313" s="1758"/>
      <c r="D2313" s="1758"/>
      <c r="E2313" s="1758"/>
      <c r="F2313" s="1739"/>
      <c r="G2313" s="1682"/>
      <c r="H2313" s="1703"/>
    </row>
    <row r="2314" spans="1:8">
      <c r="A2314" s="1737"/>
      <c r="B2314" s="1758"/>
      <c r="C2314" s="1758"/>
      <c r="D2314" s="1758"/>
      <c r="E2314" s="1758"/>
      <c r="F2314" s="1739"/>
      <c r="G2314" s="1682"/>
      <c r="H2314" s="1703"/>
    </row>
    <row r="2315" spans="1:8">
      <c r="A2315" s="1737"/>
      <c r="B2315" s="1758"/>
      <c r="C2315" s="1758"/>
      <c r="D2315" s="1758"/>
      <c r="E2315" s="1758"/>
      <c r="F2315" s="1739"/>
      <c r="G2315" s="1682"/>
      <c r="H2315" s="1703"/>
    </row>
    <row r="2316" spans="1:8">
      <c r="A2316" s="1737"/>
      <c r="B2316" s="1758"/>
      <c r="C2316" s="1758"/>
      <c r="D2316" s="1758"/>
      <c r="E2316" s="1758"/>
      <c r="F2316" s="1739"/>
      <c r="G2316" s="1682"/>
      <c r="H2316" s="1703"/>
    </row>
    <row r="2317" spans="1:8">
      <c r="A2317" s="1737"/>
      <c r="B2317" s="1758"/>
      <c r="C2317" s="1758"/>
      <c r="D2317" s="1758"/>
      <c r="E2317" s="1758"/>
      <c r="F2317" s="1739"/>
      <c r="G2317" s="1682"/>
      <c r="H2317" s="1703"/>
    </row>
    <row r="2318" spans="1:8">
      <c r="A2318" s="1737"/>
      <c r="B2318" s="1758"/>
      <c r="C2318" s="1758"/>
      <c r="D2318" s="1758"/>
      <c r="E2318" s="1758"/>
      <c r="F2318" s="1739"/>
      <c r="G2318" s="1682"/>
      <c r="H2318" s="1703"/>
    </row>
    <row r="2319" spans="1:8">
      <c r="A2319" s="1737"/>
      <c r="B2319" s="1758"/>
      <c r="C2319" s="1758"/>
      <c r="D2319" s="1758"/>
      <c r="E2319" s="1758"/>
      <c r="F2319" s="1739"/>
      <c r="G2319" s="1682"/>
      <c r="H2319" s="1703"/>
    </row>
    <row r="2320" spans="1:8">
      <c r="A2320" s="1737"/>
      <c r="B2320" s="1755"/>
      <c r="C2320" s="1755"/>
      <c r="D2320" s="1755"/>
      <c r="E2320" s="1755"/>
      <c r="F2320" s="1739"/>
      <c r="G2320" s="1682"/>
      <c r="H2320" s="1703"/>
    </row>
    <row r="2321" spans="1:8">
      <c r="A2321" s="1737"/>
      <c r="B2321" s="1755"/>
      <c r="C2321" s="1755"/>
      <c r="D2321" s="1755"/>
      <c r="E2321" s="1755"/>
      <c r="F2321" s="1739"/>
      <c r="G2321" s="1682"/>
      <c r="H2321" s="1703"/>
    </row>
    <row r="2322" spans="1:8">
      <c r="A2322" s="1737"/>
      <c r="B2322" s="1755"/>
      <c r="C2322" s="1755"/>
      <c r="D2322" s="1755"/>
      <c r="E2322" s="1755"/>
      <c r="F2322" s="1739"/>
      <c r="G2322" s="1682"/>
      <c r="H2322" s="1703"/>
    </row>
    <row r="2323" spans="1:8">
      <c r="A2323" s="1737"/>
      <c r="B2323" s="1755"/>
      <c r="C2323" s="1755"/>
      <c r="D2323" s="1755"/>
      <c r="E2323" s="1755"/>
      <c r="F2323" s="1739"/>
      <c r="G2323" s="1682"/>
      <c r="H2323" s="1703"/>
    </row>
    <row r="2324" spans="1:8">
      <c r="A2324" s="1737"/>
      <c r="B2324" s="1755"/>
      <c r="C2324" s="1755"/>
      <c r="D2324" s="1755"/>
      <c r="E2324" s="1755"/>
      <c r="F2324" s="1739"/>
      <c r="G2324" s="1682"/>
      <c r="H2324" s="1703"/>
    </row>
    <row r="2325" spans="1:8">
      <c r="A2325" s="1737"/>
      <c r="B2325" s="1739"/>
      <c r="C2325" s="1755"/>
      <c r="D2325" s="1755"/>
      <c r="E2325" s="1755"/>
      <c r="F2325" s="1739"/>
      <c r="G2325" s="1682"/>
      <c r="H2325" s="1703"/>
    </row>
    <row r="2326" spans="1:8">
      <c r="A2326" s="1737"/>
      <c r="B2326" s="1755"/>
      <c r="C2326" s="1755"/>
      <c r="D2326" s="1755"/>
      <c r="E2326" s="1755"/>
      <c r="F2326" s="1739"/>
      <c r="G2326" s="1682"/>
      <c r="H2326" s="1703"/>
    </row>
    <row r="2327" spans="1:8">
      <c r="A2327" s="1737"/>
      <c r="B2327" s="1739"/>
      <c r="C2327" s="1755"/>
      <c r="D2327" s="1755"/>
      <c r="E2327" s="1755"/>
      <c r="F2327" s="1739"/>
      <c r="G2327" s="1682"/>
      <c r="H2327" s="1703"/>
    </row>
    <row r="2328" spans="1:8">
      <c r="A2328" s="1737"/>
      <c r="B2328" s="1739"/>
      <c r="C2328" s="1755"/>
      <c r="D2328" s="1755"/>
      <c r="E2328" s="1755"/>
      <c r="F2328" s="1739"/>
      <c r="G2328" s="1682"/>
      <c r="H2328" s="1703"/>
    </row>
    <row r="2329" spans="1:8">
      <c r="A2329" s="1737"/>
      <c r="B2329" s="1739"/>
      <c r="C2329" s="1755"/>
      <c r="D2329" s="1755"/>
      <c r="E2329" s="1755"/>
      <c r="F2329" s="1739"/>
      <c r="G2329" s="1682"/>
      <c r="H2329" s="1703"/>
    </row>
    <row r="2330" spans="1:8">
      <c r="A2330" s="1737"/>
      <c r="B2330" s="1739"/>
      <c r="C2330" s="1755"/>
      <c r="D2330" s="1755"/>
      <c r="E2330" s="1755"/>
      <c r="F2330" s="1739"/>
      <c r="G2330" s="1682"/>
      <c r="H2330" s="1703"/>
    </row>
    <row r="2331" spans="1:8">
      <c r="A2331" s="1737"/>
      <c r="B2331" s="1739"/>
      <c r="C2331" s="1755"/>
      <c r="D2331" s="1755"/>
      <c r="E2331" s="1755"/>
      <c r="F2331" s="1739"/>
      <c r="G2331" s="1682"/>
      <c r="H2331" s="1703"/>
    </row>
    <row r="2332" spans="1:8">
      <c r="A2332" s="1737"/>
      <c r="B2332" s="1739"/>
      <c r="C2332" s="1755"/>
      <c r="D2332" s="1755"/>
      <c r="E2332" s="1755"/>
      <c r="F2332" s="1739"/>
      <c r="G2332" s="1682"/>
      <c r="H2332" s="1703"/>
    </row>
    <row r="2333" spans="1:8">
      <c r="A2333" s="1737"/>
      <c r="B2333" s="1739"/>
      <c r="C2333" s="1755"/>
      <c r="D2333" s="1755"/>
      <c r="E2333" s="1755"/>
      <c r="F2333" s="1739"/>
      <c r="G2333" s="1682"/>
      <c r="H2333" s="1703"/>
    </row>
    <row r="2334" spans="1:8">
      <c r="A2334" s="1737"/>
      <c r="B2334" s="1739"/>
      <c r="C2334" s="1755"/>
      <c r="D2334" s="1755"/>
      <c r="E2334" s="1755"/>
      <c r="F2334" s="1739"/>
      <c r="G2334" s="1682"/>
      <c r="H2334" s="1703"/>
    </row>
    <row r="2335" spans="1:8">
      <c r="A2335" s="1737"/>
      <c r="B2335" s="1739"/>
      <c r="C2335" s="1755"/>
      <c r="D2335" s="1755"/>
      <c r="E2335" s="1755"/>
      <c r="F2335" s="1739"/>
      <c r="G2335" s="1682"/>
      <c r="H2335" s="1703"/>
    </row>
    <row r="2336" spans="1:8">
      <c r="A2336" s="1737"/>
      <c r="B2336" s="1739"/>
      <c r="C2336" s="1755"/>
      <c r="D2336" s="1755"/>
      <c r="E2336" s="1755"/>
      <c r="F2336" s="1739"/>
      <c r="G2336" s="1682"/>
      <c r="H2336" s="1703"/>
    </row>
    <row r="2337" spans="1:8" ht="15.75" thickBot="1">
      <c r="A2337" s="1814"/>
      <c r="B2337" s="1815"/>
      <c r="C2337" s="1816"/>
      <c r="D2337" s="1816"/>
      <c r="E2337" s="1816"/>
      <c r="F2337" s="1815"/>
      <c r="G2337" s="1707"/>
      <c r="H2337" s="1708"/>
    </row>
    <row r="2338" spans="1:8">
      <c r="A2338" s="2539" t="s">
        <v>4389</v>
      </c>
      <c r="B2338" s="2574"/>
      <c r="C2338" s="1604"/>
      <c r="D2338" s="1604"/>
      <c r="E2338" s="1739"/>
      <c r="F2338" s="1739"/>
      <c r="G2338" s="1682"/>
      <c r="H2338" s="1840"/>
    </row>
    <row r="2339" spans="1:8">
      <c r="A2339" s="1755" t="s">
        <v>5891</v>
      </c>
      <c r="B2339" s="1755"/>
      <c r="C2339" s="1755"/>
      <c r="D2339" s="1755"/>
      <c r="E2339" s="1755"/>
      <c r="F2339" s="1755"/>
      <c r="G2339" s="1680"/>
      <c r="H2339" s="1680"/>
    </row>
    <row r="2340" spans="1:8" ht="15.75" thickBot="1"/>
    <row r="2341" spans="1:8">
      <c r="A2341" s="1729"/>
      <c r="B2341" s="1730" t="s">
        <v>1789</v>
      </c>
      <c r="C2341" s="1731" t="s">
        <v>1335</v>
      </c>
      <c r="D2341" s="1732"/>
      <c r="E2341" s="1732"/>
      <c r="F2341" s="1730"/>
      <c r="G2341" s="1730" t="s">
        <v>1711</v>
      </c>
      <c r="H2341" s="1733" t="s">
        <v>1712</v>
      </c>
    </row>
    <row r="2342" spans="1:8">
      <c r="A2342" s="1737"/>
      <c r="B2342" s="1583" t="str">
        <f>'Data Sheet'!$C$25</f>
        <v xml:space="preserve"> New York State Electric &amp; Gas Corporation</v>
      </c>
      <c r="C2342" s="1738" t="s">
        <v>1336</v>
      </c>
      <c r="D2342" s="1739" t="s">
        <v>1337</v>
      </c>
      <c r="E2342" s="1739"/>
      <c r="F2342" s="1740" t="s">
        <v>1338</v>
      </c>
      <c r="G2342" s="1740" t="s">
        <v>1714</v>
      </c>
      <c r="H2342" s="1741"/>
    </row>
    <row r="2343" spans="1:8">
      <c r="A2343" s="1744"/>
      <c r="B2343" s="1745"/>
      <c r="C2343" s="1746" t="s">
        <v>1339</v>
      </c>
      <c r="D2343" s="1745" t="s">
        <v>1337</v>
      </c>
      <c r="E2343" s="1745"/>
      <c r="F2343" s="1747" t="s">
        <v>1340</v>
      </c>
      <c r="G2343" s="1687" t="str">
        <f>'Data Sheet'!$C$40</f>
        <v xml:space="preserve"> </v>
      </c>
      <c r="H2343" s="1688" t="str">
        <f>'Data Sheet'!$C$38</f>
        <v>12/31/2016</v>
      </c>
    </row>
    <row r="2344" spans="1:8">
      <c r="A2344" s="1752" t="s">
        <v>1805</v>
      </c>
      <c r="B2344" s="1753"/>
      <c r="C2344" s="1753"/>
      <c r="D2344" s="1753"/>
      <c r="E2344" s="1753"/>
      <c r="F2344" s="1753"/>
      <c r="G2344" s="1753"/>
      <c r="H2344" s="1754"/>
    </row>
    <row r="2345" spans="1:8">
      <c r="A2345" s="1737"/>
      <c r="B2345" s="1755"/>
      <c r="C2345" s="1755"/>
      <c r="D2345" s="1755"/>
      <c r="E2345" s="1755"/>
      <c r="F2345" s="1604"/>
      <c r="G2345" s="1755"/>
      <c r="H2345" s="1838"/>
    </row>
    <row r="2346" spans="1:8">
      <c r="A2346" s="1737"/>
      <c r="B2346" s="1758"/>
      <c r="C2346" s="1758"/>
      <c r="D2346" s="1758"/>
      <c r="E2346" s="1758"/>
      <c r="F2346" s="1604"/>
      <c r="G2346" s="1758"/>
      <c r="H2346" s="2994"/>
    </row>
    <row r="2347" spans="1:8">
      <c r="A2347" s="1737"/>
      <c r="B2347" s="1758"/>
      <c r="C2347" s="1758"/>
      <c r="D2347" s="1758"/>
      <c r="E2347" s="1758"/>
      <c r="F2347" s="1604"/>
      <c r="G2347" s="1758"/>
      <c r="H2347" s="2994"/>
    </row>
    <row r="2348" spans="1:8">
      <c r="A2348" s="1737"/>
      <c r="B2348" s="1758"/>
      <c r="C2348" s="1758"/>
      <c r="D2348" s="1758"/>
      <c r="E2348" s="1758"/>
      <c r="F2348" s="1604"/>
      <c r="G2348" s="1758"/>
      <c r="H2348" s="2995"/>
    </row>
    <row r="2349" spans="1:8">
      <c r="A2349" s="1737"/>
      <c r="B2349" s="1758"/>
      <c r="C2349" s="1758"/>
      <c r="D2349" s="1758"/>
      <c r="E2349" s="1758"/>
      <c r="F2349" s="1604"/>
      <c r="G2349" s="1758"/>
      <c r="H2349" s="2994"/>
    </row>
    <row r="2350" spans="1:8">
      <c r="A2350" s="1737"/>
      <c r="B2350" s="1758"/>
      <c r="C2350" s="1758"/>
      <c r="D2350" s="1758"/>
      <c r="E2350" s="1758"/>
      <c r="F2350" s="1604"/>
      <c r="G2350" s="1758"/>
      <c r="H2350" s="2994"/>
    </row>
    <row r="2351" spans="1:8">
      <c r="A2351" s="1737"/>
      <c r="B2351" s="1758"/>
      <c r="C2351" s="1758"/>
      <c r="D2351" s="1758"/>
      <c r="E2351" s="1758"/>
      <c r="F2351" s="1604"/>
      <c r="G2351" s="2996"/>
      <c r="H2351" s="2997"/>
    </row>
    <row r="2352" spans="1:8">
      <c r="A2352" s="1737"/>
      <c r="B2352" s="1758"/>
      <c r="C2352" s="1758"/>
      <c r="D2352" s="1758"/>
      <c r="E2352" s="1758"/>
      <c r="F2352" s="1604"/>
      <c r="G2352" s="2996"/>
      <c r="H2352" s="2997"/>
    </row>
    <row r="2353" spans="1:8">
      <c r="A2353" s="1737"/>
      <c r="B2353" s="1739"/>
      <c r="C2353" s="1758"/>
      <c r="D2353" s="1758"/>
      <c r="E2353" s="1758"/>
      <c r="F2353" s="1604"/>
      <c r="G2353" s="2996"/>
      <c r="H2353" s="2997"/>
    </row>
    <row r="2354" spans="1:8">
      <c r="A2354" s="1737"/>
      <c r="B2354" s="1758"/>
      <c r="C2354" s="1758"/>
      <c r="D2354" s="1758"/>
      <c r="E2354" s="1758"/>
      <c r="F2354" s="1604"/>
      <c r="G2354" s="2996"/>
      <c r="H2354" s="2997"/>
    </row>
    <row r="2355" spans="1:8">
      <c r="A2355" s="1737"/>
      <c r="B2355" s="1758"/>
      <c r="C2355" s="1758"/>
      <c r="D2355" s="1758"/>
      <c r="E2355" s="1758"/>
      <c r="F2355" s="1604"/>
      <c r="G2355" s="2996"/>
      <c r="H2355" s="2997"/>
    </row>
    <row r="2356" spans="1:8">
      <c r="A2356" s="1737"/>
      <c r="B2356" s="1758"/>
      <c r="C2356" s="1758"/>
      <c r="D2356" s="1758"/>
      <c r="E2356" s="1758"/>
      <c r="F2356" s="1604"/>
      <c r="G2356" s="1758"/>
      <c r="H2356" s="2994"/>
    </row>
    <row r="2357" spans="1:8">
      <c r="A2357" s="1737"/>
      <c r="B2357" s="1758"/>
      <c r="C2357" s="1758"/>
      <c r="D2357" s="1758"/>
      <c r="E2357" s="1758"/>
      <c r="F2357" s="1604"/>
      <c r="G2357" s="1758"/>
      <c r="H2357" s="2994"/>
    </row>
    <row r="2358" spans="1:8">
      <c r="A2358" s="1737"/>
      <c r="B2358" s="1758"/>
      <c r="C2358" s="1758"/>
      <c r="D2358" s="1758"/>
      <c r="E2358" s="1758"/>
      <c r="F2358" s="1604"/>
      <c r="G2358" s="1758"/>
      <c r="H2358" s="2994"/>
    </row>
    <row r="2359" spans="1:8">
      <c r="A2359" s="1737"/>
      <c r="B2359" s="1758"/>
      <c r="C2359" s="1758"/>
      <c r="D2359" s="1758"/>
      <c r="E2359" s="1758"/>
      <c r="F2359" s="1604"/>
      <c r="G2359" s="1758"/>
      <c r="H2359" s="2994"/>
    </row>
    <row r="2360" spans="1:8">
      <c r="A2360" s="1737"/>
      <c r="B2360" s="1758"/>
      <c r="C2360" s="1758"/>
      <c r="D2360" s="1758"/>
      <c r="E2360" s="1758"/>
      <c r="F2360" s="1604"/>
      <c r="G2360" s="1758"/>
      <c r="H2360" s="2994"/>
    </row>
    <row r="2361" spans="1:8">
      <c r="A2361" s="1737"/>
      <c r="B2361" s="1758"/>
      <c r="C2361" s="1758"/>
      <c r="D2361" s="1758"/>
      <c r="E2361" s="1758"/>
      <c r="F2361" s="1758"/>
      <c r="G2361" s="1758"/>
      <c r="H2361" s="2994"/>
    </row>
    <row r="2362" spans="1:8">
      <c r="A2362" s="1737"/>
      <c r="B2362" s="1758"/>
      <c r="C2362" s="1758"/>
      <c r="D2362" s="1758"/>
      <c r="E2362" s="1758"/>
      <c r="F2362" s="1739"/>
      <c r="G2362" s="1682"/>
      <c r="H2362" s="1703"/>
    </row>
    <row r="2363" spans="1:8">
      <c r="A2363" s="1737"/>
      <c r="B2363" s="1739"/>
      <c r="C2363" s="1758"/>
      <c r="D2363" s="1758"/>
      <c r="E2363" s="1758"/>
      <c r="F2363" s="1739"/>
      <c r="G2363" s="1682"/>
      <c r="H2363" s="1703"/>
    </row>
    <row r="2364" spans="1:8">
      <c r="A2364" s="1737"/>
      <c r="B2364" s="1758"/>
      <c r="C2364" s="1758"/>
      <c r="D2364" s="1758"/>
      <c r="E2364" s="1758"/>
      <c r="F2364" s="1739"/>
      <c r="G2364" s="1682"/>
      <c r="H2364" s="1703"/>
    </row>
    <row r="2365" spans="1:8">
      <c r="A2365" s="1737"/>
      <c r="B2365" s="1739"/>
      <c r="C2365" s="1758"/>
      <c r="D2365" s="1758"/>
      <c r="E2365" s="1758"/>
      <c r="F2365" s="1739"/>
      <c r="G2365" s="1682"/>
      <c r="H2365" s="1703"/>
    </row>
    <row r="2366" spans="1:8">
      <c r="A2366" s="1737"/>
      <c r="B2366" s="1758"/>
      <c r="C2366" s="1758"/>
      <c r="D2366" s="1758"/>
      <c r="E2366" s="1758"/>
      <c r="F2366" s="1739"/>
      <c r="G2366" s="1682"/>
      <c r="H2366" s="1703"/>
    </row>
    <row r="2367" spans="1:8">
      <c r="A2367" s="1737"/>
      <c r="B2367" s="1758"/>
      <c r="C2367" s="1758"/>
      <c r="D2367" s="1758"/>
      <c r="E2367" s="1758"/>
      <c r="F2367" s="1739"/>
      <c r="G2367" s="1682"/>
      <c r="H2367" s="1703"/>
    </row>
    <row r="2368" spans="1:8">
      <c r="A2368" s="1737"/>
      <c r="B2368" s="1758"/>
      <c r="C2368" s="1758"/>
      <c r="D2368" s="1758"/>
      <c r="E2368" s="1758"/>
      <c r="F2368" s="1739"/>
      <c r="G2368" s="1682"/>
      <c r="H2368" s="1703"/>
    </row>
    <row r="2369" spans="1:8">
      <c r="A2369" s="1737"/>
      <c r="B2369" s="1758"/>
      <c r="C2369" s="1758"/>
      <c r="D2369" s="1758"/>
      <c r="E2369" s="1758"/>
      <c r="F2369" s="1739"/>
      <c r="G2369" s="1682"/>
      <c r="H2369" s="1703"/>
    </row>
    <row r="2370" spans="1:8">
      <c r="A2370" s="1737"/>
      <c r="B2370" s="1758"/>
      <c r="C2370" s="1758"/>
      <c r="D2370" s="1758"/>
      <c r="E2370" s="1758"/>
      <c r="F2370" s="1739"/>
      <c r="G2370" s="1682"/>
      <c r="H2370" s="1703"/>
    </row>
    <row r="2371" spans="1:8">
      <c r="A2371" s="1737"/>
      <c r="B2371" s="1758"/>
      <c r="C2371" s="1758"/>
      <c r="D2371" s="1758"/>
      <c r="E2371" s="1758"/>
      <c r="F2371" s="1739"/>
      <c r="G2371" s="1682"/>
      <c r="H2371" s="1703"/>
    </row>
    <row r="2372" spans="1:8">
      <c r="A2372" s="1737"/>
      <c r="B2372" s="1758"/>
      <c r="C2372" s="1758"/>
      <c r="D2372" s="1758"/>
      <c r="E2372" s="1758"/>
      <c r="F2372" s="1739"/>
      <c r="G2372" s="1682"/>
      <c r="H2372" s="1703"/>
    </row>
    <row r="2373" spans="1:8">
      <c r="A2373" s="1737"/>
      <c r="B2373" s="1758"/>
      <c r="C2373" s="1758"/>
      <c r="D2373" s="1758"/>
      <c r="E2373" s="1758"/>
      <c r="F2373" s="1739"/>
      <c r="G2373" s="1682"/>
      <c r="H2373" s="1703"/>
    </row>
    <row r="2374" spans="1:8">
      <c r="A2374" s="1737"/>
      <c r="B2374" s="1758"/>
      <c r="C2374" s="1758"/>
      <c r="D2374" s="1758"/>
      <c r="E2374" s="1758"/>
      <c r="F2374" s="1739"/>
      <c r="G2374" s="1682"/>
      <c r="H2374" s="1703"/>
    </row>
    <row r="2375" spans="1:8">
      <c r="A2375" s="1737"/>
      <c r="B2375" s="1758"/>
      <c r="C2375" s="1758"/>
      <c r="D2375" s="1758"/>
      <c r="E2375" s="1758"/>
      <c r="F2375" s="1739"/>
      <c r="G2375" s="1682"/>
      <c r="H2375" s="1703"/>
    </row>
    <row r="2376" spans="1:8">
      <c r="A2376" s="1737"/>
      <c r="B2376" s="1758"/>
      <c r="C2376" s="1758"/>
      <c r="D2376" s="1758"/>
      <c r="E2376" s="1758"/>
      <c r="F2376" s="1739"/>
      <c r="G2376" s="1682"/>
      <c r="H2376" s="1703"/>
    </row>
    <row r="2377" spans="1:8">
      <c r="A2377" s="1737"/>
      <c r="B2377" s="1758"/>
      <c r="C2377" s="1758"/>
      <c r="D2377" s="1758"/>
      <c r="E2377" s="1758"/>
      <c r="F2377" s="1739"/>
      <c r="G2377" s="1682"/>
      <c r="H2377" s="1703"/>
    </row>
    <row r="2378" spans="1:8">
      <c r="A2378" s="1737"/>
      <c r="B2378" s="1758"/>
      <c r="C2378" s="1758"/>
      <c r="D2378" s="1758"/>
      <c r="E2378" s="1758"/>
      <c r="F2378" s="1739"/>
      <c r="G2378" s="1682"/>
      <c r="H2378" s="1703"/>
    </row>
    <row r="2379" spans="1:8">
      <c r="A2379" s="1737"/>
      <c r="B2379" s="1758"/>
      <c r="C2379" s="1758"/>
      <c r="D2379" s="1758"/>
      <c r="E2379" s="1758"/>
      <c r="F2379" s="1739"/>
      <c r="G2379" s="1682"/>
      <c r="H2379" s="1703"/>
    </row>
    <row r="2380" spans="1:8">
      <c r="A2380" s="1737"/>
      <c r="B2380" s="1758"/>
      <c r="C2380" s="1758"/>
      <c r="D2380" s="1758"/>
      <c r="E2380" s="1758"/>
      <c r="F2380" s="1739"/>
      <c r="G2380" s="1682"/>
      <c r="H2380" s="1703"/>
    </row>
    <row r="2381" spans="1:8">
      <c r="A2381" s="1737"/>
      <c r="B2381" s="1758"/>
      <c r="C2381" s="1758"/>
      <c r="D2381" s="1758"/>
      <c r="E2381" s="1758"/>
      <c r="F2381" s="1739"/>
      <c r="G2381" s="1682"/>
      <c r="H2381" s="1703"/>
    </row>
    <row r="2382" spans="1:8">
      <c r="A2382" s="1737"/>
      <c r="B2382" s="1758"/>
      <c r="C2382" s="1758"/>
      <c r="D2382" s="1758"/>
      <c r="E2382" s="1758"/>
      <c r="F2382" s="1739"/>
      <c r="G2382" s="1682"/>
      <c r="H2382" s="1703"/>
    </row>
    <row r="2383" spans="1:8">
      <c r="A2383" s="1737"/>
      <c r="B2383" s="1758"/>
      <c r="C2383" s="1758"/>
      <c r="D2383" s="1758"/>
      <c r="E2383" s="1758"/>
      <c r="F2383" s="1739"/>
      <c r="G2383" s="1682"/>
      <c r="H2383" s="1703"/>
    </row>
    <row r="2384" spans="1:8">
      <c r="A2384" s="1737"/>
      <c r="B2384" s="1758"/>
      <c r="C2384" s="1758"/>
      <c r="D2384" s="1758"/>
      <c r="E2384" s="1758"/>
      <c r="F2384" s="1739"/>
      <c r="G2384" s="1682"/>
      <c r="H2384" s="1703"/>
    </row>
    <row r="2385" spans="1:8">
      <c r="A2385" s="1737"/>
      <c r="B2385" s="1758"/>
      <c r="C2385" s="1758"/>
      <c r="D2385" s="1758"/>
      <c r="E2385" s="1758"/>
      <c r="F2385" s="1739"/>
      <c r="G2385" s="1682"/>
      <c r="H2385" s="1703"/>
    </row>
    <row r="2386" spans="1:8">
      <c r="A2386" s="1737"/>
      <c r="B2386" s="1755"/>
      <c r="C2386" s="1755"/>
      <c r="D2386" s="1755"/>
      <c r="E2386" s="1755"/>
      <c r="F2386" s="1739"/>
      <c r="G2386" s="1682"/>
      <c r="H2386" s="1703"/>
    </row>
    <row r="2387" spans="1:8">
      <c r="A2387" s="1737"/>
      <c r="B2387" s="1755"/>
      <c r="C2387" s="1755"/>
      <c r="D2387" s="1755"/>
      <c r="E2387" s="1755"/>
      <c r="F2387" s="1739"/>
      <c r="G2387" s="1682"/>
      <c r="H2387" s="1703"/>
    </row>
    <row r="2388" spans="1:8">
      <c r="A2388" s="1737"/>
      <c r="B2388" s="1755"/>
      <c r="C2388" s="1755"/>
      <c r="D2388" s="1755"/>
      <c r="E2388" s="1755"/>
      <c r="F2388" s="1739"/>
      <c r="G2388" s="1682"/>
      <c r="H2388" s="1703"/>
    </row>
    <row r="2389" spans="1:8">
      <c r="A2389" s="1737"/>
      <c r="B2389" s="1755"/>
      <c r="C2389" s="1755"/>
      <c r="D2389" s="1755"/>
      <c r="E2389" s="1755"/>
      <c r="F2389" s="1739"/>
      <c r="G2389" s="1682"/>
      <c r="H2389" s="1703"/>
    </row>
    <row r="2390" spans="1:8">
      <c r="A2390" s="1737"/>
      <c r="B2390" s="1755"/>
      <c r="C2390" s="1755"/>
      <c r="D2390" s="1755"/>
      <c r="E2390" s="1755"/>
      <c r="F2390" s="1739"/>
      <c r="G2390" s="1682"/>
      <c r="H2390" s="1703"/>
    </row>
    <row r="2391" spans="1:8">
      <c r="A2391" s="1737"/>
      <c r="B2391" s="1739"/>
      <c r="C2391" s="1755"/>
      <c r="D2391" s="1755"/>
      <c r="E2391" s="1755"/>
      <c r="F2391" s="1739"/>
      <c r="G2391" s="1682"/>
      <c r="H2391" s="1703"/>
    </row>
    <row r="2392" spans="1:8">
      <c r="A2392" s="1737"/>
      <c r="B2392" s="1755"/>
      <c r="C2392" s="1755"/>
      <c r="D2392" s="1755"/>
      <c r="E2392" s="1755"/>
      <c r="F2392" s="1739"/>
      <c r="G2392" s="1682"/>
      <c r="H2392" s="1703"/>
    </row>
    <row r="2393" spans="1:8">
      <c r="A2393" s="1737"/>
      <c r="B2393" s="1739"/>
      <c r="C2393" s="1755"/>
      <c r="D2393" s="1755"/>
      <c r="E2393" s="1755"/>
      <c r="F2393" s="1739"/>
      <c r="G2393" s="1682"/>
      <c r="H2393" s="1703"/>
    </row>
    <row r="2394" spans="1:8">
      <c r="A2394" s="1737"/>
      <c r="B2394" s="1739"/>
      <c r="C2394" s="1755"/>
      <c r="D2394" s="1755"/>
      <c r="E2394" s="1755"/>
      <c r="F2394" s="1739"/>
      <c r="G2394" s="1682"/>
      <c r="H2394" s="1703"/>
    </row>
    <row r="2395" spans="1:8">
      <c r="A2395" s="1737"/>
      <c r="B2395" s="1739"/>
      <c r="C2395" s="1755"/>
      <c r="D2395" s="1755"/>
      <c r="E2395" s="1755"/>
      <c r="F2395" s="1739"/>
      <c r="G2395" s="1682"/>
      <c r="H2395" s="1703"/>
    </row>
    <row r="2396" spans="1:8">
      <c r="A2396" s="1737"/>
      <c r="B2396" s="1739"/>
      <c r="C2396" s="1755"/>
      <c r="D2396" s="1755"/>
      <c r="E2396" s="1755"/>
      <c r="F2396" s="1739"/>
      <c r="G2396" s="1682"/>
      <c r="H2396" s="1703"/>
    </row>
    <row r="2397" spans="1:8">
      <c r="A2397" s="1737"/>
      <c r="B2397" s="1739"/>
      <c r="C2397" s="1755"/>
      <c r="D2397" s="1755"/>
      <c r="E2397" s="1755"/>
      <c r="F2397" s="1739"/>
      <c r="G2397" s="1682"/>
      <c r="H2397" s="1703"/>
    </row>
    <row r="2398" spans="1:8">
      <c r="A2398" s="1737"/>
      <c r="B2398" s="1739"/>
      <c r="C2398" s="1755"/>
      <c r="D2398" s="1755"/>
      <c r="E2398" s="1755"/>
      <c r="F2398" s="1739"/>
      <c r="G2398" s="1682"/>
      <c r="H2398" s="1703"/>
    </row>
    <row r="2399" spans="1:8">
      <c r="A2399" s="1737"/>
      <c r="B2399" s="1739"/>
      <c r="C2399" s="1755"/>
      <c r="D2399" s="1755"/>
      <c r="E2399" s="1755"/>
      <c r="F2399" s="1739"/>
      <c r="G2399" s="1682"/>
      <c r="H2399" s="1703"/>
    </row>
    <row r="2400" spans="1:8">
      <c r="A2400" s="1737"/>
      <c r="B2400" s="1739"/>
      <c r="C2400" s="1755"/>
      <c r="D2400" s="1755"/>
      <c r="E2400" s="1755"/>
      <c r="F2400" s="1739"/>
      <c r="G2400" s="1682"/>
      <c r="H2400" s="1703"/>
    </row>
    <row r="2401" spans="1:8">
      <c r="A2401" s="1737"/>
      <c r="B2401" s="1739"/>
      <c r="C2401" s="1755"/>
      <c r="D2401" s="1755"/>
      <c r="E2401" s="1755"/>
      <c r="F2401" s="1739"/>
      <c r="G2401" s="1682"/>
      <c r="H2401" s="1703"/>
    </row>
    <row r="2402" spans="1:8">
      <c r="A2402" s="1737"/>
      <c r="B2402" s="1739"/>
      <c r="C2402" s="1755"/>
      <c r="D2402" s="1755"/>
      <c r="E2402" s="1755"/>
      <c r="F2402" s="1739"/>
      <c r="G2402" s="1682"/>
      <c r="H2402" s="1703"/>
    </row>
    <row r="2403" spans="1:8" ht="15.75" thickBot="1">
      <c r="A2403" s="1814"/>
      <c r="B2403" s="1815"/>
      <c r="C2403" s="1816"/>
      <c r="D2403" s="1816"/>
      <c r="E2403" s="1816"/>
      <c r="F2403" s="1815"/>
      <c r="G2403" s="1707"/>
      <c r="H2403" s="1708"/>
    </row>
    <row r="2404" spans="1:8">
      <c r="A2404" s="2539" t="s">
        <v>4389</v>
      </c>
      <c r="B2404" s="2574"/>
      <c r="C2404" s="1604"/>
      <c r="D2404" s="1604"/>
      <c r="E2404" s="1739"/>
      <c r="F2404" s="1739"/>
      <c r="G2404" s="1682"/>
      <c r="H2404" s="1840"/>
    </row>
    <row r="2405" spans="1:8">
      <c r="A2405" s="1755" t="s">
        <v>5892</v>
      </c>
      <c r="B2405" s="1755"/>
      <c r="C2405" s="1755"/>
      <c r="D2405" s="1755"/>
      <c r="E2405" s="1755"/>
      <c r="F2405" s="1755"/>
      <c r="G2405" s="1680"/>
      <c r="H2405" s="1680"/>
    </row>
    <row r="2406" spans="1:8" ht="15.75" thickBot="1"/>
    <row r="2407" spans="1:8">
      <c r="A2407" s="1729"/>
      <c r="B2407" s="1730" t="s">
        <v>1789</v>
      </c>
      <c r="C2407" s="1731" t="s">
        <v>1335</v>
      </c>
      <c r="D2407" s="1732"/>
      <c r="E2407" s="1732"/>
      <c r="F2407" s="1730"/>
      <c r="G2407" s="1730" t="s">
        <v>1711</v>
      </c>
      <c r="H2407" s="1733" t="s">
        <v>1712</v>
      </c>
    </row>
    <row r="2408" spans="1:8">
      <c r="A2408" s="1737"/>
      <c r="B2408" s="1583" t="str">
        <f>'Data Sheet'!$C$25</f>
        <v xml:space="preserve"> New York State Electric &amp; Gas Corporation</v>
      </c>
      <c r="C2408" s="1738" t="s">
        <v>1336</v>
      </c>
      <c r="D2408" s="1739" t="s">
        <v>1337</v>
      </c>
      <c r="E2408" s="1739"/>
      <c r="F2408" s="1740" t="s">
        <v>1338</v>
      </c>
      <c r="G2408" s="1740" t="s">
        <v>1714</v>
      </c>
      <c r="H2408" s="1741"/>
    </row>
    <row r="2409" spans="1:8">
      <c r="A2409" s="1744"/>
      <c r="B2409" s="1745"/>
      <c r="C2409" s="1746" t="s">
        <v>1339</v>
      </c>
      <c r="D2409" s="1745" t="s">
        <v>1337</v>
      </c>
      <c r="E2409" s="1745"/>
      <c r="F2409" s="1747" t="s">
        <v>1340</v>
      </c>
      <c r="G2409" s="1687" t="str">
        <f>'Data Sheet'!$C$40</f>
        <v xml:space="preserve"> </v>
      </c>
      <c r="H2409" s="1688" t="str">
        <f>'Data Sheet'!$C$38</f>
        <v>12/31/2016</v>
      </c>
    </row>
    <row r="2410" spans="1:8">
      <c r="A2410" s="1752" t="s">
        <v>1805</v>
      </c>
      <c r="B2410" s="1753"/>
      <c r="C2410" s="1753"/>
      <c r="D2410" s="1753"/>
      <c r="E2410" s="1753"/>
      <c r="F2410" s="1753"/>
      <c r="G2410" s="1753"/>
      <c r="H2410" s="1754"/>
    </row>
    <row r="2411" spans="1:8">
      <c r="A2411" s="1737"/>
      <c r="B2411" s="1755"/>
      <c r="C2411" s="1755"/>
      <c r="D2411" s="1755"/>
      <c r="E2411" s="1755"/>
      <c r="F2411" s="1604"/>
      <c r="G2411" s="1755"/>
      <c r="H2411" s="1838"/>
    </row>
    <row r="2412" spans="1:8">
      <c r="A2412" s="1737"/>
      <c r="B2412" s="1758"/>
      <c r="C2412" s="1758"/>
      <c r="D2412" s="1758"/>
      <c r="E2412" s="1758"/>
      <c r="F2412" s="1604"/>
      <c r="G2412" s="1758"/>
      <c r="H2412" s="2994"/>
    </row>
    <row r="2413" spans="1:8">
      <c r="A2413" s="1737"/>
      <c r="B2413" s="1758"/>
      <c r="C2413" s="1758"/>
      <c r="D2413" s="1758"/>
      <c r="E2413" s="1758"/>
      <c r="F2413" s="1604"/>
      <c r="G2413" s="1758"/>
      <c r="H2413" s="2994"/>
    </row>
    <row r="2414" spans="1:8">
      <c r="A2414" s="1737"/>
      <c r="B2414" s="1758"/>
      <c r="C2414" s="1758"/>
      <c r="D2414" s="1758"/>
      <c r="E2414" s="1758"/>
      <c r="F2414" s="1604"/>
      <c r="G2414" s="1758"/>
      <c r="H2414" s="2995"/>
    </row>
    <row r="2415" spans="1:8">
      <c r="A2415" s="1737"/>
      <c r="B2415" s="1758"/>
      <c r="C2415" s="1758"/>
      <c r="D2415" s="1758"/>
      <c r="E2415" s="1758"/>
      <c r="F2415" s="1604"/>
      <c r="G2415" s="1758"/>
      <c r="H2415" s="2994"/>
    </row>
    <row r="2416" spans="1:8">
      <c r="A2416" s="1737"/>
      <c r="B2416" s="1758"/>
      <c r="C2416" s="1758"/>
      <c r="D2416" s="1758"/>
      <c r="E2416" s="1758"/>
      <c r="F2416" s="1604"/>
      <c r="G2416" s="1758"/>
      <c r="H2416" s="2994"/>
    </row>
    <row r="2417" spans="1:8">
      <c r="A2417" s="1737"/>
      <c r="B2417" s="1758"/>
      <c r="C2417" s="1758"/>
      <c r="D2417" s="1758"/>
      <c r="E2417" s="1758"/>
      <c r="F2417" s="1604"/>
      <c r="G2417" s="2996"/>
      <c r="H2417" s="2997"/>
    </row>
    <row r="2418" spans="1:8">
      <c r="A2418" s="1737"/>
      <c r="B2418" s="1758"/>
      <c r="C2418" s="1758"/>
      <c r="D2418" s="1758"/>
      <c r="E2418" s="1758"/>
      <c r="F2418" s="1604"/>
      <c r="G2418" s="2996"/>
      <c r="H2418" s="2997"/>
    </row>
    <row r="2419" spans="1:8">
      <c r="A2419" s="1737"/>
      <c r="B2419" s="1739"/>
      <c r="C2419" s="1758"/>
      <c r="D2419" s="1758"/>
      <c r="E2419" s="1758"/>
      <c r="F2419" s="1604"/>
      <c r="G2419" s="2996"/>
      <c r="H2419" s="2997"/>
    </row>
    <row r="2420" spans="1:8">
      <c r="A2420" s="1737"/>
      <c r="B2420" s="1758"/>
      <c r="C2420" s="1758"/>
      <c r="D2420" s="1758"/>
      <c r="E2420" s="1758"/>
      <c r="F2420" s="1604"/>
      <c r="G2420" s="2996"/>
      <c r="H2420" s="2997"/>
    </row>
    <row r="2421" spans="1:8">
      <c r="A2421" s="1737"/>
      <c r="B2421" s="1758"/>
      <c r="C2421" s="1758"/>
      <c r="D2421" s="1758"/>
      <c r="E2421" s="1758"/>
      <c r="F2421" s="1604"/>
      <c r="G2421" s="2996"/>
      <c r="H2421" s="2997"/>
    </row>
    <row r="2422" spans="1:8">
      <c r="A2422" s="1737"/>
      <c r="B2422" s="1758"/>
      <c r="C2422" s="1758"/>
      <c r="D2422" s="1758"/>
      <c r="E2422" s="1758"/>
      <c r="F2422" s="1604"/>
      <c r="G2422" s="1758"/>
      <c r="H2422" s="2994"/>
    </row>
    <row r="2423" spans="1:8">
      <c r="A2423" s="1737"/>
      <c r="B2423" s="1758"/>
      <c r="C2423" s="1758"/>
      <c r="D2423" s="1758"/>
      <c r="E2423" s="1758"/>
      <c r="F2423" s="1604"/>
      <c r="G2423" s="1758"/>
      <c r="H2423" s="2994"/>
    </row>
    <row r="2424" spans="1:8">
      <c r="A2424" s="1737"/>
      <c r="B2424" s="1758"/>
      <c r="C2424" s="1758"/>
      <c r="D2424" s="1758"/>
      <c r="E2424" s="1758"/>
      <c r="F2424" s="1604"/>
      <c r="G2424" s="1758"/>
      <c r="H2424" s="2994"/>
    </row>
    <row r="2425" spans="1:8">
      <c r="A2425" s="1737"/>
      <c r="B2425" s="1758"/>
      <c r="C2425" s="1758"/>
      <c r="D2425" s="1758"/>
      <c r="E2425" s="1758"/>
      <c r="F2425" s="1604"/>
      <c r="G2425" s="1758"/>
      <c r="H2425" s="2994"/>
    </row>
    <row r="2426" spans="1:8">
      <c r="A2426" s="1737"/>
      <c r="B2426" s="1758"/>
      <c r="C2426" s="1758"/>
      <c r="D2426" s="1758"/>
      <c r="E2426" s="1758"/>
      <c r="F2426" s="1604"/>
      <c r="G2426" s="1758"/>
      <c r="H2426" s="2994"/>
    </row>
    <row r="2427" spans="1:8">
      <c r="A2427" s="1737"/>
      <c r="B2427" s="1758"/>
      <c r="C2427" s="1758"/>
      <c r="D2427" s="1758"/>
      <c r="E2427" s="1758"/>
      <c r="F2427" s="1758"/>
      <c r="G2427" s="1758"/>
      <c r="H2427" s="2994"/>
    </row>
    <row r="2428" spans="1:8">
      <c r="A2428" s="1737"/>
      <c r="B2428" s="1758"/>
      <c r="C2428" s="1758"/>
      <c r="D2428" s="1758"/>
      <c r="E2428" s="1758"/>
      <c r="F2428" s="1739"/>
      <c r="G2428" s="1682"/>
      <c r="H2428" s="1703"/>
    </row>
    <row r="2429" spans="1:8">
      <c r="A2429" s="1737"/>
      <c r="B2429" s="1739"/>
      <c r="C2429" s="1758"/>
      <c r="D2429" s="1758"/>
      <c r="E2429" s="1758"/>
      <c r="F2429" s="1739"/>
      <c r="G2429" s="1682"/>
      <c r="H2429" s="1703"/>
    </row>
    <row r="2430" spans="1:8">
      <c r="A2430" s="1737"/>
      <c r="B2430" s="1758"/>
      <c r="C2430" s="1758"/>
      <c r="D2430" s="1758"/>
      <c r="E2430" s="1758"/>
      <c r="F2430" s="1739"/>
      <c r="G2430" s="1682"/>
      <c r="H2430" s="1703"/>
    </row>
    <row r="2431" spans="1:8">
      <c r="A2431" s="1737"/>
      <c r="B2431" s="1739"/>
      <c r="C2431" s="1758"/>
      <c r="D2431" s="1758"/>
      <c r="E2431" s="1758"/>
      <c r="F2431" s="1739"/>
      <c r="G2431" s="1682"/>
      <c r="H2431" s="1703"/>
    </row>
    <row r="2432" spans="1:8">
      <c r="A2432" s="1737"/>
      <c r="B2432" s="1758"/>
      <c r="C2432" s="1758"/>
      <c r="D2432" s="1758"/>
      <c r="E2432" s="1758"/>
      <c r="F2432" s="1739"/>
      <c r="G2432" s="1682"/>
      <c r="H2432" s="1703"/>
    </row>
    <row r="2433" spans="1:8">
      <c r="A2433" s="1737"/>
      <c r="B2433" s="1758"/>
      <c r="C2433" s="1758"/>
      <c r="D2433" s="1758"/>
      <c r="E2433" s="1758"/>
      <c r="F2433" s="1739"/>
      <c r="G2433" s="1682"/>
      <c r="H2433" s="1703"/>
    </row>
    <row r="2434" spans="1:8">
      <c r="A2434" s="1737"/>
      <c r="B2434" s="1758"/>
      <c r="C2434" s="1758"/>
      <c r="D2434" s="1758"/>
      <c r="E2434" s="1758"/>
      <c r="F2434" s="1739"/>
      <c r="G2434" s="1682"/>
      <c r="H2434" s="1703"/>
    </row>
    <row r="2435" spans="1:8">
      <c r="A2435" s="1737"/>
      <c r="B2435" s="1758"/>
      <c r="C2435" s="1758"/>
      <c r="D2435" s="1758"/>
      <c r="E2435" s="1758"/>
      <c r="F2435" s="1739"/>
      <c r="G2435" s="1682"/>
      <c r="H2435" s="1703"/>
    </row>
    <row r="2436" spans="1:8">
      <c r="A2436" s="1737"/>
      <c r="B2436" s="1758"/>
      <c r="C2436" s="1758"/>
      <c r="D2436" s="1758"/>
      <c r="E2436" s="1758"/>
      <c r="F2436" s="1739"/>
      <c r="G2436" s="1682"/>
      <c r="H2436" s="1703"/>
    </row>
    <row r="2437" spans="1:8">
      <c r="A2437" s="1737"/>
      <c r="B2437" s="1758"/>
      <c r="C2437" s="1758"/>
      <c r="D2437" s="1758"/>
      <c r="E2437" s="1758"/>
      <c r="F2437" s="1739"/>
      <c r="G2437" s="1682"/>
      <c r="H2437" s="1703"/>
    </row>
    <row r="2438" spans="1:8">
      <c r="A2438" s="1737"/>
      <c r="B2438" s="1758"/>
      <c r="C2438" s="1758"/>
      <c r="D2438" s="1758"/>
      <c r="E2438" s="1758"/>
      <c r="F2438" s="1739"/>
      <c r="G2438" s="1682"/>
      <c r="H2438" s="1703"/>
    </row>
    <row r="2439" spans="1:8">
      <c r="A2439" s="1737"/>
      <c r="B2439" s="1758"/>
      <c r="C2439" s="1758"/>
      <c r="D2439" s="1758"/>
      <c r="E2439" s="1758"/>
      <c r="F2439" s="1739"/>
      <c r="G2439" s="1682"/>
      <c r="H2439" s="1703"/>
    </row>
    <row r="2440" spans="1:8">
      <c r="A2440" s="1737"/>
      <c r="B2440" s="1758"/>
      <c r="C2440" s="1758"/>
      <c r="D2440" s="1758"/>
      <c r="E2440" s="1758"/>
      <c r="F2440" s="1739"/>
      <c r="G2440" s="1682"/>
      <c r="H2440" s="1703"/>
    </row>
    <row r="2441" spans="1:8">
      <c r="A2441" s="1737"/>
      <c r="B2441" s="1758"/>
      <c r="C2441" s="1758"/>
      <c r="D2441" s="1758"/>
      <c r="E2441" s="1758"/>
      <c r="F2441" s="1739"/>
      <c r="G2441" s="1682"/>
      <c r="H2441" s="1703"/>
    </row>
    <row r="2442" spans="1:8">
      <c r="A2442" s="1737"/>
      <c r="B2442" s="1758"/>
      <c r="C2442" s="1758"/>
      <c r="D2442" s="1758"/>
      <c r="E2442" s="1758"/>
      <c r="F2442" s="1739"/>
      <c r="G2442" s="1682"/>
      <c r="H2442" s="1703"/>
    </row>
    <row r="2443" spans="1:8">
      <c r="A2443" s="1737"/>
      <c r="B2443" s="1758"/>
      <c r="C2443" s="1758"/>
      <c r="D2443" s="1758"/>
      <c r="E2443" s="1758"/>
      <c r="F2443" s="1739"/>
      <c r="G2443" s="1682"/>
      <c r="H2443" s="1703"/>
    </row>
    <row r="2444" spans="1:8">
      <c r="A2444" s="1737"/>
      <c r="B2444" s="1758"/>
      <c r="C2444" s="1758"/>
      <c r="D2444" s="1758"/>
      <c r="E2444" s="1758"/>
      <c r="F2444" s="1739"/>
      <c r="G2444" s="1682"/>
      <c r="H2444" s="1703"/>
    </row>
    <row r="2445" spans="1:8">
      <c r="A2445" s="1737"/>
      <c r="B2445" s="1758"/>
      <c r="C2445" s="1758"/>
      <c r="D2445" s="1758"/>
      <c r="E2445" s="1758"/>
      <c r="F2445" s="1739"/>
      <c r="G2445" s="1682"/>
      <c r="H2445" s="1703"/>
    </row>
    <row r="2446" spans="1:8">
      <c r="A2446" s="1737"/>
      <c r="B2446" s="1758"/>
      <c r="C2446" s="1758"/>
      <c r="D2446" s="1758"/>
      <c r="E2446" s="1758"/>
      <c r="F2446" s="1739"/>
      <c r="G2446" s="1682"/>
      <c r="H2446" s="1703"/>
    </row>
    <row r="2447" spans="1:8">
      <c r="A2447" s="1737"/>
      <c r="B2447" s="1758"/>
      <c r="C2447" s="1758"/>
      <c r="D2447" s="1758"/>
      <c r="E2447" s="1758"/>
      <c r="F2447" s="1739"/>
      <c r="G2447" s="1682"/>
      <c r="H2447" s="1703"/>
    </row>
    <row r="2448" spans="1:8">
      <c r="A2448" s="1737"/>
      <c r="B2448" s="1758"/>
      <c r="C2448" s="1758"/>
      <c r="D2448" s="1758"/>
      <c r="E2448" s="1758"/>
      <c r="F2448" s="1739"/>
      <c r="G2448" s="1682"/>
      <c r="H2448" s="1703"/>
    </row>
    <row r="2449" spans="1:8">
      <c r="A2449" s="1737"/>
      <c r="B2449" s="1758"/>
      <c r="C2449" s="1758"/>
      <c r="D2449" s="1758"/>
      <c r="E2449" s="1758"/>
      <c r="F2449" s="1739"/>
      <c r="G2449" s="1682"/>
      <c r="H2449" s="1703"/>
    </row>
    <row r="2450" spans="1:8">
      <c r="A2450" s="1737"/>
      <c r="B2450" s="1758"/>
      <c r="C2450" s="1758"/>
      <c r="D2450" s="1758"/>
      <c r="E2450" s="1758"/>
      <c r="F2450" s="1739"/>
      <c r="G2450" s="1682"/>
      <c r="H2450" s="1703"/>
    </row>
    <row r="2451" spans="1:8">
      <c r="A2451" s="1737"/>
      <c r="B2451" s="1758"/>
      <c r="C2451" s="1758"/>
      <c r="D2451" s="1758"/>
      <c r="E2451" s="1758"/>
      <c r="F2451" s="1739"/>
      <c r="G2451" s="1682"/>
      <c r="H2451" s="1703"/>
    </row>
    <row r="2452" spans="1:8">
      <c r="A2452" s="1737"/>
      <c r="B2452" s="1755"/>
      <c r="C2452" s="1755"/>
      <c r="D2452" s="1755"/>
      <c r="E2452" s="1755"/>
      <c r="F2452" s="1739"/>
      <c r="G2452" s="1682"/>
      <c r="H2452" s="1703"/>
    </row>
    <row r="2453" spans="1:8">
      <c r="A2453" s="1737"/>
      <c r="B2453" s="1755"/>
      <c r="C2453" s="1755"/>
      <c r="D2453" s="1755"/>
      <c r="E2453" s="1755"/>
      <c r="F2453" s="1739"/>
      <c r="G2453" s="1682"/>
      <c r="H2453" s="1703"/>
    </row>
    <row r="2454" spans="1:8">
      <c r="A2454" s="1737"/>
      <c r="B2454" s="1755"/>
      <c r="C2454" s="1755"/>
      <c r="D2454" s="1755"/>
      <c r="E2454" s="1755"/>
      <c r="F2454" s="1739"/>
      <c r="G2454" s="1682"/>
      <c r="H2454" s="1703"/>
    </row>
    <row r="2455" spans="1:8">
      <c r="A2455" s="1737"/>
      <c r="B2455" s="1755"/>
      <c r="C2455" s="1755"/>
      <c r="D2455" s="1755"/>
      <c r="E2455" s="1755"/>
      <c r="F2455" s="1739"/>
      <c r="G2455" s="1682"/>
      <c r="H2455" s="1703"/>
    </row>
    <row r="2456" spans="1:8">
      <c r="A2456" s="1737"/>
      <c r="B2456" s="1755"/>
      <c r="C2456" s="1755"/>
      <c r="D2456" s="1755"/>
      <c r="E2456" s="1755"/>
      <c r="F2456" s="1739"/>
      <c r="G2456" s="1682"/>
      <c r="H2456" s="1703"/>
    </row>
    <row r="2457" spans="1:8">
      <c r="A2457" s="1737"/>
      <c r="B2457" s="1739"/>
      <c r="C2457" s="1755"/>
      <c r="D2457" s="1755"/>
      <c r="E2457" s="1755"/>
      <c r="F2457" s="1739"/>
      <c r="G2457" s="1682"/>
      <c r="H2457" s="1703"/>
    </row>
    <row r="2458" spans="1:8">
      <c r="A2458" s="1737"/>
      <c r="B2458" s="1755"/>
      <c r="C2458" s="1755"/>
      <c r="D2458" s="1755"/>
      <c r="E2458" s="1755"/>
      <c r="F2458" s="1739"/>
      <c r="G2458" s="1682"/>
      <c r="H2458" s="1703"/>
    </row>
    <row r="2459" spans="1:8">
      <c r="A2459" s="1737"/>
      <c r="B2459" s="1739"/>
      <c r="C2459" s="1755"/>
      <c r="D2459" s="1755"/>
      <c r="E2459" s="1755"/>
      <c r="F2459" s="1739"/>
      <c r="G2459" s="1682"/>
      <c r="H2459" s="1703"/>
    </row>
    <row r="2460" spans="1:8">
      <c r="A2460" s="1737"/>
      <c r="B2460" s="1739"/>
      <c r="C2460" s="1755"/>
      <c r="D2460" s="1755"/>
      <c r="E2460" s="1755"/>
      <c r="F2460" s="1739"/>
      <c r="G2460" s="1682"/>
      <c r="H2460" s="1703"/>
    </row>
    <row r="2461" spans="1:8">
      <c r="A2461" s="1737"/>
      <c r="B2461" s="1739"/>
      <c r="C2461" s="1755"/>
      <c r="D2461" s="1755"/>
      <c r="E2461" s="1755"/>
      <c r="F2461" s="1739"/>
      <c r="G2461" s="1682"/>
      <c r="H2461" s="1703"/>
    </row>
    <row r="2462" spans="1:8">
      <c r="A2462" s="1737"/>
      <c r="B2462" s="1739"/>
      <c r="C2462" s="1755"/>
      <c r="D2462" s="1755"/>
      <c r="E2462" s="1755"/>
      <c r="F2462" s="1739"/>
      <c r="G2462" s="1682"/>
      <c r="H2462" s="1703"/>
    </row>
    <row r="2463" spans="1:8">
      <c r="A2463" s="1737"/>
      <c r="B2463" s="1739"/>
      <c r="C2463" s="1755"/>
      <c r="D2463" s="1755"/>
      <c r="E2463" s="1755"/>
      <c r="F2463" s="1739"/>
      <c r="G2463" s="1682"/>
      <c r="H2463" s="1703"/>
    </row>
    <row r="2464" spans="1:8">
      <c r="A2464" s="1737"/>
      <c r="B2464" s="1739"/>
      <c r="C2464" s="1755"/>
      <c r="D2464" s="1755"/>
      <c r="E2464" s="1755"/>
      <c r="F2464" s="1739"/>
      <c r="G2464" s="1682"/>
      <c r="H2464" s="1703"/>
    </row>
    <row r="2465" spans="1:8">
      <c r="A2465" s="1737"/>
      <c r="B2465" s="1739"/>
      <c r="C2465" s="1755"/>
      <c r="D2465" s="1755"/>
      <c r="E2465" s="1755"/>
      <c r="F2465" s="1739"/>
      <c r="G2465" s="1682"/>
      <c r="H2465" s="1703"/>
    </row>
    <row r="2466" spans="1:8">
      <c r="A2466" s="1737"/>
      <c r="B2466" s="1739"/>
      <c r="C2466" s="1755"/>
      <c r="D2466" s="1755"/>
      <c r="E2466" s="1755"/>
      <c r="F2466" s="1739"/>
      <c r="G2466" s="1682"/>
      <c r="H2466" s="1703"/>
    </row>
    <row r="2467" spans="1:8">
      <c r="A2467" s="1737"/>
      <c r="B2467" s="1739"/>
      <c r="C2467" s="1755"/>
      <c r="D2467" s="1755"/>
      <c r="E2467" s="1755"/>
      <c r="F2467" s="1739"/>
      <c r="G2467" s="1682"/>
      <c r="H2467" s="1703"/>
    </row>
    <row r="2468" spans="1:8">
      <c r="A2468" s="1737"/>
      <c r="B2468" s="1739"/>
      <c r="C2468" s="1755"/>
      <c r="D2468" s="1755"/>
      <c r="E2468" s="1755"/>
      <c r="F2468" s="1739"/>
      <c r="G2468" s="1682"/>
      <c r="H2468" s="1703"/>
    </row>
    <row r="2469" spans="1:8" ht="15.75" thickBot="1">
      <c r="A2469" s="1814"/>
      <c r="B2469" s="1815"/>
      <c r="C2469" s="1816"/>
      <c r="D2469" s="1816"/>
      <c r="E2469" s="1816"/>
      <c r="F2469" s="1815"/>
      <c r="G2469" s="1707"/>
      <c r="H2469" s="1708"/>
    </row>
    <row r="2470" spans="1:8">
      <c r="A2470" s="2539" t="s">
        <v>4389</v>
      </c>
      <c r="B2470" s="2574"/>
      <c r="C2470" s="1604"/>
      <c r="D2470" s="1604"/>
      <c r="E2470" s="1739"/>
      <c r="F2470" s="1739"/>
      <c r="G2470" s="1682"/>
      <c r="H2470" s="1840"/>
    </row>
    <row r="2471" spans="1:8">
      <c r="A2471" s="1755" t="s">
        <v>1806</v>
      </c>
      <c r="B2471" s="1755"/>
      <c r="C2471" s="1755"/>
      <c r="D2471" s="1755"/>
      <c r="E2471" s="1755"/>
      <c r="F2471" s="1755"/>
      <c r="G2471" s="1680"/>
      <c r="H2471" s="1680"/>
    </row>
    <row r="2472" spans="1:8" ht="15.75" thickBot="1"/>
    <row r="2473" spans="1:8">
      <c r="A2473" s="1729"/>
      <c r="B2473" s="1730" t="s">
        <v>1789</v>
      </c>
      <c r="C2473" s="1731" t="s">
        <v>1335</v>
      </c>
      <c r="D2473" s="1732"/>
      <c r="E2473" s="1732"/>
      <c r="F2473" s="1730"/>
      <c r="G2473" s="1730" t="s">
        <v>1711</v>
      </c>
      <c r="H2473" s="1733" t="s">
        <v>1712</v>
      </c>
    </row>
    <row r="2474" spans="1:8">
      <c r="A2474" s="1737"/>
      <c r="B2474" s="1583" t="str">
        <f>'Data Sheet'!$C$25</f>
        <v xml:space="preserve"> New York State Electric &amp; Gas Corporation</v>
      </c>
      <c r="C2474" s="1738" t="s">
        <v>1336</v>
      </c>
      <c r="D2474" s="1739" t="s">
        <v>1337</v>
      </c>
      <c r="E2474" s="1739"/>
      <c r="F2474" s="1740" t="s">
        <v>1338</v>
      </c>
      <c r="G2474" s="1740" t="s">
        <v>1714</v>
      </c>
      <c r="H2474" s="1741"/>
    </row>
    <row r="2475" spans="1:8">
      <c r="A2475" s="1744"/>
      <c r="B2475" s="1745"/>
      <c r="C2475" s="1746" t="s">
        <v>1339</v>
      </c>
      <c r="D2475" s="1745" t="s">
        <v>1337</v>
      </c>
      <c r="E2475" s="1745"/>
      <c r="F2475" s="1747" t="s">
        <v>1340</v>
      </c>
      <c r="G2475" s="1687" t="str">
        <f>'Data Sheet'!$C$40</f>
        <v xml:space="preserve"> </v>
      </c>
      <c r="H2475" s="1688" t="str">
        <f>'Data Sheet'!$C$38</f>
        <v>12/31/2016</v>
      </c>
    </row>
    <row r="2476" spans="1:8">
      <c r="A2476" s="1752" t="s">
        <v>1805</v>
      </c>
      <c r="B2476" s="1753"/>
      <c r="C2476" s="1753"/>
      <c r="D2476" s="1753"/>
      <c r="E2476" s="1753"/>
      <c r="F2476" s="1753"/>
      <c r="G2476" s="1753"/>
      <c r="H2476" s="1754"/>
    </row>
    <row r="2477" spans="1:8">
      <c r="A2477" s="1737"/>
      <c r="B2477" s="1755"/>
      <c r="C2477" s="1755"/>
      <c r="D2477" s="1755"/>
      <c r="E2477" s="1755"/>
      <c r="F2477" s="1604"/>
      <c r="G2477" s="1755"/>
      <c r="H2477" s="1838"/>
    </row>
    <row r="2478" spans="1:8">
      <c r="A2478" s="1737"/>
      <c r="B2478" s="1758"/>
      <c r="C2478" s="1758"/>
      <c r="D2478" s="1758"/>
      <c r="E2478" s="1758"/>
      <c r="F2478" s="1604"/>
      <c r="G2478" s="1758"/>
      <c r="H2478" s="2994"/>
    </row>
    <row r="2479" spans="1:8">
      <c r="A2479" s="1737"/>
      <c r="B2479" s="1758"/>
      <c r="C2479" s="1758"/>
      <c r="D2479" s="1758"/>
      <c r="E2479" s="1758"/>
      <c r="F2479" s="1604"/>
      <c r="G2479" s="1758"/>
      <c r="H2479" s="2994"/>
    </row>
    <row r="2480" spans="1:8">
      <c r="A2480" s="1737"/>
      <c r="B2480" s="1758"/>
      <c r="C2480" s="1758"/>
      <c r="D2480" s="1758"/>
      <c r="E2480" s="1758"/>
      <c r="F2480" s="1604"/>
      <c r="G2480" s="1758"/>
      <c r="H2480" s="2995"/>
    </row>
    <row r="2481" spans="1:8">
      <c r="A2481" s="1737"/>
      <c r="B2481" s="1758"/>
      <c r="C2481" s="1758"/>
      <c r="D2481" s="1758"/>
      <c r="E2481" s="1758"/>
      <c r="F2481" s="1604"/>
      <c r="G2481" s="1758"/>
      <c r="H2481" s="2994"/>
    </row>
    <row r="2482" spans="1:8">
      <c r="A2482" s="1737"/>
      <c r="B2482" s="1758"/>
      <c r="C2482" s="1758"/>
      <c r="D2482" s="1758"/>
      <c r="E2482" s="1758"/>
      <c r="F2482" s="1604"/>
      <c r="G2482" s="1758"/>
      <c r="H2482" s="2994"/>
    </row>
    <row r="2483" spans="1:8">
      <c r="A2483" s="1737"/>
      <c r="B2483" s="1758"/>
      <c r="C2483" s="1758"/>
      <c r="D2483" s="1758"/>
      <c r="E2483" s="1758"/>
      <c r="F2483" s="1604"/>
      <c r="G2483" s="2996"/>
      <c r="H2483" s="2997"/>
    </row>
    <row r="2484" spans="1:8">
      <c r="A2484" s="1737"/>
      <c r="B2484" s="1758"/>
      <c r="C2484" s="1758"/>
      <c r="D2484" s="1758"/>
      <c r="E2484" s="1758"/>
      <c r="F2484" s="1604"/>
      <c r="G2484" s="2996"/>
      <c r="H2484" s="2997"/>
    </row>
    <row r="2485" spans="1:8">
      <c r="A2485" s="1737"/>
      <c r="B2485" s="1739"/>
      <c r="C2485" s="1758"/>
      <c r="D2485" s="1758"/>
      <c r="E2485" s="1758"/>
      <c r="F2485" s="1604"/>
      <c r="G2485" s="2996"/>
      <c r="H2485" s="2997"/>
    </row>
    <row r="2486" spans="1:8">
      <c r="A2486" s="1737"/>
      <c r="B2486" s="1758"/>
      <c r="C2486" s="1758"/>
      <c r="D2486" s="1758"/>
      <c r="E2486" s="1758"/>
      <c r="F2486" s="1604"/>
      <c r="G2486" s="2996"/>
      <c r="H2486" s="2997"/>
    </row>
    <row r="2487" spans="1:8">
      <c r="A2487" s="1737"/>
      <c r="B2487" s="1758"/>
      <c r="C2487" s="1758"/>
      <c r="D2487" s="1758"/>
      <c r="E2487" s="1758"/>
      <c r="F2487" s="1604"/>
      <c r="G2487" s="2996"/>
      <c r="H2487" s="2997"/>
    </row>
    <row r="2488" spans="1:8">
      <c r="A2488" s="1737"/>
      <c r="B2488" s="1758"/>
      <c r="C2488" s="1758"/>
      <c r="D2488" s="1758"/>
      <c r="E2488" s="1758"/>
      <c r="F2488" s="1604"/>
      <c r="G2488" s="1758"/>
      <c r="H2488" s="2994"/>
    </row>
    <row r="2489" spans="1:8">
      <c r="A2489" s="1737"/>
      <c r="B2489" s="1758"/>
      <c r="C2489" s="1758"/>
      <c r="D2489" s="1758"/>
      <c r="E2489" s="1758"/>
      <c r="F2489" s="1604"/>
      <c r="G2489" s="1758"/>
      <c r="H2489" s="2994"/>
    </row>
    <row r="2490" spans="1:8">
      <c r="A2490" s="1737"/>
      <c r="B2490" s="1758"/>
      <c r="C2490" s="1758"/>
      <c r="D2490" s="1758"/>
      <c r="E2490" s="1758"/>
      <c r="F2490" s="1604"/>
      <c r="G2490" s="1758"/>
      <c r="H2490" s="2994"/>
    </row>
    <row r="2491" spans="1:8">
      <c r="A2491" s="1737"/>
      <c r="B2491" s="1758"/>
      <c r="C2491" s="1758"/>
      <c r="D2491" s="1758"/>
      <c r="E2491" s="1758"/>
      <c r="F2491" s="1604"/>
      <c r="G2491" s="1758"/>
      <c r="H2491" s="2994"/>
    </row>
    <row r="2492" spans="1:8">
      <c r="A2492" s="1737"/>
      <c r="B2492" s="1758"/>
      <c r="C2492" s="1758"/>
      <c r="D2492" s="1758"/>
      <c r="E2492" s="1758"/>
      <c r="F2492" s="1604"/>
      <c r="G2492" s="1758"/>
      <c r="H2492" s="2994"/>
    </row>
    <row r="2493" spans="1:8">
      <c r="A2493" s="1737"/>
      <c r="B2493" s="1758"/>
      <c r="C2493" s="1758"/>
      <c r="D2493" s="1758"/>
      <c r="E2493" s="1758"/>
      <c r="F2493" s="1758"/>
      <c r="G2493" s="1758"/>
      <c r="H2493" s="2994"/>
    </row>
    <row r="2494" spans="1:8">
      <c r="A2494" s="1737"/>
      <c r="B2494" s="1758"/>
      <c r="C2494" s="1758"/>
      <c r="D2494" s="1758"/>
      <c r="E2494" s="1758"/>
      <c r="F2494" s="1739"/>
      <c r="G2494" s="1682"/>
      <c r="H2494" s="1703"/>
    </row>
    <row r="2495" spans="1:8">
      <c r="A2495" s="1737"/>
      <c r="B2495" s="1739"/>
      <c r="C2495" s="1758"/>
      <c r="D2495" s="1758"/>
      <c r="E2495" s="1758"/>
      <c r="F2495" s="1739"/>
      <c r="G2495" s="1682"/>
      <c r="H2495" s="1703"/>
    </row>
    <row r="2496" spans="1:8">
      <c r="A2496" s="1737"/>
      <c r="B2496" s="1758"/>
      <c r="C2496" s="1758"/>
      <c r="D2496" s="1758"/>
      <c r="E2496" s="1758"/>
      <c r="F2496" s="1739"/>
      <c r="G2496" s="1682"/>
      <c r="H2496" s="1703"/>
    </row>
    <row r="2497" spans="1:8">
      <c r="A2497" s="1737"/>
      <c r="B2497" s="1739"/>
      <c r="C2497" s="1758"/>
      <c r="D2497" s="1758"/>
      <c r="E2497" s="1758"/>
      <c r="F2497" s="1739"/>
      <c r="G2497" s="1682"/>
      <c r="H2497" s="1703"/>
    </row>
    <row r="2498" spans="1:8">
      <c r="A2498" s="1737"/>
      <c r="B2498" s="1758"/>
      <c r="C2498" s="1758"/>
      <c r="D2498" s="1758"/>
      <c r="E2498" s="1758"/>
      <c r="F2498" s="1739"/>
      <c r="G2498" s="1682"/>
      <c r="H2498" s="1703"/>
    </row>
    <row r="2499" spans="1:8">
      <c r="A2499" s="1737"/>
      <c r="B2499" s="1758"/>
      <c r="C2499" s="1758"/>
      <c r="D2499" s="1758"/>
      <c r="E2499" s="1758"/>
      <c r="F2499" s="1739"/>
      <c r="G2499" s="1682"/>
      <c r="H2499" s="1703"/>
    </row>
    <row r="2500" spans="1:8">
      <c r="A2500" s="1737"/>
      <c r="B2500" s="1758"/>
      <c r="C2500" s="1758"/>
      <c r="D2500" s="1758"/>
      <c r="E2500" s="1758"/>
      <c r="F2500" s="1739"/>
      <c r="G2500" s="1682"/>
      <c r="H2500" s="1703"/>
    </row>
    <row r="2501" spans="1:8">
      <c r="A2501" s="1737"/>
      <c r="B2501" s="1758"/>
      <c r="C2501" s="1758"/>
      <c r="D2501" s="1758"/>
      <c r="E2501" s="1758"/>
      <c r="F2501" s="1739"/>
      <c r="G2501" s="1682"/>
      <c r="H2501" s="1703"/>
    </row>
    <row r="2502" spans="1:8">
      <c r="A2502" s="1737"/>
      <c r="B2502" s="1758"/>
      <c r="C2502" s="1758"/>
      <c r="D2502" s="1758"/>
      <c r="E2502" s="1758"/>
      <c r="F2502" s="1739"/>
      <c r="G2502" s="1682"/>
      <c r="H2502" s="1703"/>
    </row>
    <row r="2503" spans="1:8">
      <c r="A2503" s="1737"/>
      <c r="B2503" s="1758"/>
      <c r="C2503" s="1758"/>
      <c r="D2503" s="1758"/>
      <c r="E2503" s="1758"/>
      <c r="F2503" s="1739"/>
      <c r="G2503" s="1682"/>
      <c r="H2503" s="1703"/>
    </row>
    <row r="2504" spans="1:8">
      <c r="A2504" s="1737"/>
      <c r="B2504" s="1758"/>
      <c r="C2504" s="1758"/>
      <c r="D2504" s="1758"/>
      <c r="E2504" s="1758"/>
      <c r="F2504" s="1739"/>
      <c r="G2504" s="1682"/>
      <c r="H2504" s="1703"/>
    </row>
    <row r="2505" spans="1:8">
      <c r="A2505" s="1737"/>
      <c r="B2505" s="1758"/>
      <c r="C2505" s="1758"/>
      <c r="D2505" s="1758"/>
      <c r="E2505" s="1758"/>
      <c r="F2505" s="1739"/>
      <c r="G2505" s="1682"/>
      <c r="H2505" s="1703"/>
    </row>
    <row r="2506" spans="1:8">
      <c r="A2506" s="1737"/>
      <c r="B2506" s="1758"/>
      <c r="C2506" s="1758"/>
      <c r="D2506" s="1758"/>
      <c r="E2506" s="1758"/>
      <c r="F2506" s="1739"/>
      <c r="G2506" s="1682"/>
      <c r="H2506" s="1703"/>
    </row>
    <row r="2507" spans="1:8">
      <c r="A2507" s="1737"/>
      <c r="B2507" s="1758"/>
      <c r="C2507" s="1758"/>
      <c r="D2507" s="1758"/>
      <c r="E2507" s="1758"/>
      <c r="F2507" s="1739"/>
      <c r="G2507" s="1682"/>
      <c r="H2507" s="1703"/>
    </row>
    <row r="2508" spans="1:8">
      <c r="A2508" s="1737"/>
      <c r="B2508" s="1758"/>
      <c r="C2508" s="1758"/>
      <c r="D2508" s="1758"/>
      <c r="E2508" s="1758"/>
      <c r="F2508" s="1739"/>
      <c r="G2508" s="1682"/>
      <c r="H2508" s="1703"/>
    </row>
    <row r="2509" spans="1:8">
      <c r="A2509" s="1737"/>
      <c r="B2509" s="1758"/>
      <c r="C2509" s="1758"/>
      <c r="D2509" s="1758"/>
      <c r="E2509" s="1758"/>
      <c r="F2509" s="1739"/>
      <c r="G2509" s="1682"/>
      <c r="H2509" s="1703"/>
    </row>
    <row r="2510" spans="1:8">
      <c r="A2510" s="1737"/>
      <c r="B2510" s="1758"/>
      <c r="C2510" s="1758"/>
      <c r="D2510" s="1758"/>
      <c r="E2510" s="1758"/>
      <c r="F2510" s="1739"/>
      <c r="G2510" s="1682"/>
      <c r="H2510" s="1703"/>
    </row>
    <row r="2511" spans="1:8">
      <c r="A2511" s="1737"/>
      <c r="B2511" s="1758"/>
      <c r="C2511" s="1758"/>
      <c r="D2511" s="1758"/>
      <c r="E2511" s="1758"/>
      <c r="F2511" s="1739"/>
      <c r="G2511" s="1682"/>
      <c r="H2511" s="1703"/>
    </row>
    <row r="2512" spans="1:8">
      <c r="A2512" s="1737"/>
      <c r="B2512" s="1758"/>
      <c r="C2512" s="1758"/>
      <c r="D2512" s="1758"/>
      <c r="E2512" s="1758"/>
      <c r="F2512" s="1739"/>
      <c r="G2512" s="1682"/>
      <c r="H2512" s="1703"/>
    </row>
    <row r="2513" spans="1:8">
      <c r="A2513" s="1737"/>
      <c r="B2513" s="1758"/>
      <c r="C2513" s="1758"/>
      <c r="D2513" s="1758"/>
      <c r="E2513" s="1758"/>
      <c r="F2513" s="1739"/>
      <c r="G2513" s="1682"/>
      <c r="H2513" s="1703"/>
    </row>
    <row r="2514" spans="1:8">
      <c r="A2514" s="1737"/>
      <c r="B2514" s="1758"/>
      <c r="C2514" s="1758"/>
      <c r="D2514" s="1758"/>
      <c r="E2514" s="1758"/>
      <c r="F2514" s="1739"/>
      <c r="G2514" s="1682"/>
      <c r="H2514" s="1703"/>
    </row>
    <row r="2515" spans="1:8">
      <c r="A2515" s="1737"/>
      <c r="B2515" s="1758"/>
      <c r="C2515" s="1758"/>
      <c r="D2515" s="1758"/>
      <c r="E2515" s="1758"/>
      <c r="F2515" s="1739"/>
      <c r="G2515" s="1682"/>
      <c r="H2515" s="1703"/>
    </row>
    <row r="2516" spans="1:8">
      <c r="A2516" s="1737"/>
      <c r="B2516" s="1758"/>
      <c r="C2516" s="1758"/>
      <c r="D2516" s="1758"/>
      <c r="E2516" s="1758"/>
      <c r="F2516" s="1739"/>
      <c r="G2516" s="1682"/>
      <c r="H2516" s="1703"/>
    </row>
    <row r="2517" spans="1:8">
      <c r="A2517" s="1737"/>
      <c r="B2517" s="1758"/>
      <c r="C2517" s="1758"/>
      <c r="D2517" s="1758"/>
      <c r="E2517" s="1758"/>
      <c r="F2517" s="1739"/>
      <c r="G2517" s="1682"/>
      <c r="H2517" s="1703"/>
    </row>
    <row r="2518" spans="1:8">
      <c r="A2518" s="1737"/>
      <c r="B2518" s="1755"/>
      <c r="C2518" s="1755"/>
      <c r="D2518" s="1755"/>
      <c r="E2518" s="1755"/>
      <c r="F2518" s="1739"/>
      <c r="G2518" s="1682"/>
      <c r="H2518" s="1703"/>
    </row>
    <row r="2519" spans="1:8">
      <c r="A2519" s="1737"/>
      <c r="B2519" s="1755"/>
      <c r="C2519" s="1755"/>
      <c r="D2519" s="1755"/>
      <c r="E2519" s="1755"/>
      <c r="F2519" s="1739"/>
      <c r="G2519" s="1682"/>
      <c r="H2519" s="1703"/>
    </row>
    <row r="2520" spans="1:8">
      <c r="A2520" s="1737"/>
      <c r="B2520" s="1755"/>
      <c r="C2520" s="1755"/>
      <c r="D2520" s="1755"/>
      <c r="E2520" s="1755"/>
      <c r="F2520" s="1739"/>
      <c r="G2520" s="1682"/>
      <c r="H2520" s="1703"/>
    </row>
    <row r="2521" spans="1:8">
      <c r="A2521" s="1737"/>
      <c r="B2521" s="1755"/>
      <c r="C2521" s="1755"/>
      <c r="D2521" s="1755"/>
      <c r="E2521" s="1755"/>
      <c r="F2521" s="1739"/>
      <c r="G2521" s="1682"/>
      <c r="H2521" s="1703"/>
    </row>
    <row r="2522" spans="1:8">
      <c r="A2522" s="1737"/>
      <c r="B2522" s="1755"/>
      <c r="C2522" s="1755"/>
      <c r="D2522" s="1755"/>
      <c r="E2522" s="1755"/>
      <c r="F2522" s="1739"/>
      <c r="G2522" s="1682"/>
      <c r="H2522" s="1703"/>
    </row>
    <row r="2523" spans="1:8">
      <c r="A2523" s="1737"/>
      <c r="B2523" s="1739"/>
      <c r="C2523" s="1755"/>
      <c r="D2523" s="1755"/>
      <c r="E2523" s="1755"/>
      <c r="F2523" s="1739"/>
      <c r="G2523" s="1682"/>
      <c r="H2523" s="1703"/>
    </row>
    <row r="2524" spans="1:8">
      <c r="A2524" s="1737"/>
      <c r="B2524" s="1755"/>
      <c r="C2524" s="1755"/>
      <c r="D2524" s="1755"/>
      <c r="E2524" s="1755"/>
      <c r="F2524" s="1739"/>
      <c r="G2524" s="1682"/>
      <c r="H2524" s="1703"/>
    </row>
    <row r="2525" spans="1:8">
      <c r="A2525" s="1737"/>
      <c r="B2525" s="1739"/>
      <c r="C2525" s="1755"/>
      <c r="D2525" s="1755"/>
      <c r="E2525" s="1755"/>
      <c r="F2525" s="1739"/>
      <c r="G2525" s="1682"/>
      <c r="H2525" s="1703"/>
    </row>
    <row r="2526" spans="1:8">
      <c r="A2526" s="1737"/>
      <c r="B2526" s="1739"/>
      <c r="C2526" s="1755"/>
      <c r="D2526" s="1755"/>
      <c r="E2526" s="1755"/>
      <c r="F2526" s="1739"/>
      <c r="G2526" s="1682"/>
      <c r="H2526" s="1703"/>
    </row>
    <row r="2527" spans="1:8">
      <c r="A2527" s="1737"/>
      <c r="B2527" s="1739"/>
      <c r="C2527" s="1755"/>
      <c r="D2527" s="1755"/>
      <c r="E2527" s="1755"/>
      <c r="F2527" s="1739"/>
      <c r="G2527" s="1682"/>
      <c r="H2527" s="1703"/>
    </row>
    <row r="2528" spans="1:8">
      <c r="A2528" s="1737"/>
      <c r="B2528" s="1739"/>
      <c r="C2528" s="1755"/>
      <c r="D2528" s="1755"/>
      <c r="E2528" s="1755"/>
      <c r="F2528" s="1739"/>
      <c r="G2528" s="1682"/>
      <c r="H2528" s="1703"/>
    </row>
    <row r="2529" spans="1:8">
      <c r="A2529" s="1737"/>
      <c r="B2529" s="1739"/>
      <c r="C2529" s="1755"/>
      <c r="D2529" s="1755"/>
      <c r="E2529" s="1755"/>
      <c r="F2529" s="1739"/>
      <c r="G2529" s="1682"/>
      <c r="H2529" s="1703"/>
    </row>
    <row r="2530" spans="1:8">
      <c r="A2530" s="1737"/>
      <c r="B2530" s="1739"/>
      <c r="C2530" s="1755"/>
      <c r="D2530" s="1755"/>
      <c r="E2530" s="1755"/>
      <c r="F2530" s="1739"/>
      <c r="G2530" s="1682"/>
      <c r="H2530" s="1703"/>
    </row>
    <row r="2531" spans="1:8">
      <c r="A2531" s="1737"/>
      <c r="B2531" s="1739"/>
      <c r="C2531" s="1755"/>
      <c r="D2531" s="1755"/>
      <c r="E2531" s="1755"/>
      <c r="F2531" s="1739"/>
      <c r="G2531" s="1682"/>
      <c r="H2531" s="1703"/>
    </row>
    <row r="2532" spans="1:8">
      <c r="A2532" s="1737"/>
      <c r="B2532" s="1739"/>
      <c r="C2532" s="1755"/>
      <c r="D2532" s="1755"/>
      <c r="E2532" s="1755"/>
      <c r="F2532" s="1739"/>
      <c r="G2532" s="1682"/>
      <c r="H2532" s="1703"/>
    </row>
    <row r="2533" spans="1:8">
      <c r="A2533" s="1737"/>
      <c r="B2533" s="1739"/>
      <c r="C2533" s="1755"/>
      <c r="D2533" s="1755"/>
      <c r="E2533" s="1755"/>
      <c r="F2533" s="1739"/>
      <c r="G2533" s="1682"/>
      <c r="H2533" s="1703"/>
    </row>
    <row r="2534" spans="1:8">
      <c r="A2534" s="1737"/>
      <c r="B2534" s="1739"/>
      <c r="C2534" s="1755"/>
      <c r="D2534" s="1755"/>
      <c r="E2534" s="1755"/>
      <c r="F2534" s="1739"/>
      <c r="G2534" s="1682"/>
      <c r="H2534" s="1703"/>
    </row>
    <row r="2535" spans="1:8" ht="15.75" thickBot="1">
      <c r="A2535" s="1814"/>
      <c r="B2535" s="1815"/>
      <c r="C2535" s="1816"/>
      <c r="D2535" s="1816"/>
      <c r="E2535" s="1816"/>
      <c r="F2535" s="1815"/>
      <c r="G2535" s="1707"/>
      <c r="H2535" s="1708"/>
    </row>
    <row r="2536" spans="1:8">
      <c r="A2536" s="2539" t="s">
        <v>4389</v>
      </c>
      <c r="B2536" s="2574"/>
      <c r="C2536" s="1604"/>
      <c r="D2536" s="1604"/>
      <c r="E2536" s="1739"/>
      <c r="F2536" s="1739"/>
      <c r="G2536" s="1682"/>
      <c r="H2536" s="1840"/>
    </row>
    <row r="2537" spans="1:8">
      <c r="A2537" s="1755" t="s">
        <v>1806</v>
      </c>
      <c r="B2537" s="1755"/>
      <c r="C2537" s="1755"/>
      <c r="D2537" s="1755"/>
      <c r="E2537" s="1755"/>
      <c r="F2537" s="1755"/>
      <c r="G2537" s="1680"/>
      <c r="H2537" s="1680"/>
    </row>
  </sheetData>
  <mergeCells count="7">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horizontalDpi="300" verticalDpi="300" r:id="rId1"/>
  <headerFooter alignWithMargins="0"/>
  <rowBreaks count="33" manualBreakCount="33">
    <brk id="65" max="16383" man="1"/>
    <brk id="131" max="7" man="1"/>
    <brk id="198" max="7" man="1"/>
    <brk id="264" max="7" man="1"/>
    <brk id="331" max="7" man="1"/>
    <brk id="397" max="7" man="1"/>
    <brk id="464" max="7" man="1"/>
    <brk id="531" max="7" man="1"/>
    <brk id="598" max="7" man="1"/>
    <brk id="665" max="7" man="1"/>
    <brk id="732" max="7" man="1"/>
    <brk id="799" max="7" man="1"/>
    <brk id="866" max="7" man="1"/>
    <brk id="933" max="7" man="1"/>
    <brk id="999" max="7" man="1"/>
    <brk id="1066" max="7" man="1"/>
    <brk id="1133" max="7" man="1"/>
    <brk id="1200" max="7" man="1"/>
    <brk id="1268" max="7" man="1"/>
    <brk id="1334" max="7" man="1"/>
    <brk id="1402" max="7" man="1"/>
    <brk id="1468" max="7" man="1"/>
    <brk id="1535" max="7" man="1"/>
    <brk id="1602" max="7" man="1"/>
    <brk id="1805" max="7" man="1"/>
    <brk id="1873" max="7" man="1"/>
    <brk id="1940" max="7" man="1"/>
    <brk id="2007" max="7" man="1"/>
    <brk id="2074" max="7" man="1"/>
    <brk id="2141" max="7" man="1"/>
    <brk id="2207" max="7" man="1"/>
    <brk id="2273" max="7" man="1"/>
    <brk id="2339" max="7" man="1"/>
  </rowBreaks>
  <drawing r:id="rId2"/>
  <legacyDrawing r:id="rId3"/>
  <oleObjects>
    <mc:AlternateContent xmlns:mc="http://schemas.openxmlformats.org/markup-compatibility/2006">
      <mc:Choice Requires="x14">
        <oleObject progId="Word.Document.8" shapeId="108545" r:id="rId4">
          <objectPr defaultSize="0" autoPict="0" r:id="rId5">
            <anchor moveWithCells="1">
              <from>
                <xdr:col>0</xdr:col>
                <xdr:colOff>304800</xdr:colOff>
                <xdr:row>17</xdr:row>
                <xdr:rowOff>133350</xdr:rowOff>
              </from>
              <to>
                <xdr:col>5</xdr:col>
                <xdr:colOff>1476375</xdr:colOff>
                <xdr:row>44</xdr:row>
                <xdr:rowOff>0</xdr:rowOff>
              </to>
            </anchor>
          </objectPr>
        </oleObject>
      </mc:Choice>
      <mc:Fallback>
        <oleObject progId="Word.Document.8" shapeId="108545" r:id="rId4"/>
      </mc:Fallback>
    </mc:AlternateContent>
    <mc:AlternateContent xmlns:mc="http://schemas.openxmlformats.org/markup-compatibility/2006">
      <mc:Choice Requires="x14">
        <oleObject progId="Word.Document.8" shapeId="108546" r:id="rId6">
          <objectPr defaultSize="0" autoPict="0" r:id="rId7">
            <anchor moveWithCells="1">
              <from>
                <xdr:col>0</xdr:col>
                <xdr:colOff>276225</xdr:colOff>
                <xdr:row>49</xdr:row>
                <xdr:rowOff>0</xdr:rowOff>
              </from>
              <to>
                <xdr:col>5</xdr:col>
                <xdr:colOff>1524000</xdr:colOff>
                <xdr:row>88</xdr:row>
                <xdr:rowOff>133350</xdr:rowOff>
              </to>
            </anchor>
          </objectPr>
        </oleObject>
      </mc:Choice>
      <mc:Fallback>
        <oleObject progId="Word.Document.8" shapeId="108546" r:id="rId6"/>
      </mc:Fallback>
    </mc:AlternateContent>
    <mc:AlternateContent xmlns:mc="http://schemas.openxmlformats.org/markup-compatibility/2006">
      <mc:Choice Requires="x14">
        <oleObject progId="Word.Document.8" shapeId="108547" r:id="rId8">
          <objectPr defaultSize="0" autoPict="0" r:id="rId9">
            <anchor moveWithCells="1">
              <from>
                <xdr:col>0</xdr:col>
                <xdr:colOff>285750</xdr:colOff>
                <xdr:row>95</xdr:row>
                <xdr:rowOff>152400</xdr:rowOff>
              </from>
              <to>
                <xdr:col>5</xdr:col>
                <xdr:colOff>1466850</xdr:colOff>
                <xdr:row>135</xdr:row>
                <xdr:rowOff>85725</xdr:rowOff>
              </to>
            </anchor>
          </objectPr>
        </oleObject>
      </mc:Choice>
      <mc:Fallback>
        <oleObject progId="Word.Document.8" shapeId="108547" r:id="rId8"/>
      </mc:Fallback>
    </mc:AlternateContent>
    <mc:AlternateContent xmlns:mc="http://schemas.openxmlformats.org/markup-compatibility/2006">
      <mc:Choice Requires="x14">
        <oleObject progId="Word.Document.8" shapeId="108548" r:id="rId10">
          <objectPr defaultSize="0" autoPict="0" r:id="rId11">
            <anchor moveWithCells="1">
              <from>
                <xdr:col>0</xdr:col>
                <xdr:colOff>323850</xdr:colOff>
                <xdr:row>142</xdr:row>
                <xdr:rowOff>123825</xdr:rowOff>
              </from>
              <to>
                <xdr:col>5</xdr:col>
                <xdr:colOff>1600200</xdr:colOff>
                <xdr:row>182</xdr:row>
                <xdr:rowOff>19050</xdr:rowOff>
              </to>
            </anchor>
          </objectPr>
        </oleObject>
      </mc:Choice>
      <mc:Fallback>
        <oleObject progId="Word.Document.8" shapeId="108548" r:id="rId10"/>
      </mc:Fallback>
    </mc:AlternateContent>
    <mc:AlternateContent xmlns:mc="http://schemas.openxmlformats.org/markup-compatibility/2006">
      <mc:Choice Requires="x14">
        <oleObject progId="Word.Document.8" shapeId="108549" r:id="rId12">
          <objectPr defaultSize="0" autoPict="0" r:id="rId13">
            <anchor moveWithCells="1">
              <from>
                <xdr:col>0</xdr:col>
                <xdr:colOff>276225</xdr:colOff>
                <xdr:row>188</xdr:row>
                <xdr:rowOff>161925</xdr:rowOff>
              </from>
              <to>
                <xdr:col>5</xdr:col>
                <xdr:colOff>1533525</xdr:colOff>
                <xdr:row>228</xdr:row>
                <xdr:rowOff>123825</xdr:rowOff>
              </to>
            </anchor>
          </objectPr>
        </oleObject>
      </mc:Choice>
      <mc:Fallback>
        <oleObject progId="Word.Document.8" shapeId="108549" r:id="rId12"/>
      </mc:Fallback>
    </mc:AlternateContent>
    <mc:AlternateContent xmlns:mc="http://schemas.openxmlformats.org/markup-compatibility/2006">
      <mc:Choice Requires="x14">
        <oleObject progId="Word.Document.8" shapeId="108550" r:id="rId14">
          <objectPr defaultSize="0" autoPict="0" r:id="rId15">
            <anchor moveWithCells="1">
              <from>
                <xdr:col>0</xdr:col>
                <xdr:colOff>276225</xdr:colOff>
                <xdr:row>235</xdr:row>
                <xdr:rowOff>123825</xdr:rowOff>
              </from>
              <to>
                <xdr:col>5</xdr:col>
                <xdr:colOff>1457325</xdr:colOff>
                <xdr:row>275</xdr:row>
                <xdr:rowOff>66675</xdr:rowOff>
              </to>
            </anchor>
          </objectPr>
        </oleObject>
      </mc:Choice>
      <mc:Fallback>
        <oleObject progId="Word.Document.8" shapeId="108550" r:id="rId14"/>
      </mc:Fallback>
    </mc:AlternateContent>
    <mc:AlternateContent xmlns:mc="http://schemas.openxmlformats.org/markup-compatibility/2006">
      <mc:Choice Requires="x14">
        <oleObject progId="Word.Document.8" shapeId="108551" r:id="rId16">
          <objectPr defaultSize="0" autoPict="0" r:id="rId17">
            <anchor moveWithCells="1">
              <from>
                <xdr:col>0</xdr:col>
                <xdr:colOff>276225</xdr:colOff>
                <xdr:row>281</xdr:row>
                <xdr:rowOff>142875</xdr:rowOff>
              </from>
              <to>
                <xdr:col>5</xdr:col>
                <xdr:colOff>1457325</xdr:colOff>
                <xdr:row>321</xdr:row>
                <xdr:rowOff>123825</xdr:rowOff>
              </to>
            </anchor>
          </objectPr>
        </oleObject>
      </mc:Choice>
      <mc:Fallback>
        <oleObject progId="Word.Document.8" shapeId="108551" r:id="rId16"/>
      </mc:Fallback>
    </mc:AlternateContent>
    <mc:AlternateContent xmlns:mc="http://schemas.openxmlformats.org/markup-compatibility/2006">
      <mc:Choice Requires="x14">
        <oleObject progId="Word.Document.8" shapeId="108552" r:id="rId18">
          <objectPr defaultSize="0" autoPict="0" r:id="rId19">
            <anchor moveWithCells="1">
              <from>
                <xdr:col>0</xdr:col>
                <xdr:colOff>276225</xdr:colOff>
                <xdr:row>328</xdr:row>
                <xdr:rowOff>123825</xdr:rowOff>
              </from>
              <to>
                <xdr:col>5</xdr:col>
                <xdr:colOff>1514475</xdr:colOff>
                <xdr:row>368</xdr:row>
                <xdr:rowOff>38100</xdr:rowOff>
              </to>
            </anchor>
          </objectPr>
        </oleObject>
      </mc:Choice>
      <mc:Fallback>
        <oleObject progId="Word.Document.8" shapeId="108552" r:id="rId18"/>
      </mc:Fallback>
    </mc:AlternateContent>
    <mc:AlternateContent xmlns:mc="http://schemas.openxmlformats.org/markup-compatibility/2006">
      <mc:Choice Requires="x14">
        <oleObject progId="Word.Document.8" shapeId="108553" r:id="rId20">
          <objectPr defaultSize="0" autoPict="0" r:id="rId21">
            <anchor moveWithCells="1">
              <from>
                <xdr:col>0</xdr:col>
                <xdr:colOff>285750</xdr:colOff>
                <xdr:row>375</xdr:row>
                <xdr:rowOff>95250</xdr:rowOff>
              </from>
              <to>
                <xdr:col>5</xdr:col>
                <xdr:colOff>1504950</xdr:colOff>
                <xdr:row>415</xdr:row>
                <xdr:rowOff>57150</xdr:rowOff>
              </to>
            </anchor>
          </objectPr>
        </oleObject>
      </mc:Choice>
      <mc:Fallback>
        <oleObject progId="Word.Document.8" shapeId="108553" r:id="rId20"/>
      </mc:Fallback>
    </mc:AlternateContent>
    <mc:AlternateContent xmlns:mc="http://schemas.openxmlformats.org/markup-compatibility/2006">
      <mc:Choice Requires="x14">
        <oleObject progId="Word.Document.8" shapeId="108554" r:id="rId22">
          <objectPr defaultSize="0" autoPict="0" r:id="rId23">
            <anchor moveWithCells="1">
              <from>
                <xdr:col>0</xdr:col>
                <xdr:colOff>285750</xdr:colOff>
                <xdr:row>422</xdr:row>
                <xdr:rowOff>95250</xdr:rowOff>
              </from>
              <to>
                <xdr:col>5</xdr:col>
                <xdr:colOff>1543050</xdr:colOff>
                <xdr:row>462</xdr:row>
                <xdr:rowOff>47625</xdr:rowOff>
              </to>
            </anchor>
          </objectPr>
        </oleObject>
      </mc:Choice>
      <mc:Fallback>
        <oleObject progId="Word.Document.8" shapeId="108554" r:id="rId22"/>
      </mc:Fallback>
    </mc:AlternateContent>
    <mc:AlternateContent xmlns:mc="http://schemas.openxmlformats.org/markup-compatibility/2006">
      <mc:Choice Requires="x14">
        <oleObject progId="Word.Document.8" shapeId="108555" r:id="rId24">
          <objectPr defaultSize="0" autoPict="0" r:id="rId25">
            <anchor moveWithCells="1">
              <from>
                <xdr:col>0</xdr:col>
                <xdr:colOff>276225</xdr:colOff>
                <xdr:row>469</xdr:row>
                <xdr:rowOff>19050</xdr:rowOff>
              </from>
              <to>
                <xdr:col>5</xdr:col>
                <xdr:colOff>1524000</xdr:colOff>
                <xdr:row>508</xdr:row>
                <xdr:rowOff>190500</xdr:rowOff>
              </to>
            </anchor>
          </objectPr>
        </oleObject>
      </mc:Choice>
      <mc:Fallback>
        <oleObject progId="Word.Document.8" shapeId="108555" r:id="rId24"/>
      </mc:Fallback>
    </mc:AlternateContent>
    <mc:AlternateContent xmlns:mc="http://schemas.openxmlformats.org/markup-compatibility/2006">
      <mc:Choice Requires="x14">
        <oleObject progId="Word.Document.8" shapeId="108556" r:id="rId26">
          <objectPr defaultSize="0" autoPict="0" r:id="rId27">
            <anchor moveWithCells="1">
              <from>
                <xdr:col>0</xdr:col>
                <xdr:colOff>276225</xdr:colOff>
                <xdr:row>516</xdr:row>
                <xdr:rowOff>9525</xdr:rowOff>
              </from>
              <to>
                <xdr:col>5</xdr:col>
                <xdr:colOff>1590675</xdr:colOff>
                <xdr:row>555</xdr:row>
                <xdr:rowOff>180975</xdr:rowOff>
              </to>
            </anchor>
          </objectPr>
        </oleObject>
      </mc:Choice>
      <mc:Fallback>
        <oleObject progId="Word.Document.8" shapeId="108556" r:id="rId26"/>
      </mc:Fallback>
    </mc:AlternateContent>
    <mc:AlternateContent xmlns:mc="http://schemas.openxmlformats.org/markup-compatibility/2006">
      <mc:Choice Requires="x14">
        <oleObject progId="Word.Document.8" shapeId="108557" r:id="rId28">
          <objectPr defaultSize="0" autoPict="0" r:id="rId29">
            <anchor moveWithCells="1">
              <from>
                <xdr:col>0</xdr:col>
                <xdr:colOff>276225</xdr:colOff>
                <xdr:row>562</xdr:row>
                <xdr:rowOff>161925</xdr:rowOff>
              </from>
              <to>
                <xdr:col>5</xdr:col>
                <xdr:colOff>1533525</xdr:colOff>
                <xdr:row>602</xdr:row>
                <xdr:rowOff>171450</xdr:rowOff>
              </to>
            </anchor>
          </objectPr>
        </oleObject>
      </mc:Choice>
      <mc:Fallback>
        <oleObject progId="Word.Document.8" shapeId="108557" r:id="rId28"/>
      </mc:Fallback>
    </mc:AlternateContent>
    <mc:AlternateContent xmlns:mc="http://schemas.openxmlformats.org/markup-compatibility/2006">
      <mc:Choice Requires="x14">
        <oleObject progId="Word.Document.8" shapeId="108558" r:id="rId30">
          <objectPr defaultSize="0" autoPict="0" r:id="rId31">
            <anchor moveWithCells="1">
              <from>
                <xdr:col>0</xdr:col>
                <xdr:colOff>276225</xdr:colOff>
                <xdr:row>609</xdr:row>
                <xdr:rowOff>123825</xdr:rowOff>
              </from>
              <to>
                <xdr:col>5</xdr:col>
                <xdr:colOff>1533525</xdr:colOff>
                <xdr:row>649</xdr:row>
                <xdr:rowOff>95250</xdr:rowOff>
              </to>
            </anchor>
          </objectPr>
        </oleObject>
      </mc:Choice>
      <mc:Fallback>
        <oleObject progId="Word.Document.8" shapeId="108558" r:id="rId30"/>
      </mc:Fallback>
    </mc:AlternateContent>
    <mc:AlternateContent xmlns:mc="http://schemas.openxmlformats.org/markup-compatibility/2006">
      <mc:Choice Requires="x14">
        <oleObject progId="Word.Document.8" shapeId="108559" r:id="rId32">
          <objectPr defaultSize="0" autoPict="0" r:id="rId33">
            <anchor moveWithCells="1">
              <from>
                <xdr:col>0</xdr:col>
                <xdr:colOff>276225</xdr:colOff>
                <xdr:row>656</xdr:row>
                <xdr:rowOff>104775</xdr:rowOff>
              </from>
              <to>
                <xdr:col>5</xdr:col>
                <xdr:colOff>1562100</xdr:colOff>
                <xdr:row>696</xdr:row>
                <xdr:rowOff>19050</xdr:rowOff>
              </to>
            </anchor>
          </objectPr>
        </oleObject>
      </mc:Choice>
      <mc:Fallback>
        <oleObject progId="Word.Document.8" shapeId="108559" r:id="rId32"/>
      </mc:Fallback>
    </mc:AlternateContent>
    <mc:AlternateContent xmlns:mc="http://schemas.openxmlformats.org/markup-compatibility/2006">
      <mc:Choice Requires="x14">
        <oleObject progId="Word.Document.8" shapeId="108560" r:id="rId34">
          <objectPr defaultSize="0" autoPict="0" r:id="rId35">
            <anchor moveWithCells="1">
              <from>
                <xdr:col>0</xdr:col>
                <xdr:colOff>276225</xdr:colOff>
                <xdr:row>702</xdr:row>
                <xdr:rowOff>133350</xdr:rowOff>
              </from>
              <to>
                <xdr:col>5</xdr:col>
                <xdr:colOff>1533525</xdr:colOff>
                <xdr:row>742</xdr:row>
                <xdr:rowOff>85725</xdr:rowOff>
              </to>
            </anchor>
          </objectPr>
        </oleObject>
      </mc:Choice>
      <mc:Fallback>
        <oleObject progId="Word.Document.8" shapeId="108560" r:id="rId34"/>
      </mc:Fallback>
    </mc:AlternateContent>
    <mc:AlternateContent xmlns:mc="http://schemas.openxmlformats.org/markup-compatibility/2006">
      <mc:Choice Requires="x14">
        <oleObject progId="Word.Document.8" shapeId="108565" r:id="rId36">
          <objectPr defaultSize="0" autoPict="0" r:id="rId37">
            <anchor moveWithCells="1">
              <from>
                <xdr:col>0</xdr:col>
                <xdr:colOff>276225</xdr:colOff>
                <xdr:row>749</xdr:row>
                <xdr:rowOff>95250</xdr:rowOff>
              </from>
              <to>
                <xdr:col>5</xdr:col>
                <xdr:colOff>1581150</xdr:colOff>
                <xdr:row>789</xdr:row>
                <xdr:rowOff>66675</xdr:rowOff>
              </to>
            </anchor>
          </objectPr>
        </oleObject>
      </mc:Choice>
      <mc:Fallback>
        <oleObject progId="Word.Document.8" shapeId="108565" r:id="rId36"/>
      </mc:Fallback>
    </mc:AlternateContent>
    <mc:AlternateContent xmlns:mc="http://schemas.openxmlformats.org/markup-compatibility/2006">
      <mc:Choice Requires="x14">
        <oleObject progId="Word.Document.8" shapeId="108566" r:id="rId38">
          <objectPr defaultSize="0" autoPict="0" r:id="rId39">
            <anchor moveWithCells="1">
              <from>
                <xdr:col>0</xdr:col>
                <xdr:colOff>276225</xdr:colOff>
                <xdr:row>796</xdr:row>
                <xdr:rowOff>66675</xdr:rowOff>
              </from>
              <to>
                <xdr:col>5</xdr:col>
                <xdr:colOff>1533525</xdr:colOff>
                <xdr:row>836</xdr:row>
                <xdr:rowOff>76200</xdr:rowOff>
              </to>
            </anchor>
          </objectPr>
        </oleObject>
      </mc:Choice>
      <mc:Fallback>
        <oleObject progId="Word.Document.8" shapeId="108566" r:id="rId38"/>
      </mc:Fallback>
    </mc:AlternateContent>
    <mc:AlternateContent xmlns:mc="http://schemas.openxmlformats.org/markup-compatibility/2006">
      <mc:Choice Requires="x14">
        <oleObject progId="Word.Document.8" shapeId="108567" r:id="rId40">
          <objectPr defaultSize="0" autoPict="0" r:id="rId41">
            <anchor moveWithCells="1">
              <from>
                <xdr:col>0</xdr:col>
                <xdr:colOff>276225</xdr:colOff>
                <xdr:row>843</xdr:row>
                <xdr:rowOff>38100</xdr:rowOff>
              </from>
              <to>
                <xdr:col>5</xdr:col>
                <xdr:colOff>1514475</xdr:colOff>
                <xdr:row>882</xdr:row>
                <xdr:rowOff>171450</xdr:rowOff>
              </to>
            </anchor>
          </objectPr>
        </oleObject>
      </mc:Choice>
      <mc:Fallback>
        <oleObject progId="Word.Document.8" shapeId="108567" r:id="rId40"/>
      </mc:Fallback>
    </mc:AlternateContent>
    <mc:AlternateContent xmlns:mc="http://schemas.openxmlformats.org/markup-compatibility/2006">
      <mc:Choice Requires="x14">
        <oleObject progId="Word.Document.8" shapeId="108568" r:id="rId42">
          <objectPr defaultSize="0" autoPict="0" r:id="rId43">
            <anchor moveWithCells="1">
              <from>
                <xdr:col>0</xdr:col>
                <xdr:colOff>276225</xdr:colOff>
                <xdr:row>890</xdr:row>
                <xdr:rowOff>142875</xdr:rowOff>
              </from>
              <to>
                <xdr:col>5</xdr:col>
                <xdr:colOff>1447800</xdr:colOff>
                <xdr:row>930</xdr:row>
                <xdr:rowOff>28575</xdr:rowOff>
              </to>
            </anchor>
          </objectPr>
        </oleObject>
      </mc:Choice>
      <mc:Fallback>
        <oleObject progId="Word.Document.8" shapeId="108568" r:id="rId42"/>
      </mc:Fallback>
    </mc:AlternateContent>
    <mc:AlternateContent xmlns:mc="http://schemas.openxmlformats.org/markup-compatibility/2006">
      <mc:Choice Requires="x14">
        <oleObject progId="Word.Document.8" shapeId="108569" r:id="rId44">
          <objectPr defaultSize="0" autoPict="0" r:id="rId45">
            <anchor moveWithCells="1">
              <from>
                <xdr:col>0</xdr:col>
                <xdr:colOff>276225</xdr:colOff>
                <xdr:row>937</xdr:row>
                <xdr:rowOff>104775</xdr:rowOff>
              </from>
              <to>
                <xdr:col>5</xdr:col>
                <xdr:colOff>1533525</xdr:colOff>
                <xdr:row>977</xdr:row>
                <xdr:rowOff>66675</xdr:rowOff>
              </to>
            </anchor>
          </objectPr>
        </oleObject>
      </mc:Choice>
      <mc:Fallback>
        <oleObject progId="Word.Document.8" shapeId="108569" r:id="rId44"/>
      </mc:Fallback>
    </mc:AlternateContent>
    <mc:AlternateContent xmlns:mc="http://schemas.openxmlformats.org/markup-compatibility/2006">
      <mc:Choice Requires="x14">
        <oleObject progId="Word.Document.8" shapeId="108570" r:id="rId46">
          <objectPr defaultSize="0" autoPict="0" r:id="rId47">
            <anchor moveWithCells="1">
              <from>
                <xdr:col>0</xdr:col>
                <xdr:colOff>276225</xdr:colOff>
                <xdr:row>984</xdr:row>
                <xdr:rowOff>85725</xdr:rowOff>
              </from>
              <to>
                <xdr:col>5</xdr:col>
                <xdr:colOff>1457325</xdr:colOff>
                <xdr:row>1024</xdr:row>
                <xdr:rowOff>28575</xdr:rowOff>
              </to>
            </anchor>
          </objectPr>
        </oleObject>
      </mc:Choice>
      <mc:Fallback>
        <oleObject progId="Word.Document.8" shapeId="108570" r:id="rId46"/>
      </mc:Fallback>
    </mc:AlternateContent>
    <mc:AlternateContent xmlns:mc="http://schemas.openxmlformats.org/markup-compatibility/2006">
      <mc:Choice Requires="x14">
        <oleObject progId="Word.Document.8" shapeId="108571" r:id="rId48">
          <objectPr defaultSize="0" autoPict="0" r:id="rId49">
            <anchor moveWithCells="1">
              <from>
                <xdr:col>0</xdr:col>
                <xdr:colOff>285750</xdr:colOff>
                <xdr:row>1030</xdr:row>
                <xdr:rowOff>104775</xdr:rowOff>
              </from>
              <to>
                <xdr:col>5</xdr:col>
                <xdr:colOff>1504950</xdr:colOff>
                <xdr:row>1070</xdr:row>
                <xdr:rowOff>38100</xdr:rowOff>
              </to>
            </anchor>
          </objectPr>
        </oleObject>
      </mc:Choice>
      <mc:Fallback>
        <oleObject progId="Word.Document.8" shapeId="108571" r:id="rId48"/>
      </mc:Fallback>
    </mc:AlternateContent>
    <mc:AlternateContent xmlns:mc="http://schemas.openxmlformats.org/markup-compatibility/2006">
      <mc:Choice Requires="x14">
        <oleObject progId="Word.Document.8" shapeId="108573" r:id="rId50">
          <objectPr defaultSize="0" autoPict="0" r:id="rId51">
            <anchor moveWithCells="1">
              <from>
                <xdr:col>0</xdr:col>
                <xdr:colOff>276225</xdr:colOff>
                <xdr:row>1077</xdr:row>
                <xdr:rowOff>76200</xdr:rowOff>
              </from>
              <to>
                <xdr:col>5</xdr:col>
                <xdr:colOff>1524000</xdr:colOff>
                <xdr:row>1117</xdr:row>
                <xdr:rowOff>19050</xdr:rowOff>
              </to>
            </anchor>
          </objectPr>
        </oleObject>
      </mc:Choice>
      <mc:Fallback>
        <oleObject progId="Word.Document.8" shapeId="108573" r:id="rId50"/>
      </mc:Fallback>
    </mc:AlternateContent>
    <mc:AlternateContent xmlns:mc="http://schemas.openxmlformats.org/markup-compatibility/2006">
      <mc:Choice Requires="x14">
        <oleObject progId="Word.Document.8" shapeId="108574" r:id="rId52">
          <objectPr defaultSize="0" autoPict="0" r:id="rId53">
            <anchor moveWithCells="1">
              <from>
                <xdr:col>0</xdr:col>
                <xdr:colOff>276225</xdr:colOff>
                <xdr:row>1124</xdr:row>
                <xdr:rowOff>57150</xdr:rowOff>
              </from>
              <to>
                <xdr:col>5</xdr:col>
                <xdr:colOff>1476375</xdr:colOff>
                <xdr:row>1165</xdr:row>
                <xdr:rowOff>133350</xdr:rowOff>
              </to>
            </anchor>
          </objectPr>
        </oleObject>
      </mc:Choice>
      <mc:Fallback>
        <oleObject progId="Word.Document.8" shapeId="108574" r:id="rId52"/>
      </mc:Fallback>
    </mc:AlternateContent>
    <mc:AlternateContent xmlns:mc="http://schemas.openxmlformats.org/markup-compatibility/2006">
      <mc:Choice Requires="x14">
        <oleObject progId="Word.Document.8" shapeId="108576" r:id="rId54">
          <objectPr defaultSize="0" autoPict="0" r:id="rId55">
            <anchor moveWithCells="1">
              <from>
                <xdr:col>0</xdr:col>
                <xdr:colOff>276225</xdr:colOff>
                <xdr:row>1173</xdr:row>
                <xdr:rowOff>95250</xdr:rowOff>
              </from>
              <to>
                <xdr:col>5</xdr:col>
                <xdr:colOff>1562100</xdr:colOff>
                <xdr:row>1213</xdr:row>
                <xdr:rowOff>28575</xdr:rowOff>
              </to>
            </anchor>
          </objectPr>
        </oleObject>
      </mc:Choice>
      <mc:Fallback>
        <oleObject progId="Word.Document.8" shapeId="108576" r:id="rId54"/>
      </mc:Fallback>
    </mc:AlternateContent>
    <mc:AlternateContent xmlns:mc="http://schemas.openxmlformats.org/markup-compatibility/2006">
      <mc:Choice Requires="x14">
        <oleObject progId="Word.Document.8" shapeId="108577" r:id="rId56">
          <objectPr defaultSize="0" autoPict="0" r:id="rId57">
            <anchor moveWithCells="1">
              <from>
                <xdr:col>0</xdr:col>
                <xdr:colOff>285750</xdr:colOff>
                <xdr:row>1221</xdr:row>
                <xdr:rowOff>9525</xdr:rowOff>
              </from>
              <to>
                <xdr:col>5</xdr:col>
                <xdr:colOff>1581150</xdr:colOff>
                <xdr:row>1260</xdr:row>
                <xdr:rowOff>161925</xdr:rowOff>
              </to>
            </anchor>
          </objectPr>
        </oleObject>
      </mc:Choice>
      <mc:Fallback>
        <oleObject progId="Word.Document.8" shapeId="108577" r:id="rId56"/>
      </mc:Fallback>
    </mc:AlternateContent>
    <mc:AlternateContent xmlns:mc="http://schemas.openxmlformats.org/markup-compatibility/2006">
      <mc:Choice Requires="x14">
        <oleObject progId="Word.Document.8" shapeId="108578" r:id="rId58">
          <objectPr defaultSize="0" autoPict="0" r:id="rId59">
            <anchor moveWithCells="1">
              <from>
                <xdr:col>0</xdr:col>
                <xdr:colOff>276225</xdr:colOff>
                <xdr:row>1267</xdr:row>
                <xdr:rowOff>171450</xdr:rowOff>
              </from>
              <to>
                <xdr:col>5</xdr:col>
                <xdr:colOff>1504950</xdr:colOff>
                <xdr:row>1307</xdr:row>
                <xdr:rowOff>133350</xdr:rowOff>
              </to>
            </anchor>
          </objectPr>
        </oleObject>
      </mc:Choice>
      <mc:Fallback>
        <oleObject progId="Word.Document.8" shapeId="108578" r:id="rId58"/>
      </mc:Fallback>
    </mc:AlternateContent>
    <mc:AlternateContent xmlns:mc="http://schemas.openxmlformats.org/markup-compatibility/2006">
      <mc:Choice Requires="x14">
        <oleObject progId="Word.Document.8" shapeId="108579" r:id="rId60">
          <objectPr defaultSize="0" autoPict="0" r:id="rId61">
            <anchor moveWithCells="1">
              <from>
                <xdr:col>0</xdr:col>
                <xdr:colOff>276225</xdr:colOff>
                <xdr:row>1315</xdr:row>
                <xdr:rowOff>85725</xdr:rowOff>
              </from>
              <to>
                <xdr:col>5</xdr:col>
                <xdr:colOff>1600200</xdr:colOff>
                <xdr:row>1355</xdr:row>
                <xdr:rowOff>9525</xdr:rowOff>
              </to>
            </anchor>
          </objectPr>
        </oleObject>
      </mc:Choice>
      <mc:Fallback>
        <oleObject progId="Word.Document.8" shapeId="108579" r:id="rId60"/>
      </mc:Fallback>
    </mc:AlternateContent>
    <mc:AlternateContent xmlns:mc="http://schemas.openxmlformats.org/markup-compatibility/2006">
      <mc:Choice Requires="x14">
        <oleObject progId="Word.Document.8" shapeId="108580" r:id="rId62">
          <objectPr defaultSize="0" autoPict="0" r:id="rId63">
            <anchor moveWithCells="1">
              <from>
                <xdr:col>0</xdr:col>
                <xdr:colOff>285750</xdr:colOff>
                <xdr:row>1362</xdr:row>
                <xdr:rowOff>47625</xdr:rowOff>
              </from>
              <to>
                <xdr:col>5</xdr:col>
                <xdr:colOff>1581150</xdr:colOff>
                <xdr:row>1402</xdr:row>
                <xdr:rowOff>19050</xdr:rowOff>
              </to>
            </anchor>
          </objectPr>
        </oleObject>
      </mc:Choice>
      <mc:Fallback>
        <oleObject progId="Word.Document.8" shapeId="108580" r:id="rId62"/>
      </mc:Fallback>
    </mc:AlternateContent>
    <mc:AlternateContent xmlns:mc="http://schemas.openxmlformats.org/markup-compatibility/2006">
      <mc:Choice Requires="x14">
        <oleObject progId="Word.Document.8" shapeId="108581" r:id="rId64">
          <objectPr defaultSize="0" autoPict="0" r:id="rId65">
            <anchor moveWithCells="1">
              <from>
                <xdr:col>0</xdr:col>
                <xdr:colOff>276225</xdr:colOff>
                <xdr:row>1409</xdr:row>
                <xdr:rowOff>19050</xdr:rowOff>
              </from>
              <to>
                <xdr:col>5</xdr:col>
                <xdr:colOff>1514475</xdr:colOff>
                <xdr:row>1448</xdr:row>
                <xdr:rowOff>190500</xdr:rowOff>
              </to>
            </anchor>
          </objectPr>
        </oleObject>
      </mc:Choice>
      <mc:Fallback>
        <oleObject progId="Word.Document.8" shapeId="108581" r:id="rId64"/>
      </mc:Fallback>
    </mc:AlternateContent>
    <mc:AlternateContent xmlns:mc="http://schemas.openxmlformats.org/markup-compatibility/2006">
      <mc:Choice Requires="x14">
        <oleObject progId="Word.Document.8" shapeId="108582" r:id="rId66">
          <objectPr defaultSize="0" autoPict="0" r:id="rId67">
            <anchor moveWithCells="1">
              <from>
                <xdr:col>0</xdr:col>
                <xdr:colOff>285750</xdr:colOff>
                <xdr:row>1455</xdr:row>
                <xdr:rowOff>190500</xdr:rowOff>
              </from>
              <to>
                <xdr:col>5</xdr:col>
                <xdr:colOff>1562100</xdr:colOff>
                <xdr:row>1495</xdr:row>
                <xdr:rowOff>142875</xdr:rowOff>
              </to>
            </anchor>
          </objectPr>
        </oleObject>
      </mc:Choice>
      <mc:Fallback>
        <oleObject progId="Word.Document.8" shapeId="108582" r:id="rId66"/>
      </mc:Fallback>
    </mc:AlternateContent>
    <mc:AlternateContent xmlns:mc="http://schemas.openxmlformats.org/markup-compatibility/2006">
      <mc:Choice Requires="x14">
        <oleObject progId="Word.Document.8" shapeId="108583" r:id="rId68">
          <objectPr defaultSize="0" autoPict="0" r:id="rId69">
            <anchor moveWithCells="1">
              <from>
                <xdr:col>0</xdr:col>
                <xdr:colOff>285750</xdr:colOff>
                <xdr:row>1503</xdr:row>
                <xdr:rowOff>9525</xdr:rowOff>
              </from>
              <to>
                <xdr:col>5</xdr:col>
                <xdr:colOff>1543050</xdr:colOff>
                <xdr:row>1542</xdr:row>
                <xdr:rowOff>85725</xdr:rowOff>
              </to>
            </anchor>
          </objectPr>
        </oleObject>
      </mc:Choice>
      <mc:Fallback>
        <oleObject progId="Word.Document.8" shapeId="108583" r:id="rId68"/>
      </mc:Fallback>
    </mc:AlternateContent>
    <mc:AlternateContent xmlns:mc="http://schemas.openxmlformats.org/markup-compatibility/2006">
      <mc:Choice Requires="x14">
        <oleObject progId="Word.Document.8" shapeId="108584" r:id="rId70">
          <objectPr defaultSize="0" autoPict="0" r:id="rId71">
            <anchor moveWithCells="1">
              <from>
                <xdr:col>0</xdr:col>
                <xdr:colOff>276225</xdr:colOff>
                <xdr:row>1548</xdr:row>
                <xdr:rowOff>171450</xdr:rowOff>
              </from>
              <to>
                <xdr:col>5</xdr:col>
                <xdr:colOff>1562100</xdr:colOff>
                <xdr:row>1588</xdr:row>
                <xdr:rowOff>171450</xdr:rowOff>
              </to>
            </anchor>
          </objectPr>
        </oleObject>
      </mc:Choice>
      <mc:Fallback>
        <oleObject progId="Word.Document.8" shapeId="108584" r:id="rId70"/>
      </mc:Fallback>
    </mc:AlternateContent>
    <mc:AlternateContent xmlns:mc="http://schemas.openxmlformats.org/markup-compatibility/2006">
      <mc:Choice Requires="x14">
        <oleObject progId="Word.Document.8" shapeId="108585" r:id="rId72">
          <objectPr defaultSize="0" autoPict="0" r:id="rId73">
            <anchor moveWithCells="1">
              <from>
                <xdr:col>0</xdr:col>
                <xdr:colOff>276225</xdr:colOff>
                <xdr:row>1595</xdr:row>
                <xdr:rowOff>28575</xdr:rowOff>
              </from>
              <to>
                <xdr:col>5</xdr:col>
                <xdr:colOff>1571625</xdr:colOff>
                <xdr:row>1632</xdr:row>
                <xdr:rowOff>561975</xdr:rowOff>
              </to>
            </anchor>
          </objectPr>
        </oleObject>
      </mc:Choice>
      <mc:Fallback>
        <oleObject progId="Word.Document.8" shapeId="108585" r:id="rId72"/>
      </mc:Fallback>
    </mc:AlternateContent>
    <mc:AlternateContent xmlns:mc="http://schemas.openxmlformats.org/markup-compatibility/2006">
      <mc:Choice Requires="x14">
        <oleObject progId="Word.Document.8" shapeId="108586" r:id="rId74">
          <objectPr defaultSize="0" autoPict="0" r:id="rId75">
            <anchor moveWithCells="1">
              <from>
                <xdr:col>0</xdr:col>
                <xdr:colOff>285750</xdr:colOff>
                <xdr:row>1638</xdr:row>
                <xdr:rowOff>152400</xdr:rowOff>
              </from>
              <to>
                <xdr:col>5</xdr:col>
                <xdr:colOff>1533525</xdr:colOff>
                <xdr:row>1678</xdr:row>
                <xdr:rowOff>28575</xdr:rowOff>
              </to>
            </anchor>
          </objectPr>
        </oleObject>
      </mc:Choice>
      <mc:Fallback>
        <oleObject progId="Word.Document.8" shapeId="108586" r:id="rId74"/>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view="pageBreakPreview" zoomScale="60" zoomScaleNormal="100" workbookViewId="0">
      <selection activeCell="J45" sqref="J45"/>
    </sheetView>
  </sheetViews>
  <sheetFormatPr defaultColWidth="8.88671875" defaultRowHeight="15"/>
  <cols>
    <col min="1" max="1" width="4.6640625" style="1626" customWidth="1"/>
    <col min="2" max="2" width="56.21875" style="1626" customWidth="1"/>
    <col min="3" max="3" width="18.21875" style="1626" customWidth="1"/>
    <col min="4" max="4" width="17" style="1626" customWidth="1"/>
    <col min="5" max="5" width="19.44140625" style="1626" customWidth="1"/>
    <col min="6" max="6" width="13.44140625" style="1626" customWidth="1"/>
    <col min="7" max="7" width="30.21875" style="1626" customWidth="1"/>
    <col min="8" max="8" width="19.21875" style="1626" bestFit="1" customWidth="1"/>
    <col min="9" max="9" width="14.21875" style="1626" customWidth="1"/>
    <col min="10" max="10" width="23.109375" style="1626" customWidth="1"/>
    <col min="11" max="11" width="27.77734375" style="1626" customWidth="1"/>
    <col min="12" max="12" width="4.88671875" style="1581" bestFit="1" customWidth="1"/>
    <col min="13" max="16384" width="8.88671875" style="1626"/>
  </cols>
  <sheetData>
    <row r="1" spans="1:12" ht="15.75" thickBot="1">
      <c r="A1" s="1841"/>
      <c r="B1" s="1841"/>
      <c r="C1" s="1841"/>
      <c r="D1" s="1841"/>
      <c r="E1" s="1841"/>
      <c r="F1" s="1841"/>
      <c r="G1" s="1841"/>
      <c r="H1" s="1841"/>
      <c r="I1" s="1841"/>
      <c r="J1" s="1841"/>
      <c r="K1" s="1841"/>
      <c r="L1" s="1842"/>
    </row>
    <row r="2" spans="1:12" ht="15.75" thickTop="1">
      <c r="A2" s="1843" t="s">
        <v>3275</v>
      </c>
      <c r="B2" s="1844"/>
      <c r="C2" s="1845" t="s">
        <v>3276</v>
      </c>
      <c r="D2" s="1846" t="s">
        <v>1791</v>
      </c>
      <c r="E2" s="1847" t="s">
        <v>1792</v>
      </c>
      <c r="F2" s="1848"/>
      <c r="G2" s="1843" t="s">
        <v>3275</v>
      </c>
      <c r="H2" s="1849" t="s">
        <v>3276</v>
      </c>
      <c r="I2" s="1849" t="s">
        <v>1791</v>
      </c>
      <c r="J2" s="1849" t="s">
        <v>1792</v>
      </c>
      <c r="K2" s="1845"/>
      <c r="L2" s="1848"/>
    </row>
    <row r="3" spans="1:12">
      <c r="A3" s="1583" t="str">
        <f>'Data Sheet'!$C$25</f>
        <v xml:space="preserve"> New York State Electric &amp; Gas Corporation</v>
      </c>
      <c r="B3" s="1583"/>
      <c r="C3" s="1851" t="s">
        <v>3277</v>
      </c>
      <c r="D3" s="1612" t="s">
        <v>3295</v>
      </c>
      <c r="E3" s="2939">
        <v>42735</v>
      </c>
      <c r="F3" s="1852"/>
      <c r="G3" s="1583" t="str">
        <f>'Data Sheet'!$C$25</f>
        <v xml:space="preserve"> New York State Electric &amp; Gas Corporation</v>
      </c>
      <c r="H3" s="1853" t="s">
        <v>3277</v>
      </c>
      <c r="I3" s="1853" t="s">
        <v>3295</v>
      </c>
      <c r="J3" s="2916">
        <v>42735</v>
      </c>
      <c r="K3" s="1851"/>
      <c r="L3" s="1852"/>
    </row>
    <row r="4" spans="1:12">
      <c r="A4" s="1854" t="s">
        <v>3278</v>
      </c>
      <c r="B4" s="1583"/>
      <c r="C4" s="1851" t="s">
        <v>3279</v>
      </c>
      <c r="D4" s="1643" t="str">
        <f>'[1]Data Sheet'!$C$40</f>
        <v xml:space="preserve"> </v>
      </c>
      <c r="E4" s="1855" t="str">
        <f>'[1]Data Sheet'!$C$38</f>
        <v xml:space="preserve"> </v>
      </c>
      <c r="F4" s="1856"/>
      <c r="G4" s="1854" t="s">
        <v>3278</v>
      </c>
      <c r="H4" s="1855" t="s">
        <v>3279</v>
      </c>
      <c r="I4" s="1687" t="str">
        <f>'[1]Data Sheet'!$C$40</f>
        <v xml:space="preserve"> </v>
      </c>
      <c r="J4" s="1750" t="str">
        <f>'[1]Data Sheet'!$C$38</f>
        <v xml:space="preserve"> </v>
      </c>
      <c r="K4" s="1748"/>
      <c r="L4" s="1856"/>
    </row>
    <row r="5" spans="1:12">
      <c r="A5" s="1857" t="s">
        <v>3883</v>
      </c>
      <c r="B5" s="1858"/>
      <c r="C5" s="1858"/>
      <c r="D5" s="1858"/>
      <c r="E5" s="1859"/>
      <c r="F5" s="2516"/>
      <c r="G5" s="1857" t="s">
        <v>3883</v>
      </c>
      <c r="H5" s="1858"/>
      <c r="I5" s="1858"/>
      <c r="J5" s="1858"/>
      <c r="K5" s="1858"/>
      <c r="L5" s="1860"/>
    </row>
    <row r="6" spans="1:12">
      <c r="A6" s="1850" t="s">
        <v>3884</v>
      </c>
      <c r="B6" s="1851"/>
      <c r="C6" s="1851"/>
      <c r="D6" s="1851"/>
      <c r="E6" s="1620"/>
      <c r="F6" s="1852"/>
      <c r="G6" s="1850" t="s">
        <v>3884</v>
      </c>
      <c r="H6" s="1851"/>
      <c r="I6" s="1851"/>
      <c r="J6" s="1851"/>
      <c r="K6" s="1851"/>
      <c r="L6" s="1852"/>
    </row>
    <row r="7" spans="1:12">
      <c r="A7" s="1861" t="s">
        <v>3885</v>
      </c>
      <c r="B7" s="1862"/>
      <c r="C7" s="1862"/>
      <c r="D7" s="1862"/>
      <c r="E7" s="1862"/>
      <c r="F7" s="1863"/>
      <c r="G7" s="1861" t="s">
        <v>3885</v>
      </c>
      <c r="H7" s="1862"/>
      <c r="I7" s="1862"/>
      <c r="J7" s="1862"/>
      <c r="K7" s="1862"/>
      <c r="L7" s="1852"/>
    </row>
    <row r="8" spans="1:12">
      <c r="A8" s="1861" t="s">
        <v>3886</v>
      </c>
      <c r="B8" s="1862"/>
      <c r="C8" s="1862"/>
      <c r="D8" s="1862"/>
      <c r="E8" s="1862"/>
      <c r="F8" s="1863"/>
      <c r="G8" s="1861" t="s">
        <v>3886</v>
      </c>
      <c r="H8" s="1862"/>
      <c r="I8" s="1862"/>
      <c r="J8" s="1862"/>
      <c r="K8" s="1862"/>
      <c r="L8" s="1852"/>
    </row>
    <row r="9" spans="1:12">
      <c r="A9" s="1861" t="s">
        <v>3887</v>
      </c>
      <c r="B9" s="1862"/>
      <c r="C9" s="1862"/>
      <c r="D9" s="1862"/>
      <c r="E9" s="1862"/>
      <c r="F9" s="1863"/>
      <c r="G9" s="1861" t="s">
        <v>3887</v>
      </c>
      <c r="H9" s="1862"/>
      <c r="I9" s="1862"/>
      <c r="J9" s="1862"/>
      <c r="K9" s="1862"/>
      <c r="L9" s="1852"/>
    </row>
    <row r="10" spans="1:12">
      <c r="A10" s="1861"/>
      <c r="B10" s="1862"/>
      <c r="C10" s="1862"/>
      <c r="D10" s="1862"/>
      <c r="E10" s="1862"/>
      <c r="F10" s="1863"/>
      <c r="G10" s="1861"/>
      <c r="H10" s="1862"/>
      <c r="I10" s="1862"/>
      <c r="J10" s="1862"/>
      <c r="K10" s="1862"/>
      <c r="L10" s="1852"/>
    </row>
    <row r="11" spans="1:12">
      <c r="A11" s="1861"/>
      <c r="B11" s="1862"/>
      <c r="C11" s="1862"/>
      <c r="D11" s="1862"/>
      <c r="E11" s="1862"/>
      <c r="F11" s="1863"/>
      <c r="G11" s="1861"/>
      <c r="H11" s="1862"/>
      <c r="I11" s="1862"/>
      <c r="J11" s="1862"/>
      <c r="K11" s="1862"/>
      <c r="L11" s="1852"/>
    </row>
    <row r="12" spans="1:12">
      <c r="A12" s="1850"/>
      <c r="B12" s="1851"/>
      <c r="C12" s="1864"/>
      <c r="D12" s="1864"/>
      <c r="E12" s="1864"/>
      <c r="F12" s="1865"/>
      <c r="G12" s="1850"/>
      <c r="H12" s="1748"/>
      <c r="I12" s="1748"/>
      <c r="J12" s="1851"/>
      <c r="K12" s="1748"/>
      <c r="L12" s="1865"/>
    </row>
    <row r="13" spans="1:12">
      <c r="A13" s="1866"/>
      <c r="B13" s="1867"/>
      <c r="C13" s="1868"/>
      <c r="D13" s="1868"/>
      <c r="E13" s="1868"/>
      <c r="F13" s="1869"/>
      <c r="G13" s="2586" t="s">
        <v>3888</v>
      </c>
      <c r="H13" s="1871" t="s">
        <v>3888</v>
      </c>
      <c r="I13" s="1872" t="s">
        <v>3889</v>
      </c>
      <c r="J13" s="1873" t="s">
        <v>4560</v>
      </c>
      <c r="K13" s="1871" t="s">
        <v>2322</v>
      </c>
      <c r="L13" s="1874"/>
    </row>
    <row r="14" spans="1:12">
      <c r="A14" s="1875" t="s">
        <v>1718</v>
      </c>
      <c r="B14" s="1876" t="s">
        <v>1772</v>
      </c>
      <c r="C14" s="1877" t="s">
        <v>3890</v>
      </c>
      <c r="D14" s="1877" t="s">
        <v>3891</v>
      </c>
      <c r="E14" s="1877" t="s">
        <v>3892</v>
      </c>
      <c r="F14" s="1878" t="s">
        <v>2321</v>
      </c>
      <c r="G14" s="1870" t="s">
        <v>3893</v>
      </c>
      <c r="H14" s="1871" t="s">
        <v>3893</v>
      </c>
      <c r="I14" s="1872" t="s">
        <v>3894</v>
      </c>
      <c r="J14" s="1879" t="s">
        <v>3895</v>
      </c>
      <c r="K14" s="1871" t="s">
        <v>3896</v>
      </c>
      <c r="L14" s="1878" t="s">
        <v>1718</v>
      </c>
    </row>
    <row r="15" spans="1:12">
      <c r="A15" s="1870" t="s">
        <v>1721</v>
      </c>
      <c r="B15" s="1876"/>
      <c r="C15" s="1877" t="s">
        <v>3897</v>
      </c>
      <c r="D15" s="1877" t="s">
        <v>3898</v>
      </c>
      <c r="E15" s="1877" t="s">
        <v>3893</v>
      </c>
      <c r="F15" s="1878" t="s">
        <v>304</v>
      </c>
      <c r="G15" s="1870" t="s">
        <v>3899</v>
      </c>
      <c r="H15" s="1871" t="s">
        <v>3900</v>
      </c>
      <c r="I15" s="1872" t="s">
        <v>3901</v>
      </c>
      <c r="J15" s="1879" t="s">
        <v>4559</v>
      </c>
      <c r="K15" s="1871" t="s">
        <v>3902</v>
      </c>
      <c r="L15" s="1878" t="s">
        <v>1721</v>
      </c>
    </row>
    <row r="16" spans="1:12">
      <c r="A16" s="1875"/>
      <c r="B16" s="1876"/>
      <c r="C16" s="1877" t="s">
        <v>3903</v>
      </c>
      <c r="D16" s="1877" t="s">
        <v>3904</v>
      </c>
      <c r="E16" s="1877"/>
      <c r="F16" s="1878"/>
      <c r="G16" s="1880"/>
      <c r="H16" s="1871"/>
      <c r="I16" s="1872" t="s">
        <v>3905</v>
      </c>
      <c r="J16" s="1879"/>
      <c r="K16" s="1871"/>
      <c r="L16" s="1881"/>
    </row>
    <row r="17" spans="1:12">
      <c r="A17" s="1882"/>
      <c r="B17" s="1883" t="s">
        <v>3007</v>
      </c>
      <c r="C17" s="1884" t="s">
        <v>3008</v>
      </c>
      <c r="D17" s="1884" t="s">
        <v>3009</v>
      </c>
      <c r="E17" s="1884" t="s">
        <v>3010</v>
      </c>
      <c r="F17" s="1885" t="s">
        <v>2337</v>
      </c>
      <c r="G17" s="1875" t="s">
        <v>2338</v>
      </c>
      <c r="H17" s="1872" t="s">
        <v>2339</v>
      </c>
      <c r="I17" s="1886" t="s">
        <v>2340</v>
      </c>
      <c r="J17" s="1887" t="s">
        <v>2341</v>
      </c>
      <c r="K17" s="1601" t="s">
        <v>2342</v>
      </c>
      <c r="L17" s="1888"/>
    </row>
    <row r="18" spans="1:12">
      <c r="A18" s="1889">
        <v>1</v>
      </c>
      <c r="B18" s="1890" t="s">
        <v>5442</v>
      </c>
      <c r="C18" s="1891"/>
      <c r="D18" s="1919">
        <v>-2109609</v>
      </c>
      <c r="E18" s="1892"/>
      <c r="F18" s="1893"/>
      <c r="G18" s="2940">
        <v>-849145</v>
      </c>
      <c r="H18" s="1910">
        <v>-1038207</v>
      </c>
      <c r="I18" s="1911">
        <v>-3996961</v>
      </c>
      <c r="J18" s="2941"/>
      <c r="K18" s="1904"/>
      <c r="L18" s="1894">
        <v>1</v>
      </c>
    </row>
    <row r="19" spans="1:12">
      <c r="A19" s="1889">
        <v>2</v>
      </c>
      <c r="B19" s="1890" t="s">
        <v>5448</v>
      </c>
      <c r="C19" s="1891"/>
      <c r="D19" s="1900"/>
      <c r="E19" s="1895"/>
      <c r="F19" s="1896"/>
      <c r="G19" s="2942">
        <v>380073</v>
      </c>
      <c r="H19" s="1917">
        <v>1022811</v>
      </c>
      <c r="I19" s="1917">
        <v>1402884</v>
      </c>
      <c r="J19" s="1904"/>
      <c r="K19" s="1904"/>
      <c r="L19" s="1899">
        <v>2</v>
      </c>
    </row>
    <row r="20" spans="1:12">
      <c r="A20" s="1889">
        <v>3</v>
      </c>
      <c r="B20" s="1890" t="s">
        <v>5443</v>
      </c>
      <c r="C20" s="1891"/>
      <c r="D20" s="1900">
        <v>1599781</v>
      </c>
      <c r="E20" s="1900"/>
      <c r="F20" s="1901"/>
      <c r="G20" s="1902"/>
      <c r="H20" s="1903">
        <v>-798806</v>
      </c>
      <c r="I20" s="1903">
        <v>800975</v>
      </c>
      <c r="J20" s="1904"/>
      <c r="K20" s="1904"/>
      <c r="L20" s="1899">
        <v>3</v>
      </c>
    </row>
    <row r="21" spans="1:12">
      <c r="A21" s="1889">
        <v>4</v>
      </c>
      <c r="B21" s="1890" t="s">
        <v>5444</v>
      </c>
      <c r="C21" s="1891"/>
      <c r="D21" s="1900">
        <v>1599781</v>
      </c>
      <c r="E21" s="1900"/>
      <c r="F21" s="1901"/>
      <c r="G21" s="1902">
        <v>380073</v>
      </c>
      <c r="H21" s="1903">
        <v>224005</v>
      </c>
      <c r="I21" s="1903">
        <v>2203859</v>
      </c>
      <c r="J21" s="1904">
        <v>98321961</v>
      </c>
      <c r="K21" s="1904">
        <v>100525820</v>
      </c>
      <c r="L21" s="1899">
        <v>4</v>
      </c>
    </row>
    <row r="22" spans="1:12">
      <c r="A22" s="1889">
        <v>5</v>
      </c>
      <c r="B22" s="1890" t="s">
        <v>5445</v>
      </c>
      <c r="C22" s="1891"/>
      <c r="D22" s="1900">
        <v>-509828</v>
      </c>
      <c r="E22" s="1900"/>
      <c r="F22" s="1901"/>
      <c r="G22" s="1902">
        <v>-469072</v>
      </c>
      <c r="H22" s="1905">
        <v>-814202</v>
      </c>
      <c r="I22" s="1905">
        <v>-1793102</v>
      </c>
      <c r="J22" s="1906"/>
      <c r="K22" s="1904"/>
      <c r="L22" s="1899">
        <v>5</v>
      </c>
    </row>
    <row r="23" spans="1:12">
      <c r="A23" s="1889">
        <v>6</v>
      </c>
      <c r="B23" s="1890" t="s">
        <v>5446</v>
      </c>
      <c r="C23" s="1891"/>
      <c r="D23" s="1907">
        <v>-509828</v>
      </c>
      <c r="E23" s="1907"/>
      <c r="F23" s="1908"/>
      <c r="G23" s="1909">
        <v>-469072</v>
      </c>
      <c r="H23" s="1910">
        <v>-814202</v>
      </c>
      <c r="I23" s="1910">
        <v>-1793102</v>
      </c>
      <c r="J23" s="1911"/>
      <c r="K23" s="1904"/>
      <c r="L23" s="1899">
        <v>6</v>
      </c>
    </row>
    <row r="24" spans="1:12">
      <c r="A24" s="1889">
        <v>7</v>
      </c>
      <c r="B24" s="1890" t="s">
        <v>5447</v>
      </c>
      <c r="C24" s="1891"/>
      <c r="D24" s="1912"/>
      <c r="E24" s="1912"/>
      <c r="F24" s="1913"/>
      <c r="G24" s="1914">
        <v>63246</v>
      </c>
      <c r="H24" s="1915">
        <v>627226</v>
      </c>
      <c r="I24" s="1910">
        <v>690472</v>
      </c>
      <c r="J24" s="1916"/>
      <c r="K24" s="1904"/>
      <c r="L24" s="1899">
        <v>7</v>
      </c>
    </row>
    <row r="25" spans="1:12">
      <c r="A25" s="1889">
        <v>8</v>
      </c>
      <c r="B25" s="1890" t="s">
        <v>5449</v>
      </c>
      <c r="C25" s="1891"/>
      <c r="D25" s="1900">
        <v>40128</v>
      </c>
      <c r="E25" s="1895"/>
      <c r="F25" s="1896"/>
      <c r="G25" s="1902"/>
      <c r="H25" s="1917">
        <v>104442</v>
      </c>
      <c r="I25" s="1917">
        <v>144570</v>
      </c>
      <c r="J25" s="1918"/>
      <c r="K25" s="1904"/>
      <c r="L25" s="1899">
        <v>8</v>
      </c>
    </row>
    <row r="26" spans="1:12">
      <c r="A26" s="1889">
        <v>9</v>
      </c>
      <c r="B26" s="1890" t="s">
        <v>5450</v>
      </c>
      <c r="C26" s="1891"/>
      <c r="D26" s="1900">
        <v>40128</v>
      </c>
      <c r="E26" s="1900"/>
      <c r="F26" s="1901"/>
      <c r="G26" s="1902">
        <v>63246</v>
      </c>
      <c r="H26" s="1903">
        <v>731668</v>
      </c>
      <c r="I26" s="1903">
        <v>835042</v>
      </c>
      <c r="J26" s="1904">
        <v>118887188</v>
      </c>
      <c r="K26" s="1904">
        <v>119722230</v>
      </c>
      <c r="L26" s="1899">
        <v>9</v>
      </c>
    </row>
    <row r="27" spans="1:12">
      <c r="A27" s="1889">
        <v>10</v>
      </c>
      <c r="B27" s="1890" t="s">
        <v>5451</v>
      </c>
      <c r="C27" s="1891"/>
      <c r="D27" s="1900">
        <v>-469700</v>
      </c>
      <c r="E27" s="1900"/>
      <c r="F27" s="1901"/>
      <c r="G27" s="1902">
        <v>-405826</v>
      </c>
      <c r="H27" s="1903">
        <v>-82534</v>
      </c>
      <c r="I27" s="1903">
        <v>-958060</v>
      </c>
      <c r="J27" s="1904"/>
      <c r="K27" s="1904"/>
      <c r="L27" s="1899">
        <v>10</v>
      </c>
    </row>
    <row r="28" spans="1:12">
      <c r="A28" s="1889">
        <v>11</v>
      </c>
      <c r="B28" s="1890"/>
      <c r="C28" s="1891"/>
      <c r="D28" s="1900"/>
      <c r="E28" s="1900"/>
      <c r="F28" s="1901"/>
      <c r="G28" s="1902"/>
      <c r="H28" s="1903"/>
      <c r="I28" s="1903"/>
      <c r="J28" s="1904"/>
      <c r="K28" s="1898">
        <f t="shared" ref="K28:K56" si="0">SUM(C28:J28)</f>
        <v>0</v>
      </c>
      <c r="L28" s="1899">
        <v>11</v>
      </c>
    </row>
    <row r="29" spans="1:12">
      <c r="A29" s="1889">
        <v>12</v>
      </c>
      <c r="B29" s="1890"/>
      <c r="C29" s="1891"/>
      <c r="D29" s="1900"/>
      <c r="E29" s="1900"/>
      <c r="F29" s="1901"/>
      <c r="G29" s="1902"/>
      <c r="H29" s="1903"/>
      <c r="I29" s="1903"/>
      <c r="J29" s="1904"/>
      <c r="K29" s="1898">
        <f t="shared" si="0"/>
        <v>0</v>
      </c>
      <c r="L29" s="1899">
        <v>12</v>
      </c>
    </row>
    <row r="30" spans="1:12">
      <c r="A30" s="1889">
        <v>13</v>
      </c>
      <c r="B30" s="1890"/>
      <c r="C30" s="1891"/>
      <c r="D30" s="1900"/>
      <c r="E30" s="1900"/>
      <c r="F30" s="1901"/>
      <c r="G30" s="1902"/>
      <c r="H30" s="1903"/>
      <c r="I30" s="1903"/>
      <c r="J30" s="1904"/>
      <c r="K30" s="1898">
        <f t="shared" si="0"/>
        <v>0</v>
      </c>
      <c r="L30" s="1899">
        <v>13</v>
      </c>
    </row>
    <row r="31" spans="1:12">
      <c r="A31" s="1889">
        <v>14</v>
      </c>
      <c r="B31" s="1890"/>
      <c r="C31" s="1891"/>
      <c r="D31" s="1900"/>
      <c r="E31" s="1900"/>
      <c r="F31" s="1901"/>
      <c r="G31" s="1902"/>
      <c r="H31" s="1903"/>
      <c r="I31" s="1903"/>
      <c r="J31" s="1904"/>
      <c r="K31" s="1898">
        <f t="shared" si="0"/>
        <v>0</v>
      </c>
      <c r="L31" s="1899">
        <v>14</v>
      </c>
    </row>
    <row r="32" spans="1:12">
      <c r="A32" s="1889">
        <v>15</v>
      </c>
      <c r="B32" s="1890"/>
      <c r="C32" s="1891"/>
      <c r="D32" s="1900"/>
      <c r="E32" s="1900"/>
      <c r="F32" s="1901"/>
      <c r="G32" s="1902"/>
      <c r="H32" s="1905"/>
      <c r="I32" s="1905"/>
      <c r="J32" s="1904"/>
      <c r="K32" s="1898">
        <f t="shared" si="0"/>
        <v>0</v>
      </c>
      <c r="L32" s="1899">
        <v>15</v>
      </c>
    </row>
    <row r="33" spans="1:12">
      <c r="A33" s="1889">
        <v>16</v>
      </c>
      <c r="B33" s="1890"/>
      <c r="C33" s="1891"/>
      <c r="D33" s="1919"/>
      <c r="E33" s="1919"/>
      <c r="F33" s="1920"/>
      <c r="G33" s="1921"/>
      <c r="H33" s="1910"/>
      <c r="I33" s="1911"/>
      <c r="J33" s="1922"/>
      <c r="K33" s="1898">
        <f t="shared" si="0"/>
        <v>0</v>
      </c>
      <c r="L33" s="1899">
        <v>16</v>
      </c>
    </row>
    <row r="34" spans="1:12">
      <c r="A34" s="1889">
        <v>17</v>
      </c>
      <c r="B34" s="1890"/>
      <c r="C34" s="1891"/>
      <c r="D34" s="1919"/>
      <c r="E34" s="1919"/>
      <c r="F34" s="1920"/>
      <c r="G34" s="1923"/>
      <c r="H34" s="1924"/>
      <c r="I34" s="1924"/>
      <c r="J34" s="1922"/>
      <c r="K34" s="1898">
        <f t="shared" si="0"/>
        <v>0</v>
      </c>
      <c r="L34" s="1899">
        <v>17</v>
      </c>
    </row>
    <row r="35" spans="1:12">
      <c r="A35" s="1889">
        <v>18</v>
      </c>
      <c r="B35" s="1890"/>
      <c r="C35" s="1891"/>
      <c r="D35" s="1900"/>
      <c r="E35" s="1900"/>
      <c r="F35" s="1901"/>
      <c r="G35" s="1902"/>
      <c r="H35" s="1903"/>
      <c r="I35" s="1903"/>
      <c r="J35" s="1904"/>
      <c r="K35" s="1898">
        <f t="shared" si="0"/>
        <v>0</v>
      </c>
      <c r="L35" s="1899">
        <v>18</v>
      </c>
    </row>
    <row r="36" spans="1:12">
      <c r="A36" s="1889">
        <v>19</v>
      </c>
      <c r="B36" s="1890"/>
      <c r="C36" s="1891"/>
      <c r="D36" s="1900"/>
      <c r="E36" s="1900"/>
      <c r="F36" s="1901"/>
      <c r="G36" s="1902"/>
      <c r="H36" s="1903"/>
      <c r="I36" s="1903"/>
      <c r="J36" s="1904"/>
      <c r="K36" s="1898">
        <f t="shared" si="0"/>
        <v>0</v>
      </c>
      <c r="L36" s="1899">
        <v>19</v>
      </c>
    </row>
    <row r="37" spans="1:12">
      <c r="A37" s="1889">
        <v>20</v>
      </c>
      <c r="B37" s="1890"/>
      <c r="C37" s="1891"/>
      <c r="D37" s="1900"/>
      <c r="E37" s="1900"/>
      <c r="F37" s="1901"/>
      <c r="G37" s="1902"/>
      <c r="H37" s="1903"/>
      <c r="I37" s="1903"/>
      <c r="J37" s="1904"/>
      <c r="K37" s="1898">
        <f t="shared" si="0"/>
        <v>0</v>
      </c>
      <c r="L37" s="1899">
        <v>20</v>
      </c>
    </row>
    <row r="38" spans="1:12">
      <c r="A38" s="1889">
        <v>21</v>
      </c>
      <c r="B38" s="1890"/>
      <c r="C38" s="1891"/>
      <c r="D38" s="1900"/>
      <c r="E38" s="1900"/>
      <c r="F38" s="1901"/>
      <c r="G38" s="1902"/>
      <c r="H38" s="1903"/>
      <c r="I38" s="1903"/>
      <c r="J38" s="1904"/>
      <c r="K38" s="1898">
        <f t="shared" si="0"/>
        <v>0</v>
      </c>
      <c r="L38" s="1899">
        <v>21</v>
      </c>
    </row>
    <row r="39" spans="1:12">
      <c r="A39" s="1889">
        <v>22</v>
      </c>
      <c r="B39" s="1890"/>
      <c r="C39" s="1891"/>
      <c r="D39" s="1900"/>
      <c r="E39" s="1900"/>
      <c r="F39" s="1901"/>
      <c r="G39" s="1902"/>
      <c r="H39" s="1903"/>
      <c r="I39" s="1903"/>
      <c r="J39" s="1904"/>
      <c r="K39" s="1898">
        <f t="shared" si="0"/>
        <v>0</v>
      </c>
      <c r="L39" s="1899">
        <v>22</v>
      </c>
    </row>
    <row r="40" spans="1:12">
      <c r="A40" s="1889">
        <v>23</v>
      </c>
      <c r="B40" s="1890"/>
      <c r="C40" s="1891"/>
      <c r="D40" s="1900"/>
      <c r="E40" s="1900"/>
      <c r="F40" s="1901"/>
      <c r="G40" s="1902"/>
      <c r="H40" s="1903"/>
      <c r="I40" s="1903"/>
      <c r="J40" s="1904"/>
      <c r="K40" s="1898">
        <f t="shared" si="0"/>
        <v>0</v>
      </c>
      <c r="L40" s="1899">
        <v>23</v>
      </c>
    </row>
    <row r="41" spans="1:12">
      <c r="A41" s="1889">
        <v>24</v>
      </c>
      <c r="B41" s="1890"/>
      <c r="C41" s="1891"/>
      <c r="D41" s="1919"/>
      <c r="E41" s="1919"/>
      <c r="F41" s="1920"/>
      <c r="G41" s="1925"/>
      <c r="H41" s="1907"/>
      <c r="I41" s="1922"/>
      <c r="J41" s="1922"/>
      <c r="K41" s="1898">
        <f t="shared" si="0"/>
        <v>0</v>
      </c>
      <c r="L41" s="1899">
        <v>24</v>
      </c>
    </row>
    <row r="42" spans="1:12">
      <c r="A42" s="1889">
        <v>25</v>
      </c>
      <c r="B42" s="1890"/>
      <c r="C42" s="1891"/>
      <c r="D42" s="1900"/>
      <c r="E42" s="1900"/>
      <c r="F42" s="1901"/>
      <c r="G42" s="1902"/>
      <c r="H42" s="1917"/>
      <c r="I42" s="1903"/>
      <c r="J42" s="1904"/>
      <c r="K42" s="1898">
        <f t="shared" si="0"/>
        <v>0</v>
      </c>
      <c r="L42" s="1899">
        <v>25</v>
      </c>
    </row>
    <row r="43" spans="1:12">
      <c r="A43" s="1889">
        <v>26</v>
      </c>
      <c r="B43" s="1890"/>
      <c r="C43" s="1891"/>
      <c r="D43" s="1900"/>
      <c r="E43" s="1900"/>
      <c r="F43" s="1901"/>
      <c r="G43" s="1902"/>
      <c r="H43" s="1903"/>
      <c r="I43" s="1903"/>
      <c r="J43" s="1904"/>
      <c r="K43" s="1898">
        <f t="shared" si="0"/>
        <v>0</v>
      </c>
      <c r="L43" s="1899">
        <v>26</v>
      </c>
    </row>
    <row r="44" spans="1:12">
      <c r="A44" s="1889">
        <v>27</v>
      </c>
      <c r="B44" s="1890"/>
      <c r="C44" s="1891"/>
      <c r="D44" s="1900"/>
      <c r="E44" s="1900"/>
      <c r="F44" s="1901"/>
      <c r="G44" s="1902"/>
      <c r="H44" s="1903"/>
      <c r="I44" s="1903"/>
      <c r="J44" s="1904"/>
      <c r="K44" s="1898">
        <f t="shared" si="0"/>
        <v>0</v>
      </c>
      <c r="L44" s="1899">
        <v>27</v>
      </c>
    </row>
    <row r="45" spans="1:12">
      <c r="A45" s="1889">
        <v>28</v>
      </c>
      <c r="B45" s="1890"/>
      <c r="C45" s="1891"/>
      <c r="D45" s="1900"/>
      <c r="E45" s="1900"/>
      <c r="F45" s="1901"/>
      <c r="G45" s="1902"/>
      <c r="H45" s="1903"/>
      <c r="I45" s="1903"/>
      <c r="J45" s="1904"/>
      <c r="K45" s="1898">
        <f t="shared" si="0"/>
        <v>0</v>
      </c>
      <c r="L45" s="1899">
        <v>28</v>
      </c>
    </row>
    <row r="46" spans="1:12">
      <c r="A46" s="1889">
        <v>29</v>
      </c>
      <c r="B46" s="1890"/>
      <c r="C46" s="1891"/>
      <c r="D46" s="1900"/>
      <c r="E46" s="1900"/>
      <c r="F46" s="1901"/>
      <c r="G46" s="1902"/>
      <c r="H46" s="1903"/>
      <c r="I46" s="1903"/>
      <c r="J46" s="1904"/>
      <c r="K46" s="1898">
        <f t="shared" si="0"/>
        <v>0</v>
      </c>
      <c r="L46" s="1899">
        <v>29</v>
      </c>
    </row>
    <row r="47" spans="1:12">
      <c r="A47" s="1889">
        <v>30</v>
      </c>
      <c r="B47" s="1890"/>
      <c r="C47" s="1891"/>
      <c r="D47" s="1900"/>
      <c r="E47" s="1900"/>
      <c r="F47" s="1901"/>
      <c r="G47" s="1902"/>
      <c r="H47" s="1903"/>
      <c r="I47" s="1903"/>
      <c r="J47" s="1904"/>
      <c r="K47" s="1898">
        <f t="shared" si="0"/>
        <v>0</v>
      </c>
      <c r="L47" s="1899">
        <v>30</v>
      </c>
    </row>
    <row r="48" spans="1:12">
      <c r="A48" s="1889">
        <v>31</v>
      </c>
      <c r="B48" s="1890"/>
      <c r="C48" s="1891"/>
      <c r="D48" s="1900"/>
      <c r="E48" s="1900"/>
      <c r="F48" s="1901"/>
      <c r="G48" s="1902"/>
      <c r="H48" s="1903"/>
      <c r="I48" s="1903"/>
      <c r="J48" s="1904"/>
      <c r="K48" s="1898">
        <f t="shared" si="0"/>
        <v>0</v>
      </c>
      <c r="L48" s="1899">
        <v>31</v>
      </c>
    </row>
    <row r="49" spans="1:12">
      <c r="A49" s="1889">
        <v>32</v>
      </c>
      <c r="B49" s="1890"/>
      <c r="C49" s="1891"/>
      <c r="D49" s="1900"/>
      <c r="E49" s="1900"/>
      <c r="F49" s="1901"/>
      <c r="G49" s="1902"/>
      <c r="H49" s="1903"/>
      <c r="I49" s="1903"/>
      <c r="J49" s="1904"/>
      <c r="K49" s="1898">
        <f t="shared" si="0"/>
        <v>0</v>
      </c>
      <c r="L49" s="1899">
        <v>32</v>
      </c>
    </row>
    <row r="50" spans="1:12">
      <c r="A50" s="1889">
        <v>33</v>
      </c>
      <c r="B50" s="1890"/>
      <c r="C50" s="1891"/>
      <c r="D50" s="1919"/>
      <c r="E50" s="1919"/>
      <c r="F50" s="1920"/>
      <c r="G50" s="1925"/>
      <c r="H50" s="1919"/>
      <c r="I50" s="1922"/>
      <c r="J50" s="1922"/>
      <c r="K50" s="1898">
        <f t="shared" si="0"/>
        <v>0</v>
      </c>
      <c r="L50" s="1899">
        <v>33</v>
      </c>
    </row>
    <row r="51" spans="1:12">
      <c r="A51" s="1889">
        <v>34</v>
      </c>
      <c r="B51" s="1890"/>
      <c r="C51" s="1891"/>
      <c r="D51" s="1900"/>
      <c r="E51" s="1900"/>
      <c r="F51" s="1901"/>
      <c r="G51" s="1902"/>
      <c r="H51" s="1903"/>
      <c r="I51" s="1903"/>
      <c r="J51" s="1904"/>
      <c r="K51" s="1898">
        <f t="shared" si="0"/>
        <v>0</v>
      </c>
      <c r="L51" s="1899">
        <v>34</v>
      </c>
    </row>
    <row r="52" spans="1:12">
      <c r="A52" s="1889">
        <v>35</v>
      </c>
      <c r="B52" s="1890"/>
      <c r="C52" s="1891"/>
      <c r="D52" s="1900"/>
      <c r="E52" s="1900"/>
      <c r="F52" s="1901"/>
      <c r="G52" s="1902"/>
      <c r="H52" s="1903"/>
      <c r="I52" s="1903"/>
      <c r="J52" s="1904"/>
      <c r="K52" s="1898">
        <f t="shared" si="0"/>
        <v>0</v>
      </c>
      <c r="L52" s="1899">
        <v>35</v>
      </c>
    </row>
    <row r="53" spans="1:12">
      <c r="A53" s="1889">
        <v>36</v>
      </c>
      <c r="B53" s="1890"/>
      <c r="C53" s="1891"/>
      <c r="D53" s="1900"/>
      <c r="E53" s="1900"/>
      <c r="F53" s="1901"/>
      <c r="G53" s="1902"/>
      <c r="H53" s="1903"/>
      <c r="I53" s="1903"/>
      <c r="J53" s="1904"/>
      <c r="K53" s="1898">
        <f t="shared" si="0"/>
        <v>0</v>
      </c>
      <c r="L53" s="1899">
        <v>36</v>
      </c>
    </row>
    <row r="54" spans="1:12">
      <c r="A54" s="1889">
        <v>37</v>
      </c>
      <c r="B54" s="1890"/>
      <c r="C54" s="1891"/>
      <c r="D54" s="1900"/>
      <c r="E54" s="1900"/>
      <c r="F54" s="1901"/>
      <c r="G54" s="1902"/>
      <c r="H54" s="1903"/>
      <c r="I54" s="1903"/>
      <c r="J54" s="1904"/>
      <c r="K54" s="1898">
        <f t="shared" si="0"/>
        <v>0</v>
      </c>
      <c r="L54" s="1899">
        <v>37</v>
      </c>
    </row>
    <row r="55" spans="1:12">
      <c r="A55" s="1889">
        <v>38</v>
      </c>
      <c r="B55" s="1890"/>
      <c r="C55" s="1891"/>
      <c r="D55" s="1900"/>
      <c r="E55" s="1900"/>
      <c r="F55" s="1901"/>
      <c r="G55" s="1902"/>
      <c r="H55" s="1903"/>
      <c r="I55" s="1903"/>
      <c r="J55" s="1904"/>
      <c r="K55" s="1898">
        <f t="shared" si="0"/>
        <v>0</v>
      </c>
      <c r="L55" s="1899">
        <v>38</v>
      </c>
    </row>
    <row r="56" spans="1:12" ht="15.75" thickBot="1">
      <c r="A56" s="1926">
        <v>39</v>
      </c>
      <c r="B56" s="1927"/>
      <c r="C56" s="1928"/>
      <c r="D56" s="1929"/>
      <c r="E56" s="1929"/>
      <c r="F56" s="1930"/>
      <c r="G56" s="1931"/>
      <c r="H56" s="1932"/>
      <c r="I56" s="1932"/>
      <c r="J56" s="1933"/>
      <c r="K56" s="1928">
        <f t="shared" si="0"/>
        <v>0</v>
      </c>
      <c r="L56" s="1934">
        <v>39</v>
      </c>
    </row>
    <row r="57" spans="1:12" ht="15.75" thickTop="1">
      <c r="A57" s="1851"/>
      <c r="B57" s="1851"/>
      <c r="C57" s="1851"/>
      <c r="D57" s="1935"/>
      <c r="E57" s="1935"/>
      <c r="F57" s="1935"/>
      <c r="G57" s="1935"/>
      <c r="H57" s="1935"/>
      <c r="I57" s="1935"/>
      <c r="J57" s="1935"/>
      <c r="K57" s="1604"/>
      <c r="L57" s="1604"/>
    </row>
    <row r="58" spans="1:12">
      <c r="A58" s="1604" t="s">
        <v>4650</v>
      </c>
      <c r="B58" s="1604"/>
      <c r="C58" s="1604"/>
      <c r="D58" s="1604"/>
      <c r="E58" s="1604"/>
      <c r="F58" s="1604"/>
      <c r="G58" s="1604" t="s">
        <v>4650</v>
      </c>
      <c r="H58" s="1604"/>
      <c r="I58" s="1604"/>
      <c r="J58" s="1604"/>
      <c r="K58" s="1604"/>
      <c r="L58" s="1604"/>
    </row>
    <row r="59" spans="1:12">
      <c r="A59" s="1619" t="s">
        <v>3906</v>
      </c>
      <c r="B59" s="1619"/>
      <c r="C59" s="1619"/>
      <c r="D59" s="1619"/>
      <c r="E59" s="1619"/>
      <c r="F59" s="1619"/>
      <c r="G59" s="1619" t="s">
        <v>3907</v>
      </c>
      <c r="H59" s="1619"/>
      <c r="I59" s="1619"/>
      <c r="J59" s="1619"/>
      <c r="K59" s="1619"/>
      <c r="L59" s="1619"/>
    </row>
    <row r="60" spans="1:12">
      <c r="L60" s="1604"/>
    </row>
    <row r="61" spans="1:12">
      <c r="L61" s="1851"/>
    </row>
    <row r="62" spans="1:12">
      <c r="L62" s="1851"/>
    </row>
    <row r="63" spans="1:12">
      <c r="L63" s="1851"/>
    </row>
    <row r="64" spans="1:12">
      <c r="L64" s="1851"/>
    </row>
    <row r="65" spans="11:12">
      <c r="L65" s="1871"/>
    </row>
    <row r="66" spans="11:12">
      <c r="L66" s="1871"/>
    </row>
    <row r="67" spans="11:12">
      <c r="L67" s="1871"/>
    </row>
    <row r="68" spans="11:12">
      <c r="L68" s="1871"/>
    </row>
    <row r="69" spans="11:12">
      <c r="L69" s="1871"/>
    </row>
    <row r="70" spans="11:12">
      <c r="L70" s="1871"/>
    </row>
    <row r="71" spans="11:12">
      <c r="K71" s="1936"/>
      <c r="L71" s="1871"/>
    </row>
    <row r="72" spans="11:12">
      <c r="L72" s="1871"/>
    </row>
    <row r="73" spans="11:12">
      <c r="L73" s="1871"/>
    </row>
    <row r="74" spans="11:12">
      <c r="L74" s="1871"/>
    </row>
    <row r="75" spans="11:12">
      <c r="L75" s="1871"/>
    </row>
    <row r="76" spans="11:12">
      <c r="L76" s="1871"/>
    </row>
    <row r="77" spans="11:12">
      <c r="L77" s="1871"/>
    </row>
    <row r="78" spans="11:12">
      <c r="L78" s="1871"/>
    </row>
    <row r="79" spans="11:12">
      <c r="L79" s="1871"/>
    </row>
    <row r="80" spans="11:12">
      <c r="L80" s="1871"/>
    </row>
    <row r="81" spans="12:12">
      <c r="L81" s="1871"/>
    </row>
    <row r="82" spans="12:12">
      <c r="L82" s="1871"/>
    </row>
    <row r="83" spans="12:12">
      <c r="L83" s="1871"/>
    </row>
    <row r="84" spans="12:12">
      <c r="L84" s="1871"/>
    </row>
    <row r="85" spans="12:12">
      <c r="L85" s="1871"/>
    </row>
    <row r="86" spans="12:12">
      <c r="L86" s="1871"/>
    </row>
    <row r="87" spans="12:12">
      <c r="L87" s="1871"/>
    </row>
    <row r="88" spans="12:12">
      <c r="L88" s="1871"/>
    </row>
    <row r="89" spans="12:12">
      <c r="L89" s="1871"/>
    </row>
    <row r="90" spans="12:12">
      <c r="L90" s="1871"/>
    </row>
    <row r="91" spans="12:12">
      <c r="L91" s="1871"/>
    </row>
    <row r="92" spans="12:12">
      <c r="L92" s="1871"/>
    </row>
    <row r="93" spans="12:12">
      <c r="L93" s="1871"/>
    </row>
    <row r="94" spans="12:12">
      <c r="L94" s="1871"/>
    </row>
    <row r="95" spans="12:12">
      <c r="L95" s="1871"/>
    </row>
    <row r="96" spans="12:12">
      <c r="L96" s="1871"/>
    </row>
    <row r="97" spans="12:12">
      <c r="L97" s="1871"/>
    </row>
    <row r="98" spans="12:12">
      <c r="L98" s="1871"/>
    </row>
    <row r="99" spans="12:12">
      <c r="L99" s="1871"/>
    </row>
    <row r="100" spans="12:12">
      <c r="L100" s="1871"/>
    </row>
    <row r="101" spans="12:12">
      <c r="L101" s="1871"/>
    </row>
    <row r="102" spans="12:12">
      <c r="L102" s="1871"/>
    </row>
    <row r="103" spans="12:12">
      <c r="L103" s="1871"/>
    </row>
    <row r="104" spans="12:12">
      <c r="L104" s="1871"/>
    </row>
    <row r="105" spans="12:12">
      <c r="L105" s="1871"/>
    </row>
    <row r="106" spans="12:12">
      <c r="L106" s="1871"/>
    </row>
    <row r="107" spans="12:12">
      <c r="L107" s="1871"/>
    </row>
    <row r="108" spans="12:12">
      <c r="L108" s="1871"/>
    </row>
    <row r="109" spans="12:12">
      <c r="L109" s="1871"/>
    </row>
    <row r="110" spans="12:12">
      <c r="L110" s="1871"/>
    </row>
    <row r="111" spans="12:12">
      <c r="L111" s="1871"/>
    </row>
    <row r="112" spans="12:12">
      <c r="L112" s="1871"/>
    </row>
    <row r="113" spans="12:12">
      <c r="L113" s="1871"/>
    </row>
    <row r="114" spans="12:12">
      <c r="L114" s="1871"/>
    </row>
    <row r="115" spans="12:12">
      <c r="L115" s="1871"/>
    </row>
    <row r="116" spans="12:12">
      <c r="L116" s="1871"/>
    </row>
    <row r="117" spans="12:12">
      <c r="L117" s="1851"/>
    </row>
    <row r="118" spans="12:12">
      <c r="L118" s="1937"/>
    </row>
    <row r="119" spans="12:12">
      <c r="L119" s="1938"/>
    </row>
    <row r="120" spans="12:12">
      <c r="L120" s="1851"/>
    </row>
    <row r="121" spans="12:12">
      <c r="L121" s="1851"/>
    </row>
    <row r="122" spans="12:12">
      <c r="L122" s="1851"/>
    </row>
    <row r="123" spans="12:12">
      <c r="L123" s="1851"/>
    </row>
    <row r="124" spans="12:12">
      <c r="L124" s="1851"/>
    </row>
    <row r="125" spans="12:12">
      <c r="L125" s="1851"/>
    </row>
    <row r="126" spans="12:12">
      <c r="L126" s="1851"/>
    </row>
    <row r="127" spans="12:12">
      <c r="L127" s="1851"/>
    </row>
    <row r="128" spans="12:12">
      <c r="L128" s="1851"/>
    </row>
    <row r="129" spans="12:12">
      <c r="L129" s="1851"/>
    </row>
    <row r="130" spans="12:12">
      <c r="L130" s="1851"/>
    </row>
    <row r="131" spans="12:12">
      <c r="L131" s="1851"/>
    </row>
    <row r="132" spans="12:12">
      <c r="L132" s="1851"/>
    </row>
    <row r="133" spans="12:12">
      <c r="L133" s="1851"/>
    </row>
    <row r="134" spans="12:12">
      <c r="L134" s="1939"/>
    </row>
    <row r="135" spans="12:12">
      <c r="L135" s="1939"/>
    </row>
    <row r="136" spans="12:12">
      <c r="L136" s="1939"/>
    </row>
    <row r="137" spans="12:12">
      <c r="L137" s="1939"/>
    </row>
    <row r="138" spans="12:12">
      <c r="L138" s="1939"/>
    </row>
    <row r="139" spans="12:12">
      <c r="L139" s="1939"/>
    </row>
    <row r="140" spans="12:12">
      <c r="L140" s="1939"/>
    </row>
    <row r="141" spans="12:12">
      <c r="L141" s="1939"/>
    </row>
    <row r="142" spans="12:12">
      <c r="L142" s="1939"/>
    </row>
    <row r="143" spans="12:12">
      <c r="L143" s="1939"/>
    </row>
    <row r="144" spans="12:12">
      <c r="L144" s="1939"/>
    </row>
  </sheetData>
  <pageMargins left="0.7" right="0.7" top="0.75" bottom="0.75" header="0.3" footer="0.3"/>
  <pageSetup scale="58" orientation="portrait" r:id="rId1"/>
  <rowBreaks count="1" manualBreakCount="1">
    <brk id="61" max="16383"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51"/>
  <sheetViews>
    <sheetView defaultGridColor="0" topLeftCell="A4" colorId="22" zoomScale="80" zoomScaleNormal="80" workbookViewId="0">
      <selection activeCell="D30" sqref="D30"/>
    </sheetView>
  </sheetViews>
  <sheetFormatPr defaultColWidth="9.6640625" defaultRowHeight="15"/>
  <cols>
    <col min="1" max="1" width="4.6640625" style="9" customWidth="1"/>
    <col min="2" max="2" width="45.77734375" style="9" customWidth="1"/>
    <col min="3" max="3" width="20.21875" style="9" bestFit="1" customWidth="1"/>
    <col min="4" max="4" width="14.109375" style="9" bestFit="1" customWidth="1"/>
    <col min="5" max="5" width="18.6640625" style="9" customWidth="1"/>
    <col min="6" max="10" width="19.6640625" style="9" customWidth="1"/>
    <col min="11" max="11" width="4.6640625" style="9" customWidth="1"/>
    <col min="12" max="16384" width="9.6640625" style="9"/>
  </cols>
  <sheetData>
    <row r="1" spans="1:11" ht="17.649999999999999" customHeight="1">
      <c r="A1" s="43"/>
      <c r="B1" s="46" t="s">
        <v>1789</v>
      </c>
      <c r="C1" s="45" t="s">
        <v>1335</v>
      </c>
      <c r="D1" s="44" t="s">
        <v>1711</v>
      </c>
      <c r="E1" s="60" t="s">
        <v>1712</v>
      </c>
      <c r="F1" s="43" t="s">
        <v>1789</v>
      </c>
      <c r="G1" s="46"/>
      <c r="H1" s="45" t="s">
        <v>1335</v>
      </c>
      <c r="I1" s="44" t="s">
        <v>1791</v>
      </c>
      <c r="J1" s="46" t="s">
        <v>1792</v>
      </c>
      <c r="K1" s="60"/>
    </row>
    <row r="2" spans="1:11" ht="17.649999999999999" customHeight="1">
      <c r="A2" s="34"/>
      <c r="B2" s="81" t="str">
        <f>'Data Sheet'!$C$25</f>
        <v xml:space="preserve"> New York State Electric &amp; Gas Corporation</v>
      </c>
      <c r="C2" s="48" t="s">
        <v>1807</v>
      </c>
      <c r="D2" s="65" t="s">
        <v>1808</v>
      </c>
      <c r="E2" s="39"/>
      <c r="F2" s="72" t="str">
        <f>'Data Sheet'!$C$25</f>
        <v xml:space="preserve"> New York State Electric &amp; Gas Corporation</v>
      </c>
      <c r="G2" s="30"/>
      <c r="H2" s="48" t="s">
        <v>1807</v>
      </c>
      <c r="I2" s="652" t="s">
        <v>1809</v>
      </c>
      <c r="J2" s="30"/>
      <c r="K2" s="39"/>
    </row>
    <row r="3" spans="1:11" ht="17.649999999999999" customHeight="1">
      <c r="A3" s="37"/>
      <c r="B3" s="38"/>
      <c r="C3" s="50" t="s">
        <v>2979</v>
      </c>
      <c r="D3" s="703" t="str">
        <f>'Data Sheet'!$C$40</f>
        <v xml:space="preserve"> </v>
      </c>
      <c r="E3" s="111" t="str">
        <f>'Data Sheet'!$C$38</f>
        <v>12/31/2016</v>
      </c>
      <c r="F3" s="37"/>
      <c r="G3" s="38"/>
      <c r="H3" s="50" t="s">
        <v>2979</v>
      </c>
      <c r="I3" s="703" t="str">
        <f>'Data Sheet'!$C$40</f>
        <v xml:space="preserve"> </v>
      </c>
      <c r="J3" s="105" t="str">
        <f>'Data Sheet'!$C$38</f>
        <v>12/31/2016</v>
      </c>
      <c r="K3" s="133"/>
    </row>
    <row r="4" spans="1:11" ht="17.649999999999999" customHeight="1">
      <c r="A4" s="119"/>
      <c r="B4" s="35" t="s">
        <v>2980</v>
      </c>
      <c r="C4" s="35"/>
      <c r="D4" s="35"/>
      <c r="E4" s="36"/>
      <c r="F4" s="119" t="s">
        <v>2981</v>
      </c>
      <c r="G4" s="35"/>
      <c r="H4" s="35"/>
      <c r="I4" s="35"/>
      <c r="J4" s="35"/>
      <c r="K4" s="36"/>
    </row>
    <row r="5" spans="1:11" ht="17.649999999999999" customHeight="1">
      <c r="A5" s="31"/>
      <c r="B5" s="32" t="s">
        <v>2982</v>
      </c>
      <c r="C5" s="32"/>
      <c r="D5" s="32"/>
      <c r="E5" s="33"/>
      <c r="F5" s="31" t="s">
        <v>2982</v>
      </c>
      <c r="G5" s="32"/>
      <c r="H5" s="32"/>
      <c r="I5" s="32"/>
      <c r="J5" s="32"/>
      <c r="K5" s="33"/>
    </row>
    <row r="6" spans="1:11" ht="17.649999999999999" customHeight="1">
      <c r="A6" s="151"/>
      <c r="B6" s="30"/>
      <c r="C6" s="30"/>
      <c r="D6" s="57"/>
      <c r="E6" s="49"/>
      <c r="F6" s="51"/>
      <c r="G6" s="652" t="s">
        <v>2983</v>
      </c>
      <c r="H6" s="652" t="s">
        <v>2983</v>
      </c>
      <c r="I6" s="652" t="s">
        <v>2983</v>
      </c>
      <c r="J6" s="65"/>
      <c r="K6" s="175"/>
    </row>
    <row r="7" spans="1:11" ht="17.649999999999999" customHeight="1">
      <c r="A7" s="151" t="s">
        <v>1718</v>
      </c>
      <c r="B7" s="35" t="s">
        <v>1772</v>
      </c>
      <c r="C7" s="35"/>
      <c r="D7" s="174" t="s">
        <v>2322</v>
      </c>
      <c r="E7" s="175" t="s">
        <v>2984</v>
      </c>
      <c r="F7" s="151" t="s">
        <v>2985</v>
      </c>
      <c r="G7" s="652" t="s">
        <v>2986</v>
      </c>
      <c r="H7" s="652" t="s">
        <v>2986</v>
      </c>
      <c r="I7" s="652" t="s">
        <v>2986</v>
      </c>
      <c r="J7" s="652" t="s">
        <v>3535</v>
      </c>
      <c r="K7" s="175" t="s">
        <v>1718</v>
      </c>
    </row>
    <row r="8" spans="1:11" ht="17.649999999999999" customHeight="1">
      <c r="A8" s="152" t="s">
        <v>1721</v>
      </c>
      <c r="B8" s="32" t="s">
        <v>3007</v>
      </c>
      <c r="C8" s="32"/>
      <c r="D8" s="156" t="s">
        <v>3008</v>
      </c>
      <c r="E8" s="176" t="s">
        <v>3009</v>
      </c>
      <c r="F8" s="152" t="s">
        <v>3010</v>
      </c>
      <c r="G8" s="656" t="s">
        <v>2337</v>
      </c>
      <c r="H8" s="656" t="s">
        <v>2338</v>
      </c>
      <c r="I8" s="656" t="s">
        <v>2339</v>
      </c>
      <c r="J8" s="656" t="s">
        <v>2340</v>
      </c>
      <c r="K8" s="176" t="s">
        <v>1721</v>
      </c>
    </row>
    <row r="9" spans="1:11" ht="17.649999999999999" customHeight="1">
      <c r="A9" s="152" t="s">
        <v>2502</v>
      </c>
      <c r="B9" s="32" t="s">
        <v>2503</v>
      </c>
      <c r="C9" s="32"/>
      <c r="D9" s="177"/>
      <c r="E9" s="178"/>
      <c r="F9" s="179"/>
      <c r="G9" s="180"/>
      <c r="H9" s="180"/>
      <c r="I9" s="180"/>
      <c r="J9" s="181"/>
      <c r="K9" s="176" t="s">
        <v>2502</v>
      </c>
    </row>
    <row r="10" spans="1:11" ht="17.649999999999999" customHeight="1">
      <c r="A10" s="152" t="s">
        <v>2504</v>
      </c>
      <c r="B10" s="807" t="s">
        <v>2987</v>
      </c>
      <c r="C10" s="32"/>
      <c r="D10" s="182"/>
      <c r="E10" s="183"/>
      <c r="F10" s="184"/>
      <c r="G10" s="185"/>
      <c r="H10" s="185"/>
      <c r="I10" s="185"/>
      <c r="J10" s="186"/>
      <c r="K10" s="176" t="s">
        <v>2504</v>
      </c>
    </row>
    <row r="11" spans="1:11" ht="17.649999999999999" customHeight="1">
      <c r="A11" s="152" t="s">
        <v>2506</v>
      </c>
      <c r="B11" s="807" t="s">
        <v>2988</v>
      </c>
      <c r="C11" s="32"/>
      <c r="D11" s="809">
        <f t="shared" ref="D11:D20" si="0">SUM(E11:J11)</f>
        <v>4844980649</v>
      </c>
      <c r="E11" s="813">
        <v>3552942573</v>
      </c>
      <c r="F11" s="814">
        <v>891829599</v>
      </c>
      <c r="G11" s="815"/>
      <c r="H11" s="815"/>
      <c r="I11" s="815"/>
      <c r="J11" s="815">
        <v>400208477</v>
      </c>
      <c r="K11" s="176" t="s">
        <v>2506</v>
      </c>
    </row>
    <row r="12" spans="1:11" ht="17.649999999999999" customHeight="1">
      <c r="A12" s="152" t="s">
        <v>2508</v>
      </c>
      <c r="B12" s="807" t="s">
        <v>2989</v>
      </c>
      <c r="C12" s="32"/>
      <c r="D12" s="810">
        <f t="shared" si="0"/>
        <v>26968959</v>
      </c>
      <c r="E12" s="816"/>
      <c r="F12" s="817"/>
      <c r="G12" s="818" t="s">
        <v>1778</v>
      </c>
      <c r="H12" s="818"/>
      <c r="I12" s="818"/>
      <c r="J12" s="818">
        <v>26968959</v>
      </c>
      <c r="K12" s="176" t="s">
        <v>2508</v>
      </c>
    </row>
    <row r="13" spans="1:11" ht="17.649999999999999" customHeight="1">
      <c r="A13" s="152" t="s">
        <v>1837</v>
      </c>
      <c r="B13" s="807" t="s">
        <v>2990</v>
      </c>
      <c r="C13" s="32"/>
      <c r="D13" s="810">
        <f t="shared" si="0"/>
        <v>0</v>
      </c>
      <c r="E13" s="816"/>
      <c r="F13" s="817"/>
      <c r="G13" s="818"/>
      <c r="H13" s="818"/>
      <c r="I13" s="818"/>
      <c r="J13" s="818"/>
      <c r="K13" s="176" t="s">
        <v>1837</v>
      </c>
    </row>
    <row r="14" spans="1:11" ht="17.649999999999999" customHeight="1">
      <c r="A14" s="152" t="s">
        <v>1839</v>
      </c>
      <c r="B14" s="807" t="s">
        <v>2991</v>
      </c>
      <c r="C14" s="32"/>
      <c r="D14" s="810">
        <f t="shared" si="0"/>
        <v>372097106</v>
      </c>
      <c r="E14" s="816">
        <v>277422509</v>
      </c>
      <c r="F14" s="817">
        <v>56350669</v>
      </c>
      <c r="G14" s="818"/>
      <c r="H14" s="818"/>
      <c r="I14" s="818"/>
      <c r="J14" s="818">
        <v>38323928</v>
      </c>
      <c r="K14" s="176" t="s">
        <v>1839</v>
      </c>
    </row>
    <row r="15" spans="1:11" ht="17.649999999999999" customHeight="1">
      <c r="A15" s="152" t="s">
        <v>1842</v>
      </c>
      <c r="B15" s="807" t="s">
        <v>2992</v>
      </c>
      <c r="C15" s="32"/>
      <c r="D15" s="810">
        <f t="shared" si="0"/>
        <v>0</v>
      </c>
      <c r="E15" s="816"/>
      <c r="F15" s="817"/>
      <c r="G15" s="818"/>
      <c r="H15" s="818"/>
      <c r="I15" s="818"/>
      <c r="J15" s="818"/>
      <c r="K15" s="176" t="s">
        <v>1842</v>
      </c>
    </row>
    <row r="16" spans="1:11" ht="17.649999999999999" customHeight="1">
      <c r="A16" s="152" t="s">
        <v>1844</v>
      </c>
      <c r="B16" s="807" t="s">
        <v>2993</v>
      </c>
      <c r="C16" s="32"/>
      <c r="D16" s="810">
        <f t="shared" si="0"/>
        <v>5247046714</v>
      </c>
      <c r="E16" s="819">
        <f t="shared" ref="E16:I16" si="1">SUM(E11:E15)</f>
        <v>3830365082</v>
      </c>
      <c r="F16" s="820">
        <f t="shared" si="1"/>
        <v>948180268</v>
      </c>
      <c r="G16" s="821">
        <f t="shared" si="1"/>
        <v>0</v>
      </c>
      <c r="H16" s="821">
        <f t="shared" si="1"/>
        <v>0</v>
      </c>
      <c r="I16" s="821">
        <f t="shared" si="1"/>
        <v>0</v>
      </c>
      <c r="J16" s="821">
        <v>468501364</v>
      </c>
      <c r="K16" s="176" t="s">
        <v>1844</v>
      </c>
    </row>
    <row r="17" spans="1:11" ht="17.649999999999999" customHeight="1">
      <c r="A17" s="152" t="s">
        <v>1846</v>
      </c>
      <c r="B17" s="807" t="s">
        <v>2994</v>
      </c>
      <c r="C17" s="32"/>
      <c r="D17" s="810">
        <f t="shared" si="0"/>
        <v>0</v>
      </c>
      <c r="E17" s="816"/>
      <c r="F17" s="817"/>
      <c r="G17" s="818"/>
      <c r="H17" s="818"/>
      <c r="I17" s="818"/>
      <c r="J17" s="818"/>
      <c r="K17" s="176" t="s">
        <v>1846</v>
      </c>
    </row>
    <row r="18" spans="1:11" ht="17.649999999999999" customHeight="1">
      <c r="A18" s="152" t="s">
        <v>1848</v>
      </c>
      <c r="B18" s="807" t="s">
        <v>2995</v>
      </c>
      <c r="C18" s="32"/>
      <c r="D18" s="810">
        <f t="shared" si="0"/>
        <v>1327628</v>
      </c>
      <c r="E18" s="816">
        <v>1327628</v>
      </c>
      <c r="F18" s="817"/>
      <c r="G18" s="818"/>
      <c r="H18" s="818"/>
      <c r="I18" s="818"/>
      <c r="J18" s="818"/>
      <c r="K18" s="176" t="s">
        <v>1848</v>
      </c>
    </row>
    <row r="19" spans="1:11" ht="17.649999999999999" customHeight="1">
      <c r="A19" s="152" t="s">
        <v>1850</v>
      </c>
      <c r="B19" s="807" t="s">
        <v>1287</v>
      </c>
      <c r="C19" s="32"/>
      <c r="D19" s="810">
        <f t="shared" si="0"/>
        <v>240809229</v>
      </c>
      <c r="E19" s="816">
        <v>206296357</v>
      </c>
      <c r="F19" s="817">
        <v>26702018</v>
      </c>
      <c r="G19" s="818"/>
      <c r="H19" s="818"/>
      <c r="I19" s="818"/>
      <c r="J19" s="818">
        <v>7810854</v>
      </c>
      <c r="K19" s="176" t="s">
        <v>1850</v>
      </c>
    </row>
    <row r="20" spans="1:11" ht="17.649999999999999" customHeight="1">
      <c r="A20" s="152" t="s">
        <v>1852</v>
      </c>
      <c r="B20" s="807" t="s">
        <v>2996</v>
      </c>
      <c r="C20" s="32"/>
      <c r="D20" s="810">
        <f t="shared" si="0"/>
        <v>0</v>
      </c>
      <c r="E20" s="816"/>
      <c r="F20" s="817"/>
      <c r="G20" s="818"/>
      <c r="H20" s="818"/>
      <c r="I20" s="818"/>
      <c r="J20" s="818"/>
      <c r="K20" s="176" t="s">
        <v>1852</v>
      </c>
    </row>
    <row r="21" spans="1:11" ht="17.649999999999999" customHeight="1">
      <c r="A21" s="152" t="s">
        <v>1854</v>
      </c>
      <c r="B21" s="807" t="s">
        <v>3143</v>
      </c>
      <c r="C21" s="32"/>
      <c r="D21" s="811">
        <f t="shared" ref="D21:J21" si="2">SUM(D16:D20)</f>
        <v>5489183571</v>
      </c>
      <c r="E21" s="819">
        <f>SUM(E16:E20)</f>
        <v>4037989067</v>
      </c>
      <c r="F21" s="820">
        <f t="shared" si="2"/>
        <v>974882286</v>
      </c>
      <c r="G21" s="821">
        <f t="shared" si="2"/>
        <v>0</v>
      </c>
      <c r="H21" s="821">
        <f t="shared" si="2"/>
        <v>0</v>
      </c>
      <c r="I21" s="821">
        <f t="shared" si="2"/>
        <v>0</v>
      </c>
      <c r="J21" s="821">
        <f t="shared" si="2"/>
        <v>476312218</v>
      </c>
      <c r="K21" s="176" t="s">
        <v>1854</v>
      </c>
    </row>
    <row r="22" spans="1:11" ht="17.649999999999999" customHeight="1">
      <c r="A22" s="152" t="s">
        <v>1856</v>
      </c>
      <c r="B22" s="807" t="s">
        <v>3144</v>
      </c>
      <c r="C22" s="32"/>
      <c r="D22" s="810">
        <f t="shared" ref="D22:I22" si="3">D42</f>
        <v>2532886361</v>
      </c>
      <c r="E22" s="819">
        <v>1968731514</v>
      </c>
      <c r="F22" s="820">
        <v>344605215</v>
      </c>
      <c r="G22" s="821">
        <f t="shared" si="3"/>
        <v>0</v>
      </c>
      <c r="H22" s="821">
        <f t="shared" si="3"/>
        <v>0</v>
      </c>
      <c r="I22" s="821">
        <f t="shared" si="3"/>
        <v>0</v>
      </c>
      <c r="J22" s="821">
        <v>219549632</v>
      </c>
      <c r="K22" s="176" t="s">
        <v>1856</v>
      </c>
    </row>
    <row r="23" spans="1:11" ht="17.649999999999999" customHeight="1">
      <c r="A23" s="152" t="s">
        <v>1858</v>
      </c>
      <c r="B23" s="807" t="s">
        <v>3145</v>
      </c>
      <c r="C23" s="32"/>
      <c r="D23" s="812">
        <f t="shared" ref="D23:J23" si="4">D21-D22</f>
        <v>2956297210</v>
      </c>
      <c r="E23" s="822">
        <f t="shared" si="4"/>
        <v>2069257553</v>
      </c>
      <c r="F23" s="823">
        <f t="shared" si="4"/>
        <v>630277071</v>
      </c>
      <c r="G23" s="824">
        <f t="shared" si="4"/>
        <v>0</v>
      </c>
      <c r="H23" s="824">
        <f t="shared" si="4"/>
        <v>0</v>
      </c>
      <c r="I23" s="824">
        <f t="shared" si="4"/>
        <v>0</v>
      </c>
      <c r="J23" s="824">
        <f t="shared" si="4"/>
        <v>256762586</v>
      </c>
      <c r="K23" s="176" t="s">
        <v>1858</v>
      </c>
    </row>
    <row r="24" spans="1:11" ht="17.649999999999999" customHeight="1">
      <c r="A24" s="151" t="s">
        <v>1860</v>
      </c>
      <c r="B24" s="136" t="s">
        <v>3146</v>
      </c>
      <c r="C24" s="30"/>
      <c r="D24" s="188"/>
      <c r="E24" s="189"/>
      <c r="F24" s="190"/>
      <c r="G24" s="191"/>
      <c r="H24" s="191"/>
      <c r="I24" s="191"/>
      <c r="J24" s="192"/>
      <c r="K24" s="175" t="s">
        <v>1860</v>
      </c>
    </row>
    <row r="25" spans="1:11" ht="17.649999999999999" customHeight="1">
      <c r="A25" s="240"/>
      <c r="B25" s="808" t="s">
        <v>3147</v>
      </c>
      <c r="C25" s="38"/>
      <c r="D25" s="188"/>
      <c r="E25" s="189"/>
      <c r="F25" s="190"/>
      <c r="G25" s="191"/>
      <c r="H25" s="191"/>
      <c r="I25" s="191"/>
      <c r="J25" s="192"/>
      <c r="K25" s="176"/>
    </row>
    <row r="26" spans="1:11" ht="17.649999999999999" customHeight="1">
      <c r="A26" s="152" t="s">
        <v>1862</v>
      </c>
      <c r="B26" s="807" t="s">
        <v>3148</v>
      </c>
      <c r="C26" s="32"/>
      <c r="D26" s="193"/>
      <c r="E26" s="194"/>
      <c r="F26" s="195"/>
      <c r="G26" s="196"/>
      <c r="H26" s="196"/>
      <c r="I26" s="196"/>
      <c r="J26" s="197"/>
      <c r="K26" s="176" t="s">
        <v>1862</v>
      </c>
    </row>
    <row r="27" spans="1:11" ht="17.649999999999999" customHeight="1">
      <c r="A27" s="152" t="s">
        <v>1864</v>
      </c>
      <c r="B27" s="807" t="s">
        <v>3149</v>
      </c>
      <c r="C27" s="32"/>
      <c r="D27" s="809">
        <f>SUM(E27:J27)</f>
        <v>2388684066</v>
      </c>
      <c r="E27" s="813">
        <v>1948042910</v>
      </c>
      <c r="F27" s="1304">
        <v>332487821</v>
      </c>
      <c r="G27" s="1305"/>
      <c r="H27" s="1305"/>
      <c r="I27" s="1305"/>
      <c r="J27" s="1305">
        <v>108153335</v>
      </c>
      <c r="K27" s="176" t="s">
        <v>1864</v>
      </c>
    </row>
    <row r="28" spans="1:11" ht="17.649999999999999" customHeight="1">
      <c r="A28" s="152" t="s">
        <v>1866</v>
      </c>
      <c r="B28" s="807" t="s">
        <v>3150</v>
      </c>
      <c r="C28" s="495"/>
      <c r="D28" s="810">
        <f>SUM(E28:J28)</f>
        <v>0</v>
      </c>
      <c r="E28" s="1306"/>
      <c r="F28" s="1307"/>
      <c r="G28" s="1308"/>
      <c r="H28" s="1308"/>
      <c r="I28" s="1308"/>
      <c r="J28" s="1309"/>
      <c r="K28" s="176" t="s">
        <v>1866</v>
      </c>
    </row>
    <row r="29" spans="1:11" ht="17.649999999999999" customHeight="1">
      <c r="A29" s="152" t="s">
        <v>1868</v>
      </c>
      <c r="B29" s="807" t="s">
        <v>3151</v>
      </c>
      <c r="C29" s="1317"/>
      <c r="D29" s="826">
        <f>SUM(E29:J29)</f>
        <v>0</v>
      </c>
      <c r="E29" s="1310"/>
      <c r="F29" s="1307"/>
      <c r="G29" s="1311"/>
      <c r="H29" s="1311"/>
      <c r="I29" s="1311"/>
      <c r="J29" s="1312"/>
      <c r="K29" s="176" t="s">
        <v>1868</v>
      </c>
    </row>
    <row r="30" spans="1:11" ht="17.649999999999999" customHeight="1">
      <c r="A30" s="152" t="s">
        <v>1870</v>
      </c>
      <c r="B30" s="807" t="s">
        <v>3152</v>
      </c>
      <c r="C30" s="1317"/>
      <c r="D30" s="827">
        <f>SUM(E30:J30)</f>
        <v>144202295</v>
      </c>
      <c r="E30" s="1313">
        <v>20688604</v>
      </c>
      <c r="F30" s="1307">
        <v>12117394</v>
      </c>
      <c r="G30" s="1314"/>
      <c r="H30" s="1315"/>
      <c r="I30" s="1315"/>
      <c r="J30" s="1315">
        <v>111396297</v>
      </c>
      <c r="K30" s="176" t="s">
        <v>1870</v>
      </c>
    </row>
    <row r="31" spans="1:11" ht="17.649999999999999" customHeight="1">
      <c r="A31" s="152" t="s">
        <v>1872</v>
      </c>
      <c r="B31" s="807" t="s">
        <v>3153</v>
      </c>
      <c r="C31" s="1317"/>
      <c r="D31" s="828">
        <f>SUM(D27:D30)</f>
        <v>2532886361</v>
      </c>
      <c r="E31" s="819">
        <f t="shared" ref="E31:J31" si="5">SUM(E27:E30)</f>
        <v>1968731514</v>
      </c>
      <c r="F31" s="820">
        <f t="shared" si="5"/>
        <v>344605215</v>
      </c>
      <c r="G31" s="811">
        <f t="shared" si="5"/>
        <v>0</v>
      </c>
      <c r="H31" s="821">
        <f t="shared" si="5"/>
        <v>0</v>
      </c>
      <c r="I31" s="821">
        <f t="shared" si="5"/>
        <v>0</v>
      </c>
      <c r="J31" s="821">
        <f t="shared" si="5"/>
        <v>219549632</v>
      </c>
      <c r="K31" s="176" t="s">
        <v>1872</v>
      </c>
    </row>
    <row r="32" spans="1:11" ht="17.649999999999999" customHeight="1">
      <c r="A32" s="152" t="s">
        <v>1873</v>
      </c>
      <c r="B32" s="807" t="s">
        <v>2994</v>
      </c>
      <c r="C32" s="1317"/>
      <c r="D32" s="196"/>
      <c r="E32" s="194"/>
      <c r="F32" s="195"/>
      <c r="G32" s="196"/>
      <c r="H32" s="196"/>
      <c r="I32" s="196"/>
      <c r="J32" s="197"/>
      <c r="K32" s="176" t="s">
        <v>1873</v>
      </c>
    </row>
    <row r="33" spans="1:11" ht="17.649999999999999" customHeight="1">
      <c r="A33" s="152" t="s">
        <v>1875</v>
      </c>
      <c r="B33" s="807" t="s">
        <v>3149</v>
      </c>
      <c r="C33" s="495"/>
      <c r="D33" s="810">
        <f>SUM(E33:J33)</f>
        <v>0</v>
      </c>
      <c r="E33" s="1313" t="s">
        <v>1778</v>
      </c>
      <c r="F33" s="1307"/>
      <c r="G33" s="1315"/>
      <c r="H33" s="1315"/>
      <c r="I33" s="1315"/>
      <c r="J33" s="1315"/>
      <c r="K33" s="176" t="s">
        <v>1875</v>
      </c>
    </row>
    <row r="34" spans="1:11" ht="17.649999999999999" customHeight="1">
      <c r="A34" s="152" t="s">
        <v>1877</v>
      </c>
      <c r="B34" s="807" t="s">
        <v>3154</v>
      </c>
      <c r="C34" s="32"/>
      <c r="D34" s="810">
        <f>SUM(E34:J34)</f>
        <v>0</v>
      </c>
      <c r="E34" s="1313"/>
      <c r="F34" s="1307"/>
      <c r="G34" s="1315"/>
      <c r="H34" s="1315"/>
      <c r="I34" s="1315"/>
      <c r="J34" s="1315"/>
      <c r="K34" s="176" t="s">
        <v>1877</v>
      </c>
    </row>
    <row r="35" spans="1:11" ht="17.649999999999999" customHeight="1">
      <c r="A35" s="152" t="s">
        <v>1879</v>
      </c>
      <c r="B35" s="807" t="s">
        <v>3155</v>
      </c>
      <c r="C35" s="32"/>
      <c r="D35" s="811">
        <f>SUM(D33:D34)</f>
        <v>0</v>
      </c>
      <c r="E35" s="819">
        <f t="shared" ref="E35:J35" si="6">SUM(E33:E34)</f>
        <v>0</v>
      </c>
      <c r="F35" s="820">
        <f t="shared" si="6"/>
        <v>0</v>
      </c>
      <c r="G35" s="821">
        <f t="shared" si="6"/>
        <v>0</v>
      </c>
      <c r="H35" s="821">
        <f t="shared" si="6"/>
        <v>0</v>
      </c>
      <c r="I35" s="821">
        <f t="shared" si="6"/>
        <v>0</v>
      </c>
      <c r="J35" s="821">
        <f t="shared" si="6"/>
        <v>0</v>
      </c>
      <c r="K35" s="176" t="s">
        <v>1879</v>
      </c>
    </row>
    <row r="36" spans="1:11" ht="17.649999999999999" customHeight="1">
      <c r="A36" s="152" t="s">
        <v>1881</v>
      </c>
      <c r="B36" s="807" t="s">
        <v>2995</v>
      </c>
      <c r="C36" s="32"/>
      <c r="D36" s="193"/>
      <c r="E36" s="194"/>
      <c r="F36" s="195"/>
      <c r="G36" s="196"/>
      <c r="H36" s="196"/>
      <c r="I36" s="196"/>
      <c r="J36" s="197"/>
      <c r="K36" s="176" t="s">
        <v>1881</v>
      </c>
    </row>
    <row r="37" spans="1:11" ht="17.649999999999999" customHeight="1">
      <c r="A37" s="152" t="s">
        <v>1883</v>
      </c>
      <c r="B37" s="807" t="s">
        <v>3149</v>
      </c>
      <c r="C37" s="32"/>
      <c r="D37" s="810">
        <f>SUM(E37:J37)</f>
        <v>0</v>
      </c>
      <c r="E37" s="1313"/>
      <c r="F37" s="1307"/>
      <c r="G37" s="1315"/>
      <c r="H37" s="1315"/>
      <c r="I37" s="1315"/>
      <c r="J37" s="1315"/>
      <c r="K37" s="176" t="s">
        <v>1883</v>
      </c>
    </row>
    <row r="38" spans="1:11" ht="17.649999999999999" customHeight="1">
      <c r="A38" s="152" t="s">
        <v>1885</v>
      </c>
      <c r="B38" s="807" t="s">
        <v>3156</v>
      </c>
      <c r="C38" s="32"/>
      <c r="D38" s="810">
        <f>SUM(E38:J38)</f>
        <v>0</v>
      </c>
      <c r="E38" s="1313"/>
      <c r="F38" s="1307"/>
      <c r="G38" s="1315"/>
      <c r="H38" s="1315"/>
      <c r="I38" s="1315"/>
      <c r="J38" s="1315"/>
      <c r="K38" s="176" t="s">
        <v>1885</v>
      </c>
    </row>
    <row r="39" spans="1:11" ht="17.649999999999999" customHeight="1">
      <c r="A39" s="152" t="s">
        <v>1887</v>
      </c>
      <c r="B39" s="807" t="s">
        <v>3157</v>
      </c>
      <c r="C39" s="1316"/>
      <c r="D39" s="811">
        <f t="shared" ref="D39:J39" si="7">SUM(D37:D38)</f>
        <v>0</v>
      </c>
      <c r="E39" s="819">
        <f t="shared" si="7"/>
        <v>0</v>
      </c>
      <c r="F39" s="820">
        <f t="shared" si="7"/>
        <v>0</v>
      </c>
      <c r="G39" s="821">
        <f t="shared" si="7"/>
        <v>0</v>
      </c>
      <c r="H39" s="821">
        <f t="shared" si="7"/>
        <v>0</v>
      </c>
      <c r="I39" s="821">
        <f t="shared" si="7"/>
        <v>0</v>
      </c>
      <c r="J39" s="821">
        <f t="shared" si="7"/>
        <v>0</v>
      </c>
      <c r="K39" s="176" t="s">
        <v>1887</v>
      </c>
    </row>
    <row r="40" spans="1:11" ht="17.649999999999999" customHeight="1">
      <c r="A40" s="152" t="s">
        <v>194</v>
      </c>
      <c r="B40" s="807" t="s">
        <v>3158</v>
      </c>
      <c r="C40" s="32"/>
      <c r="D40" s="810">
        <f>SUM(E40:J40)</f>
        <v>0</v>
      </c>
      <c r="E40" s="1310"/>
      <c r="F40" s="1307" t="s">
        <v>1778</v>
      </c>
      <c r="G40" s="1311"/>
      <c r="H40" s="1311"/>
      <c r="I40" s="1311"/>
      <c r="J40" s="1312"/>
      <c r="K40" s="176" t="s">
        <v>194</v>
      </c>
    </row>
    <row r="41" spans="1:11" ht="17.649999999999999" customHeight="1">
      <c r="A41" s="152" t="s">
        <v>196</v>
      </c>
      <c r="B41" s="807" t="s">
        <v>3159</v>
      </c>
      <c r="C41" s="32"/>
      <c r="D41" s="810">
        <f>SUM(E41:J41)</f>
        <v>0</v>
      </c>
      <c r="E41" s="1313"/>
      <c r="F41" s="1307"/>
      <c r="G41" s="1315"/>
      <c r="H41" s="1315"/>
      <c r="I41" s="1315"/>
      <c r="J41" s="1315"/>
      <c r="K41" s="176" t="s">
        <v>196</v>
      </c>
    </row>
    <row r="42" spans="1:11" ht="17.649999999999999" customHeight="1">
      <c r="A42" s="151" t="s">
        <v>198</v>
      </c>
      <c r="B42" s="136" t="s">
        <v>3160</v>
      </c>
      <c r="C42" s="35"/>
      <c r="D42" s="809">
        <f t="shared" ref="D42:J42" si="8">D31+D35+D39+D40+D41</f>
        <v>2532886361</v>
      </c>
      <c r="E42" s="822">
        <f t="shared" si="8"/>
        <v>1968731514</v>
      </c>
      <c r="F42" s="823">
        <f t="shared" si="8"/>
        <v>344605215</v>
      </c>
      <c r="G42" s="824">
        <f t="shared" si="8"/>
        <v>0</v>
      </c>
      <c r="H42" s="824">
        <f t="shared" si="8"/>
        <v>0</v>
      </c>
      <c r="I42" s="824">
        <f t="shared" si="8"/>
        <v>0</v>
      </c>
      <c r="J42" s="824">
        <f t="shared" si="8"/>
        <v>219549632</v>
      </c>
      <c r="K42" s="175" t="s">
        <v>198</v>
      </c>
    </row>
    <row r="43" spans="1:11" ht="17.649999999999999" customHeight="1">
      <c r="A43" s="152"/>
      <c r="B43" s="807" t="s">
        <v>687</v>
      </c>
      <c r="C43" s="198"/>
      <c r="D43" s="193"/>
      <c r="E43" s="194"/>
      <c r="F43" s="195"/>
      <c r="G43" s="196"/>
      <c r="H43" s="196"/>
      <c r="I43" s="196"/>
      <c r="J43" s="197"/>
      <c r="K43" s="134"/>
    </row>
    <row r="44" spans="1:11">
      <c r="A44" s="34"/>
      <c r="B44" s="35"/>
      <c r="C44" s="35"/>
      <c r="D44" s="148"/>
      <c r="E44" s="159"/>
      <c r="F44" s="34"/>
      <c r="G44" s="35"/>
      <c r="H44" s="35"/>
      <c r="I44" s="35"/>
      <c r="J44" s="148"/>
      <c r="K44" s="159"/>
    </row>
    <row r="45" spans="1:11">
      <c r="A45" s="34"/>
      <c r="B45" s="35"/>
      <c r="C45" s="35"/>
      <c r="D45" s="148"/>
      <c r="E45" s="159"/>
      <c r="F45" s="34"/>
      <c r="G45" s="35"/>
      <c r="H45" s="35"/>
      <c r="I45" s="35"/>
      <c r="J45" s="148"/>
      <c r="K45" s="159"/>
    </row>
    <row r="46" spans="1:11">
      <c r="A46" s="34"/>
      <c r="B46" s="35"/>
      <c r="C46" s="35"/>
      <c r="D46" s="148"/>
      <c r="E46" s="159"/>
      <c r="F46" s="34"/>
      <c r="G46" s="30"/>
      <c r="H46" s="35"/>
      <c r="I46" s="35"/>
      <c r="J46" s="148"/>
      <c r="K46" s="159"/>
    </row>
    <row r="47" spans="1:11">
      <c r="A47" s="34"/>
      <c r="B47" s="30"/>
      <c r="C47" s="35"/>
      <c r="D47" s="148"/>
      <c r="E47" s="159"/>
      <c r="F47" s="34"/>
      <c r="G47" s="30"/>
      <c r="H47" s="35"/>
      <c r="I47" s="35"/>
      <c r="J47" s="148"/>
      <c r="K47" s="159"/>
    </row>
    <row r="48" spans="1:11">
      <c r="A48" s="34"/>
      <c r="B48" s="30"/>
      <c r="C48" s="35"/>
      <c r="D48" s="148"/>
      <c r="E48" s="159"/>
      <c r="F48" s="34"/>
      <c r="G48" s="30"/>
      <c r="H48" s="35"/>
      <c r="I48" s="35"/>
      <c r="J48" s="148"/>
      <c r="K48" s="159"/>
    </row>
    <row r="49" spans="1:11">
      <c r="A49" s="34"/>
      <c r="B49" s="30"/>
      <c r="C49" s="35"/>
      <c r="D49" s="148"/>
      <c r="E49" s="159"/>
      <c r="F49" s="34"/>
      <c r="G49" s="30"/>
      <c r="H49" s="35"/>
      <c r="I49" s="35"/>
      <c r="J49" s="148"/>
      <c r="K49" s="159"/>
    </row>
    <row r="50" spans="1:11">
      <c r="A50" s="34"/>
      <c r="B50" s="30"/>
      <c r="C50" s="35"/>
      <c r="D50" s="148"/>
      <c r="E50" s="159"/>
      <c r="F50" s="34"/>
      <c r="G50" s="30"/>
      <c r="H50" s="35"/>
      <c r="I50" s="35"/>
      <c r="J50" s="148"/>
      <c r="K50" s="159"/>
    </row>
    <row r="51" spans="1:11">
      <c r="A51" s="34"/>
      <c r="B51" s="30"/>
      <c r="C51" s="35"/>
      <c r="D51" s="148"/>
      <c r="E51" s="159"/>
      <c r="F51" s="34"/>
      <c r="G51" s="30"/>
      <c r="H51" s="35"/>
      <c r="I51" s="35"/>
      <c r="J51" s="148"/>
      <c r="K51" s="159"/>
    </row>
    <row r="52" spans="1:11">
      <c r="A52" s="34"/>
      <c r="B52" s="30"/>
      <c r="C52" s="35"/>
      <c r="D52" s="148"/>
      <c r="E52" s="159"/>
      <c r="F52" s="34"/>
      <c r="G52" s="30"/>
      <c r="H52" s="35"/>
      <c r="I52" s="35"/>
      <c r="J52" s="148"/>
      <c r="K52" s="159"/>
    </row>
    <row r="53" spans="1:11">
      <c r="A53" s="34"/>
      <c r="B53" s="30"/>
      <c r="C53" s="35"/>
      <c r="D53" s="148"/>
      <c r="E53" s="159"/>
      <c r="F53" s="34"/>
      <c r="G53" s="30"/>
      <c r="H53" s="35"/>
      <c r="I53" s="35"/>
      <c r="J53" s="148"/>
      <c r="K53" s="159"/>
    </row>
    <row r="54" spans="1:11">
      <c r="A54" s="34"/>
      <c r="B54" s="30"/>
      <c r="C54" s="35"/>
      <c r="D54" s="148"/>
      <c r="E54" s="159"/>
      <c r="F54" s="34"/>
      <c r="G54" s="30"/>
      <c r="H54" s="35"/>
      <c r="I54" s="35"/>
      <c r="J54" s="148"/>
      <c r="K54" s="159"/>
    </row>
    <row r="55" spans="1:11">
      <c r="A55" s="34"/>
      <c r="B55" s="30"/>
      <c r="C55" s="35"/>
      <c r="D55" s="148"/>
      <c r="E55" s="159"/>
      <c r="F55" s="34"/>
      <c r="G55" s="30"/>
      <c r="H55" s="35"/>
      <c r="I55" s="35"/>
      <c r="J55" s="148"/>
      <c r="K55" s="159"/>
    </row>
    <row r="56" spans="1:11" ht="15.75" thickBot="1">
      <c r="A56" s="40"/>
      <c r="B56" s="41"/>
      <c r="C56" s="42"/>
      <c r="D56" s="160"/>
      <c r="E56" s="161"/>
      <c r="F56" s="40"/>
      <c r="G56" s="41"/>
      <c r="H56" s="42"/>
      <c r="I56" s="42"/>
      <c r="J56" s="160"/>
      <c r="K56" s="161"/>
    </row>
    <row r="57" spans="1:11">
      <c r="A57" s="3122" t="s">
        <v>2424</v>
      </c>
      <c r="B57" s="3122"/>
      <c r="C57" s="35"/>
      <c r="D57" s="148"/>
      <c r="E57" s="148"/>
      <c r="F57" s="3122" t="s">
        <v>2424</v>
      </c>
      <c r="G57" s="3122"/>
      <c r="H57" s="35"/>
      <c r="I57" s="35"/>
      <c r="J57" s="148"/>
      <c r="K57" s="148"/>
    </row>
    <row r="58" spans="1:11">
      <c r="A58" s="35" t="s">
        <v>3161</v>
      </c>
      <c r="B58" s="35"/>
      <c r="C58" s="69"/>
      <c r="D58" s="148"/>
      <c r="E58" s="148"/>
      <c r="F58" s="35" t="s">
        <v>3162</v>
      </c>
      <c r="G58" s="35"/>
      <c r="H58" s="69"/>
      <c r="I58" s="35"/>
      <c r="J58" s="148"/>
      <c r="K58" s="148"/>
    </row>
    <row r="59" spans="1:11">
      <c r="A59" s="30"/>
      <c r="B59" s="30"/>
      <c r="C59" s="30"/>
      <c r="D59" s="144"/>
      <c r="E59" s="144"/>
      <c r="F59" s="30"/>
      <c r="G59" s="30"/>
      <c r="H59" s="30"/>
      <c r="I59" s="30"/>
      <c r="J59" s="144"/>
      <c r="K59" s="144"/>
    </row>
    <row r="60" spans="1:11">
      <c r="A60" s="30"/>
      <c r="B60" s="30"/>
      <c r="C60" s="30"/>
      <c r="D60" s="144"/>
      <c r="E60" s="144"/>
      <c r="F60" s="30"/>
      <c r="G60" s="30"/>
      <c r="H60" s="30"/>
      <c r="I60" s="30"/>
      <c r="J60" s="144"/>
      <c r="K60" s="144"/>
    </row>
    <row r="61" spans="1:11">
      <c r="A61" s="30"/>
      <c r="B61" s="30"/>
      <c r="C61" s="30"/>
      <c r="D61" s="144"/>
      <c r="E61" s="144"/>
      <c r="F61" s="30"/>
      <c r="G61" s="30"/>
      <c r="H61" s="30"/>
      <c r="I61" s="30"/>
      <c r="J61" s="144"/>
      <c r="K61" s="144"/>
    </row>
    <row r="62" spans="1:11">
      <c r="A62" s="30"/>
      <c r="B62" s="30"/>
      <c r="C62" s="30"/>
      <c r="D62" s="144"/>
      <c r="E62" s="144"/>
      <c r="F62" s="30"/>
      <c r="G62" s="30"/>
      <c r="H62" s="30"/>
      <c r="I62" s="30"/>
      <c r="J62" s="144"/>
      <c r="K62" s="144"/>
    </row>
    <row r="63" spans="1:11">
      <c r="A63" s="30"/>
      <c r="B63" s="30"/>
      <c r="C63" s="30"/>
      <c r="D63" s="144"/>
      <c r="E63" s="144"/>
      <c r="F63" s="30"/>
      <c r="G63" s="30"/>
      <c r="H63" s="30"/>
      <c r="I63" s="30"/>
      <c r="J63" s="144"/>
      <c r="K63" s="144"/>
    </row>
    <row r="64" spans="1:11">
      <c r="A64" s="30"/>
      <c r="B64" s="30"/>
      <c r="C64" s="30"/>
      <c r="D64" s="144"/>
      <c r="E64" s="144"/>
      <c r="F64" s="30"/>
      <c r="G64" s="30"/>
      <c r="H64" s="30"/>
      <c r="I64" s="30"/>
      <c r="J64" s="144"/>
      <c r="K64" s="144"/>
    </row>
    <row r="65" spans="1:11">
      <c r="A65" s="30"/>
      <c r="B65" s="30"/>
      <c r="C65" s="30"/>
      <c r="D65" s="144"/>
      <c r="E65" s="144"/>
      <c r="F65" s="30"/>
      <c r="G65" s="30"/>
      <c r="H65" s="30"/>
      <c r="I65" s="30"/>
      <c r="J65" s="144"/>
      <c r="K65" s="144"/>
    </row>
    <row r="66" spans="1:11">
      <c r="A66" s="30"/>
      <c r="B66"/>
      <c r="C66" s="30"/>
      <c r="D66" s="144"/>
      <c r="E66" s="144"/>
      <c r="F66" s="30"/>
      <c r="G66" s="30"/>
      <c r="H66" s="30"/>
      <c r="I66" s="30"/>
      <c r="J66" s="144"/>
      <c r="K66" s="144"/>
    </row>
    <row r="67" spans="1:11">
      <c r="A67" s="30"/>
      <c r="B67"/>
      <c r="C67" s="30"/>
      <c r="D67" s="144"/>
      <c r="E67" s="144"/>
      <c r="F67" s="30"/>
      <c r="G67" s="30"/>
      <c r="H67" s="30"/>
      <c r="I67" s="30"/>
      <c r="J67" s="144"/>
      <c r="K67" s="144"/>
    </row>
    <row r="68" spans="1:11">
      <c r="A68" s="30"/>
      <c r="B68"/>
      <c r="C68" s="30"/>
      <c r="D68" s="144"/>
      <c r="E68" s="144"/>
      <c r="F68" s="30"/>
      <c r="G68" s="30"/>
      <c r="H68" s="30"/>
      <c r="I68" s="30"/>
      <c r="J68" s="144"/>
      <c r="K68" s="144"/>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08"/>
    </row>
  </sheetData>
  <mergeCells count="2">
    <mergeCell ref="A57:B57"/>
    <mergeCell ref="F57:G57"/>
  </mergeCells>
  <printOptions horizontalCentered="1" verticalCentered="1"/>
  <pageMargins left="0.5" right="0.5" top="0.5" bottom="0.5" header="0.5" footer="0.5"/>
  <pageSetup scale="74" fitToWidth="2" orientation="portrait" horizontalDpi="300" verticalDpi="300" r:id="rId1"/>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70"/>
  <sheetViews>
    <sheetView defaultGridColor="0" view="pageBreakPreview" topLeftCell="A16" colorId="8" zoomScaleNormal="50" zoomScaleSheetLayoutView="100" workbookViewId="0">
      <selection activeCell="C37" sqref="C37"/>
    </sheetView>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763" t="s">
        <v>1639</v>
      </c>
      <c r="B1" s="763"/>
      <c r="C1" s="763"/>
      <c r="D1" s="672"/>
      <c r="F1" s="5"/>
      <c r="G1" s="672"/>
      <c r="H1" s="5"/>
      <c r="I1" s="5"/>
    </row>
    <row r="2" spans="1:9" ht="43.15" customHeight="1">
      <c r="A2" s="763" t="s">
        <v>1640</v>
      </c>
      <c r="B2" s="763"/>
      <c r="C2" s="763"/>
      <c r="D2" s="672"/>
      <c r="F2" s="5"/>
      <c r="G2" s="672"/>
      <c r="H2" s="5"/>
      <c r="I2" s="5"/>
    </row>
    <row r="3" spans="1:9" ht="19.899999999999999" customHeight="1">
      <c r="A3" s="1"/>
      <c r="B3" s="1"/>
      <c r="C3" s="672"/>
      <c r="D3" s="672"/>
      <c r="F3" s="5"/>
      <c r="G3" s="5"/>
      <c r="H3" s="5"/>
      <c r="I3" s="5"/>
    </row>
    <row r="4" spans="1:9" ht="19.899999999999999" customHeight="1">
      <c r="A4" s="673" t="s">
        <v>1641</v>
      </c>
      <c r="B4" s="673"/>
      <c r="C4" s="672"/>
      <c r="D4" s="672"/>
      <c r="F4" s="5"/>
      <c r="G4" s="5"/>
      <c r="H4" s="5"/>
      <c r="I4" s="5"/>
    </row>
    <row r="5" spans="1:9" ht="28.9" customHeight="1">
      <c r="A5" s="673" t="s">
        <v>1642</v>
      </c>
      <c r="B5" s="673"/>
      <c r="C5" s="672"/>
      <c r="D5" s="672"/>
      <c r="F5" s="5"/>
      <c r="G5" s="5"/>
      <c r="H5" s="5"/>
      <c r="I5" s="5"/>
    </row>
    <row r="6" spans="1:9" ht="29.45" customHeight="1">
      <c r="A6" s="674" t="str">
        <f>A46</f>
        <v>Year ended 12/31/2016</v>
      </c>
      <c r="B6" s="674"/>
      <c r="C6" s="672"/>
      <c r="D6" s="672"/>
      <c r="F6" s="5"/>
      <c r="G6" s="5"/>
      <c r="H6" s="5"/>
      <c r="I6" s="5"/>
    </row>
    <row r="7" spans="1:9" ht="14.45" customHeight="1">
      <c r="A7" s="5"/>
      <c r="B7" s="5"/>
      <c r="C7" s="5"/>
      <c r="D7" s="5"/>
      <c r="F7" s="5"/>
      <c r="G7" s="5"/>
      <c r="H7" s="5"/>
      <c r="I7" s="5"/>
    </row>
    <row r="8" spans="1:9" ht="22.9" customHeight="1">
      <c r="A8" s="761" t="s">
        <v>1643</v>
      </c>
      <c r="B8" s="764"/>
      <c r="C8" s="5"/>
      <c r="F8" s="5"/>
      <c r="G8" s="2"/>
      <c r="H8" s="5"/>
      <c r="I8" s="5"/>
    </row>
    <row r="9" spans="1:9" ht="18" customHeight="1">
      <c r="B9" s="780">
        <v>1</v>
      </c>
      <c r="C9" s="781" t="s">
        <v>1644</v>
      </c>
      <c r="D9" s="759"/>
      <c r="F9" s="5"/>
      <c r="G9" s="5"/>
      <c r="H9" s="5"/>
      <c r="I9" s="5"/>
    </row>
    <row r="10" spans="1:9" ht="18" customHeight="1">
      <c r="B10" s="780"/>
      <c r="C10" s="782" t="s">
        <v>1645</v>
      </c>
      <c r="D10" s="759"/>
      <c r="F10" s="672"/>
      <c r="G10" s="5"/>
      <c r="H10" s="5"/>
      <c r="I10" s="5"/>
    </row>
    <row r="11" spans="1:9" ht="18" customHeight="1">
      <c r="B11" s="780"/>
      <c r="C11" s="4"/>
      <c r="D11" s="5"/>
      <c r="F11" s="5"/>
      <c r="G11" s="5"/>
      <c r="H11" s="5"/>
      <c r="I11" s="5"/>
    </row>
    <row r="12" spans="1:9" ht="21.6" customHeight="1">
      <c r="B12" s="780">
        <v>2</v>
      </c>
      <c r="C12" s="1281" t="s">
        <v>1053</v>
      </c>
      <c r="D12" s="672"/>
      <c r="F12" s="672"/>
      <c r="G12" s="672"/>
      <c r="H12" s="673"/>
      <c r="I12" s="5"/>
    </row>
    <row r="13" spans="1:9" ht="18" customHeight="1">
      <c r="B13" s="677"/>
      <c r="C13" s="781" t="s">
        <v>2901</v>
      </c>
      <c r="D13" s="5"/>
      <c r="F13" s="5"/>
      <c r="G13" s="5"/>
      <c r="H13" s="673"/>
      <c r="I13" s="5"/>
    </row>
    <row r="14" spans="1:9" ht="18" customHeight="1">
      <c r="B14" s="677"/>
      <c r="C14" s="781" t="s">
        <v>2902</v>
      </c>
      <c r="D14" s="5"/>
      <c r="F14" s="5"/>
      <c r="G14" s="672"/>
      <c r="H14" s="674"/>
      <c r="I14" s="5"/>
    </row>
    <row r="15" spans="1:9" ht="13.15" customHeight="1">
      <c r="A15" s="5"/>
      <c r="B15" s="5"/>
      <c r="C15" s="758"/>
      <c r="D15" s="5"/>
      <c r="F15" s="5"/>
      <c r="G15" s="5"/>
      <c r="H15" s="5"/>
      <c r="I15" s="5"/>
    </row>
    <row r="16" spans="1:9" ht="23.45" customHeight="1">
      <c r="A16" s="5"/>
      <c r="B16" s="5"/>
      <c r="C16" s="762" t="s">
        <v>2903</v>
      </c>
      <c r="D16" s="675"/>
      <c r="F16" s="5"/>
      <c r="G16" s="5"/>
      <c r="H16" s="5"/>
      <c r="I16" s="5"/>
    </row>
    <row r="17" spans="1:249" ht="13.15" customHeight="1">
      <c r="A17" s="3"/>
      <c r="B17" s="3"/>
      <c r="C17" s="760"/>
      <c r="F17" s="5"/>
      <c r="G17" s="5"/>
      <c r="H17" s="5"/>
    </row>
    <row r="18" spans="1:249" ht="13.5" customHeight="1">
      <c r="A18" s="5"/>
      <c r="B18" s="5"/>
      <c r="C18" s="758"/>
      <c r="D18" s="5"/>
      <c r="F18" s="5"/>
      <c r="G18" s="5"/>
      <c r="H18" s="5"/>
      <c r="I18" s="5"/>
    </row>
    <row r="19" spans="1:249" ht="13.5" customHeight="1">
      <c r="A19" s="5"/>
      <c r="B19" s="5"/>
      <c r="C19" s="758"/>
      <c r="D19" s="5"/>
      <c r="F19" s="5"/>
      <c r="G19" s="5"/>
      <c r="H19" s="5"/>
      <c r="I19" s="5"/>
    </row>
    <row r="20" spans="1:249" ht="13.5" customHeight="1">
      <c r="A20" s="5"/>
      <c r="B20" s="5"/>
      <c r="C20" s="758"/>
      <c r="D20" s="5"/>
      <c r="F20" s="5"/>
      <c r="G20" s="5"/>
      <c r="H20" s="5"/>
      <c r="I20" s="5"/>
    </row>
    <row r="21" spans="1:249" ht="13.15" customHeight="1">
      <c r="A21" s="5"/>
      <c r="B21" s="5"/>
      <c r="C21" s="758"/>
      <c r="D21" s="5"/>
      <c r="F21" s="5"/>
      <c r="G21" s="5"/>
      <c r="H21" s="5"/>
      <c r="I21" s="5"/>
    </row>
    <row r="22" spans="1:249" ht="15" customHeight="1">
      <c r="A22" s="779"/>
      <c r="B22" s="779"/>
      <c r="C22" s="676" t="s">
        <v>2904</v>
      </c>
      <c r="D22" s="769"/>
      <c r="F22" s="4"/>
      <c r="G22" s="5"/>
      <c r="H22" s="5"/>
      <c r="I22" s="5"/>
    </row>
    <row r="23" spans="1:249" ht="15" customHeight="1">
      <c r="A23" s="766"/>
      <c r="B23" s="766"/>
      <c r="C23" s="766"/>
      <c r="D23" s="766"/>
      <c r="E23" s="4"/>
      <c r="F23" s="4"/>
      <c r="G23" s="5"/>
      <c r="H23" s="5"/>
      <c r="I23" s="5"/>
    </row>
    <row r="24" spans="1:249" ht="15" customHeight="1">
      <c r="A24" s="766"/>
      <c r="B24" s="766"/>
      <c r="C24" s="766"/>
      <c r="D24" s="766"/>
      <c r="E24" s="4"/>
      <c r="F24" s="4"/>
      <c r="G24" s="4"/>
      <c r="H24" s="4"/>
      <c r="I24" s="4"/>
      <c r="J24" s="677"/>
      <c r="K24" s="677"/>
      <c r="L24" s="677"/>
      <c r="M24" s="677"/>
      <c r="N24" s="677"/>
      <c r="O24" s="677"/>
      <c r="P24" s="677"/>
      <c r="Q24" s="677"/>
      <c r="R24" s="677"/>
      <c r="S24" s="677"/>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c r="AT24" s="677"/>
      <c r="AU24" s="677"/>
      <c r="AV24" s="677"/>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A24" s="677"/>
      <c r="CB24" s="677"/>
      <c r="CC24" s="677"/>
      <c r="CD24" s="677"/>
      <c r="CE24" s="677"/>
      <c r="CF24" s="677"/>
      <c r="CG24" s="677"/>
      <c r="CH24" s="677"/>
      <c r="CI24" s="677"/>
      <c r="CJ24" s="677"/>
      <c r="CK24" s="677"/>
      <c r="CL24" s="677"/>
      <c r="CM24" s="677"/>
      <c r="CN24" s="677"/>
      <c r="CO24" s="677"/>
      <c r="CP24" s="677"/>
      <c r="CQ24" s="677"/>
      <c r="CR24" s="677"/>
      <c r="CS24" s="677"/>
      <c r="CT24" s="677"/>
      <c r="CU24" s="677"/>
      <c r="CV24" s="677"/>
      <c r="CW24" s="677"/>
      <c r="CX24" s="677"/>
      <c r="CY24" s="677"/>
      <c r="CZ24" s="677"/>
      <c r="DA24" s="677"/>
      <c r="DB24" s="677"/>
      <c r="DC24" s="677"/>
      <c r="DD24" s="677"/>
      <c r="DE24" s="677"/>
      <c r="DF24" s="677"/>
      <c r="DG24" s="677"/>
      <c r="DH24" s="677"/>
      <c r="DI24" s="677"/>
      <c r="DJ24" s="677"/>
      <c r="DK24" s="677"/>
      <c r="DL24" s="677"/>
      <c r="DM24" s="677"/>
      <c r="DN24" s="677"/>
      <c r="DO24" s="677"/>
      <c r="DP24" s="677"/>
      <c r="DQ24" s="677"/>
      <c r="DR24" s="677"/>
      <c r="DS24" s="677"/>
      <c r="DT24" s="677"/>
      <c r="DU24" s="677"/>
      <c r="DV24" s="677"/>
      <c r="DW24" s="677"/>
      <c r="DX24" s="677"/>
      <c r="DY24" s="677"/>
      <c r="DZ24" s="677"/>
      <c r="EA24" s="677"/>
      <c r="EB24" s="677"/>
      <c r="EC24" s="677"/>
      <c r="ED24" s="677"/>
      <c r="EE24" s="677"/>
      <c r="EF24" s="677"/>
      <c r="EG24" s="677"/>
      <c r="EH24" s="677"/>
      <c r="EI24" s="677"/>
      <c r="EJ24" s="677"/>
      <c r="EK24" s="677"/>
      <c r="EL24" s="677"/>
      <c r="EM24" s="677"/>
      <c r="EN24" s="677"/>
      <c r="EO24" s="677"/>
      <c r="EP24" s="677"/>
      <c r="EQ24" s="677"/>
      <c r="ER24" s="677"/>
      <c r="ES24" s="677"/>
      <c r="ET24" s="677"/>
      <c r="EU24" s="677"/>
      <c r="EV24" s="677"/>
      <c r="EW24" s="677"/>
      <c r="EX24" s="677"/>
      <c r="EY24" s="677"/>
      <c r="EZ24" s="677"/>
      <c r="FA24" s="677"/>
      <c r="FB24" s="677"/>
      <c r="FC24" s="677"/>
      <c r="FD24" s="677"/>
      <c r="FE24" s="677"/>
      <c r="FF24" s="677"/>
      <c r="FG24" s="677"/>
      <c r="FH24" s="677"/>
      <c r="FI24" s="677"/>
      <c r="FJ24" s="677"/>
      <c r="FK24" s="677"/>
      <c r="FL24" s="677"/>
      <c r="FM24" s="677"/>
      <c r="FN24" s="677"/>
      <c r="FO24" s="677"/>
      <c r="FP24" s="677"/>
      <c r="FQ24" s="677"/>
      <c r="FR24" s="677"/>
      <c r="FS24" s="677"/>
      <c r="FT24" s="677"/>
      <c r="FU24" s="677"/>
      <c r="FV24" s="677"/>
      <c r="FW24" s="677"/>
      <c r="FX24" s="677"/>
      <c r="FY24" s="677"/>
      <c r="FZ24" s="677"/>
      <c r="GA24" s="677"/>
      <c r="GB24" s="677"/>
      <c r="GC24" s="677"/>
      <c r="GD24" s="677"/>
      <c r="GE24" s="677"/>
      <c r="GF24" s="677"/>
      <c r="GG24" s="677"/>
      <c r="GH24" s="677"/>
      <c r="GI24" s="677"/>
      <c r="GJ24" s="677"/>
      <c r="GK24" s="677"/>
      <c r="GL24" s="677"/>
      <c r="GM24" s="677"/>
      <c r="GN24" s="677"/>
      <c r="GO24" s="677"/>
      <c r="GP24" s="677"/>
      <c r="GQ24" s="677"/>
      <c r="GR24" s="677"/>
      <c r="GS24" s="677"/>
      <c r="GT24" s="677"/>
      <c r="GU24" s="677"/>
      <c r="GV24" s="677"/>
      <c r="GW24" s="677"/>
      <c r="GX24" s="677"/>
      <c r="GY24" s="677"/>
      <c r="GZ24" s="677"/>
      <c r="HA24" s="677"/>
      <c r="HB24" s="677"/>
      <c r="HC24" s="677"/>
      <c r="HD24" s="677"/>
      <c r="HE24" s="677"/>
      <c r="HF24" s="677"/>
      <c r="HG24" s="677"/>
      <c r="HH24" s="677"/>
      <c r="HI24" s="677"/>
      <c r="HJ24" s="677"/>
      <c r="HK24" s="677"/>
      <c r="HL24" s="677"/>
      <c r="HM24" s="677"/>
      <c r="HN24" s="677"/>
      <c r="HO24" s="677"/>
      <c r="HP24" s="677"/>
      <c r="HQ24" s="677"/>
      <c r="HR24" s="677"/>
      <c r="HS24" s="677"/>
      <c r="HT24" s="677"/>
      <c r="HU24" s="677"/>
      <c r="HV24" s="677"/>
      <c r="HW24" s="677"/>
      <c r="HX24" s="677"/>
      <c r="HY24" s="677"/>
      <c r="HZ24" s="677"/>
      <c r="IA24" s="677"/>
      <c r="IB24" s="677"/>
      <c r="IC24" s="677"/>
      <c r="ID24" s="677"/>
      <c r="IE24" s="677"/>
      <c r="IF24" s="677"/>
      <c r="IG24" s="677"/>
      <c r="IH24" s="677"/>
      <c r="II24" s="677"/>
      <c r="IJ24" s="677"/>
      <c r="IK24" s="677"/>
      <c r="IL24" s="677"/>
      <c r="IM24" s="677"/>
      <c r="IN24" s="677"/>
      <c r="IO24" s="677"/>
    </row>
    <row r="25" spans="1:249" ht="18" customHeight="1">
      <c r="A25" s="767" t="s">
        <v>2905</v>
      </c>
      <c r="B25" s="768"/>
      <c r="C25" s="769" t="s">
        <v>4702</v>
      </c>
      <c r="D25" s="770"/>
      <c r="E25" s="4"/>
      <c r="F25" s="4"/>
      <c r="G25" s="4"/>
      <c r="H25" s="4"/>
      <c r="I25" s="4"/>
      <c r="J25" s="677"/>
      <c r="K25" s="677"/>
      <c r="L25" s="677"/>
      <c r="M25" s="677"/>
      <c r="N25" s="677"/>
      <c r="O25" s="677"/>
      <c r="P25" s="677"/>
      <c r="Q25" s="677"/>
      <c r="R25" s="677"/>
      <c r="S25" s="677"/>
      <c r="T25" s="677"/>
      <c r="U25" s="677"/>
      <c r="V25" s="677"/>
      <c r="W25" s="677"/>
      <c r="X25" s="677"/>
      <c r="Y25" s="677"/>
      <c r="Z25" s="677"/>
      <c r="AA25" s="677"/>
      <c r="AB25" s="677"/>
      <c r="AC25" s="677"/>
      <c r="AD25" s="677"/>
      <c r="AE25" s="677"/>
      <c r="AF25" s="677"/>
      <c r="AG25" s="677"/>
      <c r="AH25" s="677"/>
      <c r="AI25" s="677"/>
      <c r="AJ25" s="677"/>
      <c r="AK25" s="677"/>
      <c r="AL25" s="677"/>
      <c r="AM25" s="677"/>
      <c r="AN25" s="677"/>
      <c r="AO25" s="677"/>
      <c r="AP25" s="677"/>
      <c r="AQ25" s="677"/>
      <c r="AR25" s="677"/>
      <c r="AS25" s="677"/>
      <c r="AT25" s="677"/>
      <c r="AU25" s="677"/>
      <c r="AV25" s="677"/>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A25" s="677"/>
      <c r="CB25" s="677"/>
      <c r="CC25" s="677"/>
      <c r="CD25" s="677"/>
      <c r="CE25" s="677"/>
      <c r="CF25" s="677"/>
      <c r="CG25" s="677"/>
      <c r="CH25" s="677"/>
      <c r="CI25" s="677"/>
      <c r="CJ25" s="677"/>
      <c r="CK25" s="677"/>
      <c r="CL25" s="677"/>
      <c r="CM25" s="677"/>
      <c r="CN25" s="677"/>
      <c r="CO25" s="677"/>
      <c r="CP25" s="677"/>
      <c r="CQ25" s="677"/>
      <c r="CR25" s="677"/>
      <c r="CS25" s="677"/>
      <c r="CT25" s="677"/>
      <c r="CU25" s="677"/>
      <c r="CV25" s="677"/>
      <c r="CW25" s="677"/>
      <c r="CX25" s="677"/>
      <c r="CY25" s="677"/>
      <c r="CZ25" s="677"/>
      <c r="DA25" s="677"/>
      <c r="DB25" s="677"/>
      <c r="DC25" s="677"/>
      <c r="DD25" s="677"/>
      <c r="DE25" s="677"/>
      <c r="DF25" s="677"/>
      <c r="DG25" s="677"/>
      <c r="DH25" s="677"/>
      <c r="DI25" s="677"/>
      <c r="DJ25" s="677"/>
      <c r="DK25" s="677"/>
      <c r="DL25" s="677"/>
      <c r="DM25" s="677"/>
      <c r="DN25" s="677"/>
      <c r="DO25" s="677"/>
      <c r="DP25" s="677"/>
      <c r="DQ25" s="677"/>
      <c r="DR25" s="677"/>
      <c r="DS25" s="677"/>
      <c r="DT25" s="677"/>
      <c r="DU25" s="677"/>
      <c r="DV25" s="677"/>
      <c r="DW25" s="677"/>
      <c r="DX25" s="677"/>
      <c r="DY25" s="677"/>
      <c r="DZ25" s="677"/>
      <c r="EA25" s="677"/>
      <c r="EB25" s="677"/>
      <c r="EC25" s="677"/>
      <c r="ED25" s="677"/>
      <c r="EE25" s="677"/>
      <c r="EF25" s="677"/>
      <c r="EG25" s="677"/>
      <c r="EH25" s="677"/>
      <c r="EI25" s="677"/>
      <c r="EJ25" s="677"/>
      <c r="EK25" s="677"/>
      <c r="EL25" s="677"/>
      <c r="EM25" s="677"/>
      <c r="EN25" s="677"/>
      <c r="EO25" s="677"/>
      <c r="EP25" s="677"/>
      <c r="EQ25" s="677"/>
      <c r="ER25" s="677"/>
      <c r="ES25" s="677"/>
      <c r="ET25" s="677"/>
      <c r="EU25" s="677"/>
      <c r="EV25" s="677"/>
      <c r="EW25" s="677"/>
      <c r="EX25" s="677"/>
      <c r="EY25" s="677"/>
      <c r="EZ25" s="677"/>
      <c r="FA25" s="677"/>
      <c r="FB25" s="677"/>
      <c r="FC25" s="677"/>
      <c r="FD25" s="677"/>
      <c r="FE25" s="677"/>
      <c r="FF25" s="677"/>
      <c r="FG25" s="677"/>
      <c r="FH25" s="677"/>
      <c r="FI25" s="677"/>
      <c r="FJ25" s="677"/>
      <c r="FK25" s="677"/>
      <c r="FL25" s="677"/>
      <c r="FM25" s="677"/>
      <c r="FN25" s="677"/>
      <c r="FO25" s="677"/>
      <c r="FP25" s="677"/>
      <c r="FQ25" s="677"/>
      <c r="FR25" s="677"/>
      <c r="FS25" s="677"/>
      <c r="FT25" s="677"/>
      <c r="FU25" s="677"/>
      <c r="FV25" s="677"/>
      <c r="FW25" s="677"/>
      <c r="FX25" s="677"/>
      <c r="FY25" s="677"/>
      <c r="FZ25" s="677"/>
      <c r="GA25" s="677"/>
      <c r="GB25" s="677"/>
      <c r="GC25" s="677"/>
      <c r="GD25" s="677"/>
      <c r="GE25" s="677"/>
      <c r="GF25" s="677"/>
      <c r="GG25" s="677"/>
      <c r="GH25" s="677"/>
      <c r="GI25" s="677"/>
      <c r="GJ25" s="677"/>
      <c r="GK25" s="677"/>
      <c r="GL25" s="677"/>
      <c r="GM25" s="677"/>
      <c r="GN25" s="677"/>
      <c r="GO25" s="677"/>
      <c r="GP25" s="677"/>
      <c r="GQ25" s="677"/>
      <c r="GR25" s="677"/>
      <c r="GS25" s="677"/>
      <c r="GT25" s="677"/>
      <c r="GU25" s="677"/>
      <c r="GV25" s="677"/>
      <c r="GW25" s="677"/>
      <c r="GX25" s="677"/>
      <c r="GY25" s="677"/>
      <c r="GZ25" s="677"/>
      <c r="HA25" s="677"/>
      <c r="HB25" s="677"/>
      <c r="HC25" s="677"/>
      <c r="HD25" s="677"/>
      <c r="HE25" s="677"/>
      <c r="HF25" s="677"/>
      <c r="HG25" s="677"/>
      <c r="HH25" s="677"/>
      <c r="HI25" s="677"/>
      <c r="HJ25" s="677"/>
      <c r="HK25" s="677"/>
      <c r="HL25" s="677"/>
      <c r="HM25" s="677"/>
      <c r="HN25" s="677"/>
      <c r="HO25" s="677"/>
      <c r="HP25" s="677"/>
      <c r="HQ25" s="677"/>
      <c r="HR25" s="677"/>
      <c r="HS25" s="677"/>
      <c r="HT25" s="677"/>
      <c r="HU25" s="677"/>
      <c r="HV25" s="677"/>
      <c r="HW25" s="677"/>
      <c r="HX25" s="677"/>
      <c r="HY25" s="677"/>
      <c r="HZ25" s="677"/>
      <c r="IA25" s="677"/>
      <c r="IB25" s="677"/>
      <c r="IC25" s="677"/>
      <c r="ID25" s="677"/>
      <c r="IE25" s="677"/>
      <c r="IF25" s="677"/>
      <c r="IG25" s="677"/>
      <c r="IH25" s="677"/>
      <c r="II25" s="677"/>
      <c r="IJ25" s="677"/>
      <c r="IK25" s="677"/>
      <c r="IL25" s="677"/>
      <c r="IM25" s="677"/>
      <c r="IN25" s="677"/>
      <c r="IO25" s="677"/>
    </row>
    <row r="26" spans="1:249" ht="18" customHeight="1">
      <c r="A26" s="767"/>
      <c r="B26" s="768"/>
      <c r="C26" s="768"/>
      <c r="D26" s="770"/>
      <c r="E26" s="4"/>
      <c r="F26" s="4"/>
      <c r="G26" s="4"/>
      <c r="H26" s="4"/>
      <c r="I26" s="4"/>
      <c r="J26" s="677"/>
      <c r="K26" s="677"/>
      <c r="L26" s="677"/>
      <c r="M26" s="677"/>
      <c r="N26" s="677"/>
      <c r="O26" s="677"/>
      <c r="P26" s="677"/>
      <c r="Q26" s="677"/>
      <c r="R26" s="677"/>
      <c r="S26" s="677"/>
      <c r="T26" s="677"/>
      <c r="U26" s="677"/>
      <c r="V26" s="677"/>
      <c r="W26" s="677"/>
      <c r="X26" s="677"/>
      <c r="Y26" s="677"/>
      <c r="Z26" s="677"/>
      <c r="AA26" s="677"/>
      <c r="AB26" s="677"/>
      <c r="AC26" s="677"/>
      <c r="AD26" s="677"/>
      <c r="AE26" s="677"/>
      <c r="AF26" s="677"/>
      <c r="AG26" s="677"/>
      <c r="AH26" s="677"/>
      <c r="AI26" s="677"/>
      <c r="AJ26" s="677"/>
      <c r="AK26" s="677"/>
      <c r="AL26" s="677"/>
      <c r="AM26" s="677"/>
      <c r="AN26" s="677"/>
      <c r="AO26" s="677"/>
      <c r="AP26" s="677"/>
      <c r="AQ26" s="677"/>
      <c r="AR26" s="677"/>
      <c r="AS26" s="677"/>
      <c r="AT26" s="677"/>
      <c r="AU26" s="677"/>
      <c r="AV26" s="677"/>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A26" s="677"/>
      <c r="CB26" s="677"/>
      <c r="CC26" s="677"/>
      <c r="CD26" s="677"/>
      <c r="CE26" s="677"/>
      <c r="CF26" s="677"/>
      <c r="CG26" s="677"/>
      <c r="CH26" s="677"/>
      <c r="CI26" s="677"/>
      <c r="CJ26" s="677"/>
      <c r="CK26" s="677"/>
      <c r="CL26" s="677"/>
      <c r="CM26" s="677"/>
      <c r="CN26" s="677"/>
      <c r="CO26" s="677"/>
      <c r="CP26" s="677"/>
      <c r="CQ26" s="677"/>
      <c r="CR26" s="677"/>
      <c r="CS26" s="677"/>
      <c r="CT26" s="677"/>
      <c r="CU26" s="677"/>
      <c r="CV26" s="677"/>
      <c r="CW26" s="677"/>
      <c r="CX26" s="677"/>
      <c r="CY26" s="677"/>
      <c r="CZ26" s="677"/>
      <c r="DA26" s="677"/>
      <c r="DB26" s="677"/>
      <c r="DC26" s="677"/>
      <c r="DD26" s="677"/>
      <c r="DE26" s="677"/>
      <c r="DF26" s="677"/>
      <c r="DG26" s="677"/>
      <c r="DH26" s="677"/>
      <c r="DI26" s="677"/>
      <c r="DJ26" s="677"/>
      <c r="DK26" s="677"/>
      <c r="DL26" s="677"/>
      <c r="DM26" s="677"/>
      <c r="DN26" s="677"/>
      <c r="DO26" s="677"/>
      <c r="DP26" s="677"/>
      <c r="DQ26" s="677"/>
      <c r="DR26" s="677"/>
      <c r="DS26" s="677"/>
      <c r="DT26" s="677"/>
      <c r="DU26" s="677"/>
      <c r="DV26" s="677"/>
      <c r="DW26" s="677"/>
      <c r="DX26" s="677"/>
      <c r="DY26" s="677"/>
      <c r="DZ26" s="677"/>
      <c r="EA26" s="677"/>
      <c r="EB26" s="677"/>
      <c r="EC26" s="677"/>
      <c r="ED26" s="677"/>
      <c r="EE26" s="677"/>
      <c r="EF26" s="677"/>
      <c r="EG26" s="677"/>
      <c r="EH26" s="677"/>
      <c r="EI26" s="677"/>
      <c r="EJ26" s="677"/>
      <c r="EK26" s="677"/>
      <c r="EL26" s="677"/>
      <c r="EM26" s="677"/>
      <c r="EN26" s="677"/>
      <c r="EO26" s="677"/>
      <c r="EP26" s="677"/>
      <c r="EQ26" s="677"/>
      <c r="ER26" s="677"/>
      <c r="ES26" s="677"/>
      <c r="ET26" s="677"/>
      <c r="EU26" s="677"/>
      <c r="EV26" s="677"/>
      <c r="EW26" s="677"/>
      <c r="EX26" s="677"/>
      <c r="EY26" s="677"/>
      <c r="EZ26" s="677"/>
      <c r="FA26" s="677"/>
      <c r="FB26" s="677"/>
      <c r="FC26" s="677"/>
      <c r="FD26" s="677"/>
      <c r="FE26" s="677"/>
      <c r="FF26" s="677"/>
      <c r="FG26" s="677"/>
      <c r="FH26" s="677"/>
      <c r="FI26" s="677"/>
      <c r="FJ26" s="677"/>
      <c r="FK26" s="677"/>
      <c r="FL26" s="677"/>
      <c r="FM26" s="677"/>
      <c r="FN26" s="677"/>
      <c r="FO26" s="677"/>
      <c r="FP26" s="677"/>
      <c r="FQ26" s="677"/>
      <c r="FR26" s="677"/>
      <c r="FS26" s="677"/>
      <c r="FT26" s="677"/>
      <c r="FU26" s="677"/>
      <c r="FV26" s="677"/>
      <c r="FW26" s="677"/>
      <c r="FX26" s="677"/>
      <c r="FY26" s="677"/>
      <c r="FZ26" s="677"/>
      <c r="GA26" s="677"/>
      <c r="GB26" s="677"/>
      <c r="GC26" s="677"/>
      <c r="GD26" s="677"/>
      <c r="GE26" s="677"/>
      <c r="GF26" s="677"/>
      <c r="GG26" s="677"/>
      <c r="GH26" s="677"/>
      <c r="GI26" s="677"/>
      <c r="GJ26" s="677"/>
      <c r="GK26" s="677"/>
      <c r="GL26" s="677"/>
      <c r="GM26" s="677"/>
      <c r="GN26" s="677"/>
      <c r="GO26" s="677"/>
      <c r="GP26" s="677"/>
      <c r="GQ26" s="677"/>
      <c r="GR26" s="677"/>
      <c r="GS26" s="677"/>
      <c r="GT26" s="677"/>
      <c r="GU26" s="677"/>
      <c r="GV26" s="677"/>
      <c r="GW26" s="677"/>
      <c r="GX26" s="677"/>
      <c r="GY26" s="677"/>
      <c r="GZ26" s="677"/>
      <c r="HA26" s="677"/>
      <c r="HB26" s="677"/>
      <c r="HC26" s="677"/>
      <c r="HD26" s="677"/>
      <c r="HE26" s="677"/>
      <c r="HF26" s="677"/>
      <c r="HG26" s="677"/>
      <c r="HH26" s="677"/>
      <c r="HI26" s="677"/>
      <c r="HJ26" s="677"/>
      <c r="HK26" s="677"/>
      <c r="HL26" s="677"/>
      <c r="HM26" s="677"/>
      <c r="HN26" s="677"/>
      <c r="HO26" s="677"/>
      <c r="HP26" s="677"/>
      <c r="HQ26" s="677"/>
      <c r="HR26" s="677"/>
      <c r="HS26" s="677"/>
      <c r="HT26" s="677"/>
      <c r="HU26" s="677"/>
      <c r="HV26" s="677"/>
      <c r="HW26" s="677"/>
      <c r="HX26" s="677"/>
      <c r="HY26" s="677"/>
      <c r="HZ26" s="677"/>
      <c r="IA26" s="677"/>
      <c r="IB26" s="677"/>
      <c r="IC26" s="677"/>
      <c r="ID26" s="677"/>
      <c r="IE26" s="677"/>
      <c r="IF26" s="677"/>
      <c r="IG26" s="677"/>
      <c r="IH26" s="677"/>
      <c r="II26" s="677"/>
      <c r="IJ26" s="677"/>
      <c r="IK26" s="677"/>
      <c r="IL26" s="677"/>
      <c r="IM26" s="677"/>
      <c r="IN26" s="677"/>
      <c r="IO26" s="677"/>
    </row>
    <row r="27" spans="1:249" ht="18" customHeight="1">
      <c r="A27" s="767" t="s">
        <v>2907</v>
      </c>
      <c r="B27" s="768"/>
      <c r="C27" s="769" t="s">
        <v>4703</v>
      </c>
      <c r="D27" s="770"/>
      <c r="E27" s="4"/>
      <c r="F27" s="4"/>
      <c r="G27" s="4"/>
      <c r="H27" s="4"/>
      <c r="I27" s="4"/>
      <c r="J27" s="677"/>
      <c r="K27" s="677"/>
      <c r="L27" s="677"/>
      <c r="M27" s="677"/>
      <c r="N27" s="677"/>
      <c r="O27" s="677"/>
      <c r="P27" s="677"/>
      <c r="Q27" s="677"/>
      <c r="R27" s="677"/>
      <c r="S27" s="677"/>
      <c r="T27" s="677"/>
      <c r="U27" s="677"/>
      <c r="V27" s="677"/>
      <c r="W27" s="677"/>
      <c r="X27" s="677"/>
      <c r="Y27" s="677"/>
      <c r="Z27" s="677"/>
      <c r="AA27" s="677"/>
      <c r="AB27" s="677"/>
      <c r="AC27" s="677"/>
      <c r="AD27" s="677"/>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7"/>
      <c r="FX27" s="677"/>
      <c r="FY27" s="677"/>
      <c r="FZ27" s="677"/>
      <c r="GA27" s="677"/>
      <c r="GB27" s="677"/>
      <c r="GC27" s="677"/>
      <c r="GD27" s="677"/>
      <c r="GE27" s="677"/>
      <c r="GF27" s="677"/>
      <c r="GG27" s="677"/>
      <c r="GH27" s="677"/>
      <c r="GI27" s="677"/>
      <c r="GJ27" s="677"/>
      <c r="GK27" s="677"/>
      <c r="GL27" s="677"/>
      <c r="GM27" s="677"/>
      <c r="GN27" s="677"/>
      <c r="GO27" s="677"/>
      <c r="GP27" s="677"/>
      <c r="GQ27" s="677"/>
      <c r="GR27" s="677"/>
      <c r="GS27" s="677"/>
      <c r="GT27" s="677"/>
      <c r="GU27" s="677"/>
      <c r="GV27" s="677"/>
      <c r="GW27" s="677"/>
      <c r="GX27" s="677"/>
      <c r="GY27" s="677"/>
      <c r="GZ27" s="677"/>
      <c r="HA27" s="677"/>
      <c r="HB27" s="677"/>
      <c r="HC27" s="677"/>
      <c r="HD27" s="677"/>
      <c r="HE27" s="677"/>
      <c r="HF27" s="677"/>
      <c r="HG27" s="677"/>
      <c r="HH27" s="677"/>
      <c r="HI27" s="677"/>
      <c r="HJ27" s="677"/>
      <c r="HK27" s="677"/>
      <c r="HL27" s="677"/>
      <c r="HM27" s="677"/>
      <c r="HN27" s="677"/>
      <c r="HO27" s="677"/>
      <c r="HP27" s="677"/>
      <c r="HQ27" s="677"/>
      <c r="HR27" s="677"/>
      <c r="HS27" s="677"/>
      <c r="HT27" s="677"/>
      <c r="HU27" s="677"/>
      <c r="HV27" s="677"/>
      <c r="HW27" s="677"/>
      <c r="HX27" s="677"/>
      <c r="HY27" s="677"/>
      <c r="HZ27" s="677"/>
      <c r="IA27" s="677"/>
      <c r="IB27" s="677"/>
      <c r="IC27" s="677"/>
      <c r="ID27" s="677"/>
      <c r="IE27" s="677"/>
      <c r="IF27" s="677"/>
      <c r="IG27" s="677"/>
      <c r="IH27" s="677"/>
      <c r="II27" s="677"/>
      <c r="IJ27" s="677"/>
      <c r="IK27" s="677"/>
      <c r="IL27" s="677"/>
      <c r="IM27" s="677"/>
      <c r="IN27" s="677"/>
      <c r="IO27" s="677"/>
    </row>
    <row r="28" spans="1:249" ht="18" customHeight="1">
      <c r="A28" s="767"/>
      <c r="B28" s="768"/>
      <c r="C28" s="768"/>
      <c r="D28" s="770"/>
      <c r="E28" s="4"/>
      <c r="F28" s="4"/>
      <c r="G28" s="4"/>
      <c r="H28" s="4"/>
      <c r="I28" s="4"/>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7"/>
      <c r="AP28" s="677"/>
      <c r="AQ28" s="677"/>
      <c r="AR28" s="677"/>
      <c r="AS28" s="677"/>
      <c r="AT28" s="677"/>
      <c r="AU28" s="677"/>
      <c r="AV28" s="677"/>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7"/>
      <c r="BZ28" s="677"/>
      <c r="CA28" s="677"/>
      <c r="CB28" s="677"/>
      <c r="CC28" s="677"/>
      <c r="CD28" s="677"/>
      <c r="CE28" s="677"/>
      <c r="CF28" s="677"/>
      <c r="CG28" s="677"/>
      <c r="CH28" s="677"/>
      <c r="CI28" s="677"/>
      <c r="CJ28" s="677"/>
      <c r="CK28" s="677"/>
      <c r="CL28" s="677"/>
      <c r="CM28" s="677"/>
      <c r="CN28" s="677"/>
      <c r="CO28" s="677"/>
      <c r="CP28" s="677"/>
      <c r="CQ28" s="677"/>
      <c r="CR28" s="677"/>
      <c r="CS28" s="677"/>
      <c r="CT28" s="677"/>
      <c r="CU28" s="677"/>
      <c r="CV28" s="677"/>
      <c r="CW28" s="677"/>
      <c r="CX28" s="677"/>
      <c r="CY28" s="677"/>
      <c r="CZ28" s="677"/>
      <c r="DA28" s="677"/>
      <c r="DB28" s="677"/>
      <c r="DC28" s="677"/>
      <c r="DD28" s="677"/>
      <c r="DE28" s="677"/>
      <c r="DF28" s="677"/>
      <c r="DG28" s="677"/>
      <c r="DH28" s="677"/>
      <c r="DI28" s="677"/>
      <c r="DJ28" s="677"/>
      <c r="DK28" s="677"/>
      <c r="DL28" s="677"/>
      <c r="DM28" s="677"/>
      <c r="DN28" s="677"/>
      <c r="DO28" s="677"/>
      <c r="DP28" s="677"/>
      <c r="DQ28" s="677"/>
      <c r="DR28" s="677"/>
      <c r="DS28" s="677"/>
      <c r="DT28" s="677"/>
      <c r="DU28" s="677"/>
      <c r="DV28" s="677"/>
      <c r="DW28" s="677"/>
      <c r="DX28" s="677"/>
      <c r="DY28" s="677"/>
      <c r="DZ28" s="677"/>
      <c r="EA28" s="677"/>
      <c r="EB28" s="677"/>
      <c r="EC28" s="677"/>
      <c r="ED28" s="677"/>
      <c r="EE28" s="677"/>
      <c r="EF28" s="677"/>
      <c r="EG28" s="677"/>
      <c r="EH28" s="677"/>
      <c r="EI28" s="677"/>
      <c r="EJ28" s="677"/>
      <c r="EK28" s="677"/>
      <c r="EL28" s="677"/>
      <c r="EM28" s="677"/>
      <c r="EN28" s="677"/>
      <c r="EO28" s="677"/>
      <c r="EP28" s="677"/>
      <c r="EQ28" s="677"/>
      <c r="ER28" s="677"/>
      <c r="ES28" s="677"/>
      <c r="ET28" s="677"/>
      <c r="EU28" s="677"/>
      <c r="EV28" s="677"/>
      <c r="EW28" s="677"/>
      <c r="EX28" s="677"/>
      <c r="EY28" s="677"/>
      <c r="EZ28" s="677"/>
      <c r="FA28" s="677"/>
      <c r="FB28" s="677"/>
      <c r="FC28" s="677"/>
      <c r="FD28" s="677"/>
      <c r="FE28" s="677"/>
      <c r="FF28" s="677"/>
      <c r="FG28" s="677"/>
      <c r="FH28" s="677"/>
      <c r="FI28" s="677"/>
      <c r="FJ28" s="677"/>
      <c r="FK28" s="677"/>
      <c r="FL28" s="677"/>
      <c r="FM28" s="677"/>
      <c r="FN28" s="677"/>
      <c r="FO28" s="677"/>
      <c r="FP28" s="677"/>
      <c r="FQ28" s="677"/>
      <c r="FR28" s="677"/>
      <c r="FS28" s="677"/>
      <c r="FT28" s="677"/>
      <c r="FU28" s="677"/>
      <c r="FV28" s="677"/>
      <c r="FW28" s="677"/>
      <c r="FX28" s="677"/>
      <c r="FY28" s="677"/>
      <c r="FZ28" s="677"/>
      <c r="GA28" s="677"/>
      <c r="GB28" s="677"/>
      <c r="GC28" s="677"/>
      <c r="GD28" s="677"/>
      <c r="GE28" s="677"/>
      <c r="GF28" s="677"/>
      <c r="GG28" s="677"/>
      <c r="GH28" s="677"/>
      <c r="GI28" s="677"/>
      <c r="GJ28" s="677"/>
      <c r="GK28" s="677"/>
      <c r="GL28" s="677"/>
      <c r="GM28" s="677"/>
      <c r="GN28" s="677"/>
      <c r="GO28" s="677"/>
      <c r="GP28" s="677"/>
      <c r="GQ28" s="677"/>
      <c r="GR28" s="677"/>
      <c r="GS28" s="677"/>
      <c r="GT28" s="677"/>
      <c r="GU28" s="677"/>
      <c r="GV28" s="677"/>
      <c r="GW28" s="677"/>
      <c r="GX28" s="677"/>
      <c r="GY28" s="677"/>
      <c r="GZ28" s="677"/>
      <c r="HA28" s="677"/>
      <c r="HB28" s="677"/>
      <c r="HC28" s="677"/>
      <c r="HD28" s="677"/>
      <c r="HE28" s="677"/>
      <c r="HF28" s="677"/>
      <c r="HG28" s="677"/>
      <c r="HH28" s="677"/>
      <c r="HI28" s="677"/>
      <c r="HJ28" s="677"/>
      <c r="HK28" s="677"/>
      <c r="HL28" s="677"/>
      <c r="HM28" s="677"/>
      <c r="HN28" s="677"/>
      <c r="HO28" s="677"/>
      <c r="HP28" s="677"/>
      <c r="HQ28" s="677"/>
      <c r="HR28" s="677"/>
      <c r="HS28" s="677"/>
      <c r="HT28" s="677"/>
      <c r="HU28" s="677"/>
      <c r="HV28" s="677"/>
      <c r="HW28" s="677"/>
      <c r="HX28" s="677"/>
      <c r="HY28" s="677"/>
      <c r="HZ28" s="677"/>
      <c r="IA28" s="677"/>
      <c r="IB28" s="677"/>
      <c r="IC28" s="677"/>
      <c r="ID28" s="677"/>
      <c r="IE28" s="677"/>
      <c r="IF28" s="677"/>
      <c r="IG28" s="677"/>
      <c r="IH28" s="677"/>
      <c r="II28" s="677"/>
      <c r="IJ28" s="677"/>
      <c r="IK28" s="677"/>
      <c r="IL28" s="677"/>
      <c r="IM28" s="677"/>
      <c r="IN28" s="677"/>
      <c r="IO28" s="677"/>
    </row>
    <row r="29" spans="1:249" ht="18" customHeight="1">
      <c r="A29" s="767" t="s">
        <v>2908</v>
      </c>
      <c r="B29" s="768"/>
      <c r="C29" s="769" t="s">
        <v>4704</v>
      </c>
      <c r="D29" s="770"/>
      <c r="E29" s="4"/>
      <c r="F29" s="4"/>
      <c r="G29" s="4"/>
      <c r="H29" s="4"/>
      <c r="I29" s="4"/>
      <c r="J29" s="677"/>
      <c r="K29" s="677"/>
      <c r="L29" s="677"/>
      <c r="M29" s="677"/>
      <c r="N29" s="677"/>
      <c r="O29" s="677"/>
      <c r="P29" s="677"/>
      <c r="Q29" s="677"/>
      <c r="R29" s="677"/>
      <c r="S29" s="677"/>
      <c r="T29" s="677"/>
      <c r="U29" s="677"/>
      <c r="V29" s="677"/>
      <c r="W29" s="677"/>
      <c r="X29" s="677"/>
      <c r="Y29" s="677"/>
      <c r="Z29" s="677"/>
      <c r="AA29" s="677"/>
      <c r="AB29" s="677"/>
      <c r="AC29" s="677"/>
      <c r="AD29" s="677"/>
      <c r="AE29" s="677"/>
      <c r="AF29" s="677"/>
      <c r="AG29" s="677"/>
      <c r="AH29" s="677"/>
      <c r="AI29" s="677"/>
      <c r="AJ29" s="677"/>
      <c r="AK29" s="677"/>
      <c r="AL29" s="677"/>
      <c r="AM29" s="677"/>
      <c r="AN29" s="677"/>
      <c r="AO29" s="677"/>
      <c r="AP29" s="677"/>
      <c r="AQ29" s="677"/>
      <c r="AR29" s="677"/>
      <c r="AS29" s="677"/>
      <c r="AT29" s="677"/>
      <c r="AU29" s="677"/>
      <c r="AV29" s="677"/>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7"/>
      <c r="BZ29" s="677"/>
      <c r="CA29" s="677"/>
      <c r="CB29" s="677"/>
      <c r="CC29" s="677"/>
      <c r="CD29" s="677"/>
      <c r="CE29" s="677"/>
      <c r="CF29" s="677"/>
      <c r="CG29" s="677"/>
      <c r="CH29" s="677"/>
      <c r="CI29" s="677"/>
      <c r="CJ29" s="677"/>
      <c r="CK29" s="677"/>
      <c r="CL29" s="677"/>
      <c r="CM29" s="677"/>
      <c r="CN29" s="677"/>
      <c r="CO29" s="677"/>
      <c r="CP29" s="677"/>
      <c r="CQ29" s="677"/>
      <c r="CR29" s="677"/>
      <c r="CS29" s="677"/>
      <c r="CT29" s="677"/>
      <c r="CU29" s="677"/>
      <c r="CV29" s="677"/>
      <c r="CW29" s="677"/>
      <c r="CX29" s="677"/>
      <c r="CY29" s="677"/>
      <c r="CZ29" s="677"/>
      <c r="DA29" s="677"/>
      <c r="DB29" s="677"/>
      <c r="DC29" s="677"/>
      <c r="DD29" s="677"/>
      <c r="DE29" s="677"/>
      <c r="DF29" s="677"/>
      <c r="DG29" s="677"/>
      <c r="DH29" s="677"/>
      <c r="DI29" s="677"/>
      <c r="DJ29" s="677"/>
      <c r="DK29" s="677"/>
      <c r="DL29" s="677"/>
      <c r="DM29" s="677"/>
      <c r="DN29" s="677"/>
      <c r="DO29" s="677"/>
      <c r="DP29" s="677"/>
      <c r="DQ29" s="677"/>
      <c r="DR29" s="677"/>
      <c r="DS29" s="677"/>
      <c r="DT29" s="677"/>
      <c r="DU29" s="677"/>
      <c r="DV29" s="677"/>
      <c r="DW29" s="677"/>
      <c r="DX29" s="677"/>
      <c r="DY29" s="677"/>
      <c r="DZ29" s="677"/>
      <c r="EA29" s="677"/>
      <c r="EB29" s="677"/>
      <c r="EC29" s="677"/>
      <c r="ED29" s="677"/>
      <c r="EE29" s="677"/>
      <c r="EF29" s="677"/>
      <c r="EG29" s="677"/>
      <c r="EH29" s="677"/>
      <c r="EI29" s="677"/>
      <c r="EJ29" s="677"/>
      <c r="EK29" s="677"/>
      <c r="EL29" s="677"/>
      <c r="EM29" s="677"/>
      <c r="EN29" s="677"/>
      <c r="EO29" s="677"/>
      <c r="EP29" s="677"/>
      <c r="EQ29" s="677"/>
      <c r="ER29" s="677"/>
      <c r="ES29" s="677"/>
      <c r="ET29" s="677"/>
      <c r="EU29" s="677"/>
      <c r="EV29" s="677"/>
      <c r="EW29" s="677"/>
      <c r="EX29" s="677"/>
      <c r="EY29" s="677"/>
      <c r="EZ29" s="677"/>
      <c r="FA29" s="677"/>
      <c r="FB29" s="677"/>
      <c r="FC29" s="677"/>
      <c r="FD29" s="677"/>
      <c r="FE29" s="677"/>
      <c r="FF29" s="677"/>
      <c r="FG29" s="677"/>
      <c r="FH29" s="677"/>
      <c r="FI29" s="677"/>
      <c r="FJ29" s="677"/>
      <c r="FK29" s="677"/>
      <c r="FL29" s="677"/>
      <c r="FM29" s="677"/>
      <c r="FN29" s="677"/>
      <c r="FO29" s="677"/>
      <c r="FP29" s="677"/>
      <c r="FQ29" s="677"/>
      <c r="FR29" s="677"/>
      <c r="FS29" s="677"/>
      <c r="FT29" s="677"/>
      <c r="FU29" s="677"/>
      <c r="FV29" s="677"/>
      <c r="FW29" s="677"/>
      <c r="FX29" s="677"/>
      <c r="FY29" s="677"/>
      <c r="FZ29" s="677"/>
      <c r="GA29" s="677"/>
      <c r="GB29" s="677"/>
      <c r="GC29" s="677"/>
      <c r="GD29" s="677"/>
      <c r="GE29" s="677"/>
      <c r="GF29" s="677"/>
      <c r="GG29" s="677"/>
      <c r="GH29" s="677"/>
      <c r="GI29" s="677"/>
      <c r="GJ29" s="677"/>
      <c r="GK29" s="677"/>
      <c r="GL29" s="677"/>
      <c r="GM29" s="677"/>
      <c r="GN29" s="677"/>
      <c r="GO29" s="677"/>
      <c r="GP29" s="677"/>
      <c r="GQ29" s="677"/>
      <c r="GR29" s="677"/>
      <c r="GS29" s="677"/>
      <c r="GT29" s="677"/>
      <c r="GU29" s="677"/>
      <c r="GV29" s="677"/>
      <c r="GW29" s="677"/>
      <c r="GX29" s="677"/>
      <c r="GY29" s="677"/>
      <c r="GZ29" s="677"/>
      <c r="HA29" s="677"/>
      <c r="HB29" s="677"/>
      <c r="HC29" s="677"/>
      <c r="HD29" s="677"/>
      <c r="HE29" s="677"/>
      <c r="HF29" s="677"/>
      <c r="HG29" s="677"/>
      <c r="HH29" s="677"/>
      <c r="HI29" s="677"/>
      <c r="HJ29" s="677"/>
      <c r="HK29" s="677"/>
      <c r="HL29" s="677"/>
      <c r="HM29" s="677"/>
      <c r="HN29" s="677"/>
      <c r="HO29" s="677"/>
      <c r="HP29" s="677"/>
      <c r="HQ29" s="677"/>
      <c r="HR29" s="677"/>
      <c r="HS29" s="677"/>
      <c r="HT29" s="677"/>
      <c r="HU29" s="677"/>
      <c r="HV29" s="677"/>
      <c r="HW29" s="677"/>
      <c r="HX29" s="677"/>
      <c r="HY29" s="677"/>
      <c r="HZ29" s="677"/>
      <c r="IA29" s="677"/>
      <c r="IB29" s="677"/>
      <c r="IC29" s="677"/>
      <c r="ID29" s="677"/>
      <c r="IE29" s="677"/>
      <c r="IF29" s="677"/>
      <c r="IG29" s="677"/>
      <c r="IH29" s="677"/>
      <c r="II29" s="677"/>
      <c r="IJ29" s="677"/>
      <c r="IK29" s="677"/>
      <c r="IL29" s="677"/>
      <c r="IM29" s="677"/>
      <c r="IN29" s="677"/>
      <c r="IO29" s="677"/>
    </row>
    <row r="30" spans="1:249" ht="18" customHeight="1">
      <c r="A30" s="771"/>
      <c r="B30" s="766"/>
      <c r="C30" s="766"/>
      <c r="D30" s="766"/>
      <c r="E30" s="4"/>
      <c r="F30" s="4"/>
      <c r="G30" s="4"/>
      <c r="H30" s="4"/>
      <c r="I30" s="4"/>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I30" s="677"/>
      <c r="AJ30" s="677"/>
      <c r="AK30" s="677"/>
      <c r="AL30" s="677"/>
      <c r="AM30" s="677"/>
      <c r="AN30" s="677"/>
      <c r="AO30" s="677"/>
      <c r="AP30" s="677"/>
      <c r="AQ30" s="677"/>
      <c r="AR30" s="677"/>
      <c r="AS30" s="677"/>
      <c r="AT30" s="677"/>
      <c r="AU30" s="677"/>
      <c r="AV30" s="677"/>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7"/>
      <c r="BZ30" s="677"/>
      <c r="CA30" s="677"/>
      <c r="CB30" s="677"/>
      <c r="CC30" s="677"/>
      <c r="CD30" s="677"/>
      <c r="CE30" s="677"/>
      <c r="CF30" s="677"/>
      <c r="CG30" s="677"/>
      <c r="CH30" s="677"/>
      <c r="CI30" s="677"/>
      <c r="CJ30" s="677"/>
      <c r="CK30" s="677"/>
      <c r="CL30" s="677"/>
      <c r="CM30" s="677"/>
      <c r="CN30" s="677"/>
      <c r="CO30" s="677"/>
      <c r="CP30" s="677"/>
      <c r="CQ30" s="677"/>
      <c r="CR30" s="677"/>
      <c r="CS30" s="677"/>
      <c r="CT30" s="677"/>
      <c r="CU30" s="677"/>
      <c r="CV30" s="677"/>
      <c r="CW30" s="677"/>
      <c r="CX30" s="677"/>
      <c r="CY30" s="677"/>
      <c r="CZ30" s="677"/>
      <c r="DA30" s="677"/>
      <c r="DB30" s="677"/>
      <c r="DC30" s="677"/>
      <c r="DD30" s="677"/>
      <c r="DE30" s="677"/>
      <c r="DF30" s="677"/>
      <c r="DG30" s="677"/>
      <c r="DH30" s="677"/>
      <c r="DI30" s="677"/>
      <c r="DJ30" s="677"/>
      <c r="DK30" s="677"/>
      <c r="DL30" s="677"/>
      <c r="DM30" s="677"/>
      <c r="DN30" s="677"/>
      <c r="DO30" s="677"/>
      <c r="DP30" s="677"/>
      <c r="DQ30" s="677"/>
      <c r="DR30" s="677"/>
      <c r="DS30" s="677"/>
      <c r="DT30" s="677"/>
      <c r="DU30" s="677"/>
      <c r="DV30" s="677"/>
      <c r="DW30" s="677"/>
      <c r="DX30" s="677"/>
      <c r="DY30" s="677"/>
      <c r="DZ30" s="677"/>
      <c r="EA30" s="677"/>
      <c r="EB30" s="677"/>
      <c r="EC30" s="677"/>
      <c r="ED30" s="677"/>
      <c r="EE30" s="677"/>
      <c r="EF30" s="677"/>
      <c r="EG30" s="677"/>
      <c r="EH30" s="677"/>
      <c r="EI30" s="677"/>
      <c r="EJ30" s="677"/>
      <c r="EK30" s="677"/>
      <c r="EL30" s="677"/>
      <c r="EM30" s="677"/>
      <c r="EN30" s="677"/>
      <c r="EO30" s="677"/>
      <c r="EP30" s="677"/>
      <c r="EQ30" s="677"/>
      <c r="ER30" s="677"/>
      <c r="ES30" s="677"/>
      <c r="ET30" s="677"/>
      <c r="EU30" s="677"/>
      <c r="EV30" s="677"/>
      <c r="EW30" s="677"/>
      <c r="EX30" s="677"/>
      <c r="EY30" s="677"/>
      <c r="EZ30" s="677"/>
      <c r="FA30" s="677"/>
      <c r="FB30" s="677"/>
      <c r="FC30" s="677"/>
      <c r="FD30" s="677"/>
      <c r="FE30" s="677"/>
      <c r="FF30" s="677"/>
      <c r="FG30" s="677"/>
      <c r="FH30" s="677"/>
      <c r="FI30" s="677"/>
      <c r="FJ30" s="677"/>
      <c r="FK30" s="677"/>
      <c r="FL30" s="677"/>
      <c r="FM30" s="677"/>
      <c r="FN30" s="677"/>
      <c r="FO30" s="677"/>
      <c r="FP30" s="677"/>
      <c r="FQ30" s="677"/>
      <c r="FR30" s="677"/>
      <c r="FS30" s="677"/>
      <c r="FT30" s="677"/>
      <c r="FU30" s="677"/>
      <c r="FV30" s="677"/>
      <c r="FW30" s="677"/>
      <c r="FX30" s="677"/>
      <c r="FY30" s="677"/>
      <c r="FZ30" s="677"/>
      <c r="GA30" s="677"/>
      <c r="GB30" s="677"/>
      <c r="GC30" s="677"/>
      <c r="GD30" s="677"/>
      <c r="GE30" s="677"/>
      <c r="GF30" s="677"/>
      <c r="GG30" s="677"/>
      <c r="GH30" s="677"/>
      <c r="GI30" s="677"/>
      <c r="GJ30" s="677"/>
      <c r="GK30" s="677"/>
      <c r="GL30" s="677"/>
      <c r="GM30" s="677"/>
      <c r="GN30" s="677"/>
      <c r="GO30" s="677"/>
      <c r="GP30" s="677"/>
      <c r="GQ30" s="677"/>
      <c r="GR30" s="677"/>
      <c r="GS30" s="677"/>
      <c r="GT30" s="677"/>
      <c r="GU30" s="677"/>
      <c r="GV30" s="677"/>
      <c r="GW30" s="677"/>
      <c r="GX30" s="677"/>
      <c r="GY30" s="677"/>
      <c r="GZ30" s="677"/>
      <c r="HA30" s="677"/>
      <c r="HB30" s="677"/>
      <c r="HC30" s="677"/>
      <c r="HD30" s="677"/>
      <c r="HE30" s="677"/>
      <c r="HF30" s="677"/>
      <c r="HG30" s="677"/>
      <c r="HH30" s="677"/>
      <c r="HI30" s="677"/>
      <c r="HJ30" s="677"/>
      <c r="HK30" s="677"/>
      <c r="HL30" s="677"/>
      <c r="HM30" s="677"/>
      <c r="HN30" s="677"/>
      <c r="HO30" s="677"/>
      <c r="HP30" s="677"/>
      <c r="HQ30" s="677"/>
      <c r="HR30" s="677"/>
      <c r="HS30" s="677"/>
      <c r="HT30" s="677"/>
      <c r="HU30" s="677"/>
      <c r="HV30" s="677"/>
      <c r="HW30" s="677"/>
      <c r="HX30" s="677"/>
      <c r="HY30" s="677"/>
      <c r="HZ30" s="677"/>
      <c r="IA30" s="677"/>
      <c r="IB30" s="677"/>
      <c r="IC30" s="677"/>
      <c r="ID30" s="677"/>
      <c r="IE30" s="677"/>
      <c r="IF30" s="677"/>
      <c r="IG30" s="677"/>
      <c r="IH30" s="677"/>
      <c r="II30" s="677"/>
      <c r="IJ30" s="677"/>
      <c r="IK30" s="677"/>
      <c r="IL30" s="677"/>
      <c r="IM30" s="677"/>
      <c r="IN30" s="677"/>
      <c r="IO30" s="677"/>
    </row>
    <row r="31" spans="1:249" ht="18" customHeight="1">
      <c r="A31" s="772"/>
      <c r="B31" s="773"/>
      <c r="C31" s="773"/>
      <c r="D31" s="774"/>
      <c r="E31" s="678"/>
      <c r="F31" s="678"/>
      <c r="G31" s="4"/>
      <c r="H31" s="4"/>
      <c r="I31" s="4"/>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I31" s="677"/>
      <c r="AJ31" s="677"/>
      <c r="AK31" s="677"/>
      <c r="AL31" s="677"/>
      <c r="AM31" s="677"/>
      <c r="AN31" s="677"/>
      <c r="AO31" s="677"/>
      <c r="AP31" s="677"/>
      <c r="AQ31" s="677"/>
      <c r="AR31" s="677"/>
      <c r="AS31" s="677"/>
      <c r="AT31" s="677"/>
      <c r="AU31" s="677"/>
      <c r="AV31" s="677"/>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7"/>
      <c r="BZ31" s="677"/>
      <c r="CA31" s="677"/>
      <c r="CB31" s="677"/>
      <c r="CC31" s="677"/>
      <c r="CD31" s="677"/>
      <c r="CE31" s="677"/>
      <c r="CF31" s="677"/>
      <c r="CG31" s="677"/>
      <c r="CH31" s="677"/>
      <c r="CI31" s="677"/>
      <c r="CJ31" s="677"/>
      <c r="CK31" s="677"/>
      <c r="CL31" s="677"/>
      <c r="CM31" s="677"/>
      <c r="CN31" s="677"/>
      <c r="CO31" s="677"/>
      <c r="CP31" s="677"/>
      <c r="CQ31" s="677"/>
      <c r="CR31" s="677"/>
      <c r="CS31" s="677"/>
      <c r="CT31" s="677"/>
      <c r="CU31" s="677"/>
      <c r="CV31" s="677"/>
      <c r="CW31" s="677"/>
      <c r="CX31" s="677"/>
      <c r="CY31" s="677"/>
      <c r="CZ31" s="677"/>
      <c r="DA31" s="677"/>
      <c r="DB31" s="677"/>
      <c r="DC31" s="677"/>
      <c r="DD31" s="677"/>
      <c r="DE31" s="677"/>
      <c r="DF31" s="677"/>
      <c r="DG31" s="677"/>
      <c r="DH31" s="677"/>
      <c r="DI31" s="677"/>
      <c r="DJ31" s="677"/>
      <c r="DK31" s="677"/>
      <c r="DL31" s="677"/>
      <c r="DM31" s="677"/>
      <c r="DN31" s="677"/>
      <c r="DO31" s="677"/>
      <c r="DP31" s="677"/>
      <c r="DQ31" s="677"/>
      <c r="DR31" s="677"/>
      <c r="DS31" s="677"/>
      <c r="DT31" s="677"/>
      <c r="DU31" s="677"/>
      <c r="DV31" s="677"/>
      <c r="DW31" s="677"/>
      <c r="DX31" s="677"/>
      <c r="DY31" s="677"/>
      <c r="DZ31" s="677"/>
      <c r="EA31" s="677"/>
      <c r="EB31" s="677"/>
      <c r="EC31" s="677"/>
      <c r="ED31" s="677"/>
      <c r="EE31" s="677"/>
      <c r="EF31" s="677"/>
      <c r="EG31" s="677"/>
      <c r="EH31" s="677"/>
      <c r="EI31" s="677"/>
      <c r="EJ31" s="677"/>
      <c r="EK31" s="677"/>
      <c r="EL31" s="677"/>
      <c r="EM31" s="677"/>
      <c r="EN31" s="677"/>
      <c r="EO31" s="677"/>
      <c r="EP31" s="677"/>
      <c r="EQ31" s="677"/>
      <c r="ER31" s="677"/>
      <c r="ES31" s="677"/>
      <c r="ET31" s="677"/>
      <c r="EU31" s="677"/>
      <c r="EV31" s="677"/>
      <c r="EW31" s="677"/>
      <c r="EX31" s="677"/>
      <c r="EY31" s="677"/>
      <c r="EZ31" s="677"/>
      <c r="FA31" s="677"/>
      <c r="FB31" s="677"/>
      <c r="FC31" s="677"/>
      <c r="FD31" s="677"/>
      <c r="FE31" s="677"/>
      <c r="FF31" s="677"/>
      <c r="FG31" s="677"/>
      <c r="FH31" s="677"/>
      <c r="FI31" s="677"/>
      <c r="FJ31" s="677"/>
      <c r="FK31" s="677"/>
      <c r="FL31" s="677"/>
      <c r="FM31" s="677"/>
      <c r="FN31" s="677"/>
      <c r="FO31" s="677"/>
      <c r="FP31" s="677"/>
      <c r="FQ31" s="677"/>
      <c r="FR31" s="677"/>
      <c r="FS31" s="677"/>
      <c r="FT31" s="677"/>
      <c r="FU31" s="677"/>
      <c r="FV31" s="677"/>
      <c r="FW31" s="677"/>
      <c r="FX31" s="677"/>
      <c r="FY31" s="677"/>
      <c r="FZ31" s="677"/>
      <c r="GA31" s="677"/>
      <c r="GB31" s="677"/>
      <c r="GC31" s="677"/>
      <c r="GD31" s="677"/>
      <c r="GE31" s="677"/>
      <c r="GF31" s="677"/>
      <c r="GG31" s="677"/>
      <c r="GH31" s="677"/>
      <c r="GI31" s="677"/>
      <c r="GJ31" s="677"/>
      <c r="GK31" s="677"/>
      <c r="GL31" s="677"/>
      <c r="GM31" s="677"/>
      <c r="GN31" s="677"/>
      <c r="GO31" s="677"/>
      <c r="GP31" s="677"/>
      <c r="GQ31" s="677"/>
      <c r="GR31" s="677"/>
      <c r="GS31" s="677"/>
      <c r="GT31" s="677"/>
      <c r="GU31" s="677"/>
      <c r="GV31" s="677"/>
      <c r="GW31" s="677"/>
      <c r="GX31" s="677"/>
      <c r="GY31" s="677"/>
      <c r="GZ31" s="677"/>
      <c r="HA31" s="677"/>
      <c r="HB31" s="677"/>
      <c r="HC31" s="677"/>
      <c r="HD31" s="677"/>
      <c r="HE31" s="677"/>
      <c r="HF31" s="677"/>
      <c r="HG31" s="677"/>
      <c r="HH31" s="677"/>
      <c r="HI31" s="677"/>
      <c r="HJ31" s="677"/>
      <c r="HK31" s="677"/>
      <c r="HL31" s="677"/>
      <c r="HM31" s="677"/>
      <c r="HN31" s="677"/>
      <c r="HO31" s="677"/>
      <c r="HP31" s="677"/>
      <c r="HQ31" s="677"/>
      <c r="HR31" s="677"/>
      <c r="HS31" s="677"/>
      <c r="HT31" s="677"/>
      <c r="HU31" s="677"/>
      <c r="HV31" s="677"/>
      <c r="HW31" s="677"/>
      <c r="HX31" s="677"/>
      <c r="HY31" s="677"/>
      <c r="HZ31" s="677"/>
      <c r="IA31" s="677"/>
      <c r="IB31" s="677"/>
      <c r="IC31" s="677"/>
      <c r="ID31" s="677"/>
      <c r="IE31" s="677"/>
      <c r="IF31" s="677"/>
      <c r="IG31" s="677"/>
      <c r="IH31" s="677"/>
      <c r="II31" s="677"/>
      <c r="IJ31" s="677"/>
      <c r="IK31" s="677"/>
      <c r="IL31" s="677"/>
      <c r="IM31" s="677"/>
      <c r="IN31" s="677"/>
      <c r="IO31" s="677"/>
    </row>
    <row r="32" spans="1:249" ht="18" customHeight="1">
      <c r="A32" s="772"/>
      <c r="B32" s="773"/>
      <c r="C32" s="773"/>
      <c r="D32" s="774"/>
      <c r="E32" s="678"/>
      <c r="F32" s="678"/>
      <c r="G32" s="4"/>
      <c r="H32" s="4"/>
      <c r="I32" s="4"/>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c r="AT32" s="677"/>
      <c r="AU32" s="677"/>
      <c r="AV32" s="677"/>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7"/>
      <c r="BZ32" s="677"/>
      <c r="CA32" s="677"/>
      <c r="CB32" s="677"/>
      <c r="CC32" s="677"/>
      <c r="CD32" s="677"/>
      <c r="CE32" s="677"/>
      <c r="CF32" s="677"/>
      <c r="CG32" s="677"/>
      <c r="CH32" s="677"/>
      <c r="CI32" s="677"/>
      <c r="CJ32" s="677"/>
      <c r="CK32" s="677"/>
      <c r="CL32" s="677"/>
      <c r="CM32" s="677"/>
      <c r="CN32" s="677"/>
      <c r="CO32" s="677"/>
      <c r="CP32" s="677"/>
      <c r="CQ32" s="677"/>
      <c r="CR32" s="677"/>
      <c r="CS32" s="677"/>
      <c r="CT32" s="677"/>
      <c r="CU32" s="677"/>
      <c r="CV32" s="677"/>
      <c r="CW32" s="677"/>
      <c r="CX32" s="677"/>
      <c r="CY32" s="677"/>
      <c r="CZ32" s="677"/>
      <c r="DA32" s="677"/>
      <c r="DB32" s="677"/>
      <c r="DC32" s="677"/>
      <c r="DD32" s="677"/>
      <c r="DE32" s="677"/>
      <c r="DF32" s="677"/>
      <c r="DG32" s="677"/>
      <c r="DH32" s="677"/>
      <c r="DI32" s="677"/>
      <c r="DJ32" s="677"/>
      <c r="DK32" s="677"/>
      <c r="DL32" s="677"/>
      <c r="DM32" s="677"/>
      <c r="DN32" s="677"/>
      <c r="DO32" s="677"/>
      <c r="DP32" s="677"/>
      <c r="DQ32" s="677"/>
      <c r="DR32" s="677"/>
      <c r="DS32" s="677"/>
      <c r="DT32" s="677"/>
      <c r="DU32" s="677"/>
      <c r="DV32" s="677"/>
      <c r="DW32" s="677"/>
      <c r="DX32" s="677"/>
      <c r="DY32" s="677"/>
      <c r="DZ32" s="677"/>
      <c r="EA32" s="677"/>
      <c r="EB32" s="677"/>
      <c r="EC32" s="677"/>
      <c r="ED32" s="677"/>
      <c r="EE32" s="677"/>
      <c r="EF32" s="677"/>
      <c r="EG32" s="677"/>
      <c r="EH32" s="677"/>
      <c r="EI32" s="677"/>
      <c r="EJ32" s="677"/>
      <c r="EK32" s="677"/>
      <c r="EL32" s="677"/>
      <c r="EM32" s="677"/>
      <c r="EN32" s="677"/>
      <c r="EO32" s="677"/>
      <c r="EP32" s="677"/>
      <c r="EQ32" s="677"/>
      <c r="ER32" s="677"/>
      <c r="ES32" s="677"/>
      <c r="ET32" s="677"/>
      <c r="EU32" s="677"/>
      <c r="EV32" s="677"/>
      <c r="EW32" s="677"/>
      <c r="EX32" s="677"/>
      <c r="EY32" s="677"/>
      <c r="EZ32" s="677"/>
      <c r="FA32" s="677"/>
      <c r="FB32" s="677"/>
      <c r="FC32" s="677"/>
      <c r="FD32" s="677"/>
      <c r="FE32" s="677"/>
      <c r="FF32" s="677"/>
      <c r="FG32" s="677"/>
      <c r="FH32" s="677"/>
      <c r="FI32" s="677"/>
      <c r="FJ32" s="677"/>
      <c r="FK32" s="677"/>
      <c r="FL32" s="677"/>
      <c r="FM32" s="677"/>
      <c r="FN32" s="677"/>
      <c r="FO32" s="677"/>
      <c r="FP32" s="677"/>
      <c r="FQ32" s="677"/>
      <c r="FR32" s="677"/>
      <c r="FS32" s="677"/>
      <c r="FT32" s="677"/>
      <c r="FU32" s="677"/>
      <c r="FV32" s="677"/>
      <c r="FW32" s="677"/>
      <c r="FX32" s="677"/>
      <c r="FY32" s="677"/>
      <c r="FZ32" s="677"/>
      <c r="GA32" s="677"/>
      <c r="GB32" s="677"/>
      <c r="GC32" s="677"/>
      <c r="GD32" s="677"/>
      <c r="GE32" s="677"/>
      <c r="GF32" s="677"/>
      <c r="GG32" s="677"/>
      <c r="GH32" s="677"/>
      <c r="GI32" s="677"/>
      <c r="GJ32" s="677"/>
      <c r="GK32" s="677"/>
      <c r="GL32" s="677"/>
      <c r="GM32" s="677"/>
      <c r="GN32" s="677"/>
      <c r="GO32" s="677"/>
      <c r="GP32" s="677"/>
      <c r="GQ32" s="677"/>
      <c r="GR32" s="677"/>
      <c r="GS32" s="677"/>
      <c r="GT32" s="677"/>
      <c r="GU32" s="677"/>
      <c r="GV32" s="677"/>
      <c r="GW32" s="677"/>
      <c r="GX32" s="677"/>
      <c r="GY32" s="677"/>
      <c r="GZ32" s="677"/>
      <c r="HA32" s="677"/>
      <c r="HB32" s="677"/>
      <c r="HC32" s="677"/>
      <c r="HD32" s="677"/>
      <c r="HE32" s="677"/>
      <c r="HF32" s="677"/>
      <c r="HG32" s="677"/>
      <c r="HH32" s="677"/>
      <c r="HI32" s="677"/>
      <c r="HJ32" s="677"/>
      <c r="HK32" s="677"/>
      <c r="HL32" s="677"/>
      <c r="HM32" s="677"/>
      <c r="HN32" s="677"/>
      <c r="HO32" s="677"/>
      <c r="HP32" s="677"/>
      <c r="HQ32" s="677"/>
      <c r="HR32" s="677"/>
      <c r="HS32" s="677"/>
      <c r="HT32" s="677"/>
      <c r="HU32" s="677"/>
      <c r="HV32" s="677"/>
      <c r="HW32" s="677"/>
      <c r="HX32" s="677"/>
      <c r="HY32" s="677"/>
      <c r="HZ32" s="677"/>
      <c r="IA32" s="677"/>
      <c r="IB32" s="677"/>
      <c r="IC32" s="677"/>
      <c r="ID32" s="677"/>
      <c r="IE32" s="677"/>
      <c r="IF32" s="677"/>
      <c r="IG32" s="677"/>
      <c r="IH32" s="677"/>
      <c r="II32" s="677"/>
      <c r="IJ32" s="677"/>
      <c r="IK32" s="677"/>
      <c r="IL32" s="677"/>
      <c r="IM32" s="677"/>
      <c r="IN32" s="677"/>
      <c r="IO32" s="677"/>
    </row>
    <row r="33" spans="1:249" ht="18" customHeight="1">
      <c r="A33" s="772"/>
      <c r="B33" s="773"/>
      <c r="C33" s="773"/>
      <c r="D33" s="775"/>
      <c r="E33" s="5"/>
      <c r="F33" s="5"/>
      <c r="G33" s="678"/>
      <c r="H33" s="678"/>
      <c r="I33" s="678"/>
      <c r="J33" s="679"/>
      <c r="K33" s="679"/>
      <c r="L33" s="679"/>
      <c r="M33" s="679"/>
      <c r="N33" s="679"/>
      <c r="O33" s="679"/>
      <c r="P33" s="679"/>
      <c r="Q33" s="679"/>
      <c r="R33" s="679"/>
      <c r="S33" s="679"/>
      <c r="T33" s="679"/>
      <c r="U33" s="679"/>
      <c r="V33" s="679"/>
      <c r="W33" s="679"/>
      <c r="X33" s="679"/>
      <c r="Y33" s="679"/>
      <c r="Z33" s="679"/>
      <c r="AA33" s="679"/>
      <c r="AB33" s="679"/>
      <c r="AC33" s="679"/>
      <c r="AD33" s="679"/>
      <c r="AE33" s="679"/>
      <c r="AF33" s="679"/>
      <c r="AG33" s="679"/>
      <c r="AH33" s="679"/>
      <c r="AI33" s="679"/>
      <c r="AJ33" s="679"/>
      <c r="AK33" s="679"/>
      <c r="AL33" s="679"/>
      <c r="AM33" s="679"/>
      <c r="AN33" s="679"/>
      <c r="AO33" s="679"/>
      <c r="AP33" s="679"/>
      <c r="AQ33" s="679"/>
      <c r="AR33" s="679"/>
      <c r="AS33" s="679"/>
      <c r="AT33" s="679"/>
      <c r="AU33" s="679"/>
      <c r="AV33" s="679"/>
      <c r="AW33" s="679"/>
      <c r="AX33" s="679"/>
      <c r="AY33" s="679"/>
      <c r="AZ33" s="679"/>
      <c r="BA33" s="679"/>
      <c r="BB33" s="679"/>
      <c r="BC33" s="679"/>
      <c r="BD33" s="679"/>
      <c r="BE33" s="679"/>
      <c r="BF33" s="679"/>
      <c r="BG33" s="679"/>
      <c r="BH33" s="679"/>
      <c r="BI33" s="679"/>
      <c r="BJ33" s="679"/>
      <c r="BK33" s="679"/>
      <c r="BL33" s="679"/>
      <c r="BM33" s="679"/>
      <c r="BN33" s="679"/>
      <c r="BO33" s="679"/>
      <c r="BP33" s="679"/>
      <c r="BQ33" s="679"/>
      <c r="BR33" s="679"/>
      <c r="BS33" s="679"/>
      <c r="BT33" s="679"/>
      <c r="BU33" s="679"/>
      <c r="BV33" s="679"/>
      <c r="BW33" s="679"/>
      <c r="BX33" s="679"/>
      <c r="BY33" s="679"/>
      <c r="BZ33" s="679"/>
      <c r="CA33" s="679"/>
      <c r="CB33" s="679"/>
      <c r="CC33" s="679"/>
      <c r="CD33" s="679"/>
      <c r="CE33" s="679"/>
      <c r="CF33" s="679"/>
      <c r="CG33" s="679"/>
      <c r="CH33" s="679"/>
      <c r="CI33" s="679"/>
      <c r="CJ33" s="679"/>
      <c r="CK33" s="679"/>
      <c r="CL33" s="679"/>
      <c r="CM33" s="679"/>
      <c r="CN33" s="679"/>
      <c r="CO33" s="679"/>
      <c r="CP33" s="679"/>
      <c r="CQ33" s="679"/>
      <c r="CR33" s="679"/>
      <c r="CS33" s="679"/>
      <c r="CT33" s="679"/>
      <c r="CU33" s="679"/>
      <c r="CV33" s="679"/>
      <c r="CW33" s="679"/>
      <c r="CX33" s="679"/>
      <c r="CY33" s="679"/>
      <c r="CZ33" s="679"/>
      <c r="DA33" s="679"/>
      <c r="DB33" s="679"/>
      <c r="DC33" s="679"/>
      <c r="DD33" s="679"/>
      <c r="DE33" s="679"/>
      <c r="DF33" s="679"/>
      <c r="DG33" s="679"/>
      <c r="DH33" s="679"/>
      <c r="DI33" s="679"/>
      <c r="DJ33" s="679"/>
      <c r="DK33" s="679"/>
      <c r="DL33" s="679"/>
      <c r="DM33" s="679"/>
      <c r="DN33" s="679"/>
      <c r="DO33" s="679"/>
      <c r="DP33" s="679"/>
      <c r="DQ33" s="679"/>
      <c r="DR33" s="679"/>
      <c r="DS33" s="679"/>
      <c r="DT33" s="679"/>
      <c r="DU33" s="679"/>
      <c r="DV33" s="679"/>
      <c r="DW33" s="679"/>
      <c r="DX33" s="679"/>
      <c r="DY33" s="679"/>
      <c r="DZ33" s="679"/>
      <c r="EA33" s="679"/>
      <c r="EB33" s="679"/>
      <c r="EC33" s="679"/>
      <c r="ED33" s="679"/>
      <c r="EE33" s="679"/>
      <c r="EF33" s="679"/>
      <c r="EG33" s="679"/>
      <c r="EH33" s="679"/>
      <c r="EI33" s="679"/>
      <c r="EJ33" s="679"/>
      <c r="EK33" s="679"/>
      <c r="EL33" s="679"/>
      <c r="EM33" s="679"/>
      <c r="EN33" s="679"/>
      <c r="EO33" s="679"/>
      <c r="EP33" s="679"/>
      <c r="EQ33" s="679"/>
      <c r="ER33" s="679"/>
      <c r="ES33" s="679"/>
      <c r="ET33" s="679"/>
      <c r="EU33" s="679"/>
      <c r="EV33" s="679"/>
      <c r="EW33" s="679"/>
      <c r="EX33" s="679"/>
      <c r="EY33" s="679"/>
      <c r="EZ33" s="679"/>
      <c r="FA33" s="679"/>
      <c r="FB33" s="679"/>
      <c r="FC33" s="679"/>
      <c r="FD33" s="679"/>
      <c r="FE33" s="679"/>
      <c r="FF33" s="679"/>
      <c r="FG33" s="679"/>
      <c r="FH33" s="679"/>
      <c r="FI33" s="679"/>
      <c r="FJ33" s="679"/>
      <c r="FK33" s="679"/>
      <c r="FL33" s="679"/>
      <c r="FM33" s="679"/>
      <c r="FN33" s="679"/>
      <c r="FO33" s="679"/>
      <c r="FP33" s="679"/>
      <c r="FQ33" s="679"/>
      <c r="FR33" s="679"/>
      <c r="FS33" s="679"/>
      <c r="FT33" s="679"/>
      <c r="FU33" s="679"/>
      <c r="FV33" s="679"/>
      <c r="FW33" s="679"/>
      <c r="FX33" s="679"/>
      <c r="FY33" s="679"/>
      <c r="FZ33" s="679"/>
      <c r="GA33" s="679"/>
      <c r="GB33" s="679"/>
      <c r="GC33" s="679"/>
      <c r="GD33" s="679"/>
      <c r="GE33" s="679"/>
      <c r="GF33" s="679"/>
      <c r="GG33" s="679"/>
      <c r="GH33" s="679"/>
      <c r="GI33" s="679"/>
      <c r="GJ33" s="679"/>
      <c r="GK33" s="679"/>
      <c r="GL33" s="679"/>
      <c r="GM33" s="679"/>
      <c r="GN33" s="679"/>
      <c r="GO33" s="679"/>
      <c r="GP33" s="679"/>
      <c r="GQ33" s="679"/>
      <c r="GR33" s="679"/>
      <c r="GS33" s="679"/>
      <c r="GT33" s="679"/>
      <c r="GU33" s="679"/>
      <c r="GV33" s="679"/>
      <c r="GW33" s="679"/>
      <c r="GX33" s="679"/>
      <c r="GY33" s="679"/>
      <c r="GZ33" s="679"/>
      <c r="HA33" s="679"/>
      <c r="HB33" s="679"/>
      <c r="HC33" s="679"/>
      <c r="HD33" s="679"/>
      <c r="HE33" s="679"/>
      <c r="HF33" s="679"/>
      <c r="HG33" s="679"/>
      <c r="HH33" s="679"/>
      <c r="HI33" s="679"/>
      <c r="HJ33" s="679"/>
      <c r="HK33" s="679"/>
      <c r="HL33" s="679"/>
      <c r="HM33" s="679"/>
      <c r="HN33" s="679"/>
      <c r="HO33" s="679"/>
      <c r="HP33" s="679"/>
      <c r="HQ33" s="679"/>
      <c r="HR33" s="679"/>
      <c r="HS33" s="679"/>
      <c r="HT33" s="679"/>
      <c r="HU33" s="679"/>
      <c r="HV33" s="679"/>
      <c r="HW33" s="679"/>
      <c r="HX33" s="679"/>
      <c r="HY33" s="679"/>
      <c r="HZ33" s="679"/>
      <c r="IA33" s="679"/>
      <c r="IB33" s="679"/>
      <c r="IC33" s="679"/>
      <c r="ID33" s="679"/>
      <c r="IE33" s="679"/>
      <c r="IF33" s="679"/>
      <c r="IG33" s="679"/>
      <c r="IH33" s="679"/>
      <c r="II33" s="679"/>
      <c r="IJ33" s="679"/>
      <c r="IK33" s="679"/>
      <c r="IL33" s="679"/>
      <c r="IM33" s="679"/>
      <c r="IN33" s="679"/>
      <c r="IO33" s="679"/>
    </row>
    <row r="34" spans="1:249" ht="18" customHeight="1">
      <c r="A34" s="772"/>
      <c r="B34" s="773"/>
      <c r="C34" s="773"/>
      <c r="D34" s="775"/>
      <c r="E34" s="5"/>
      <c r="F34" s="5"/>
      <c r="G34" s="678"/>
      <c r="H34" s="678"/>
      <c r="I34" s="678"/>
      <c r="J34" s="679"/>
      <c r="K34" s="679"/>
      <c r="L34" s="679"/>
      <c r="M34" s="679"/>
      <c r="N34" s="679"/>
      <c r="O34" s="679"/>
      <c r="P34" s="679"/>
      <c r="Q34" s="679"/>
      <c r="R34" s="679"/>
      <c r="S34" s="679"/>
      <c r="T34" s="679"/>
      <c r="U34" s="679"/>
      <c r="V34" s="679"/>
      <c r="W34" s="679"/>
      <c r="X34" s="679"/>
      <c r="Y34" s="679"/>
      <c r="Z34" s="679"/>
      <c r="AA34" s="679"/>
      <c r="AB34" s="679"/>
      <c r="AC34" s="679"/>
      <c r="AD34" s="679"/>
      <c r="AE34" s="679"/>
      <c r="AF34" s="679"/>
      <c r="AG34" s="679"/>
      <c r="AH34" s="679"/>
      <c r="AI34" s="679"/>
      <c r="AJ34" s="679"/>
      <c r="AK34" s="679"/>
      <c r="AL34" s="679"/>
      <c r="AM34" s="679"/>
      <c r="AN34" s="679"/>
      <c r="AO34" s="679"/>
      <c r="AP34" s="679"/>
      <c r="AQ34" s="679"/>
      <c r="AR34" s="679"/>
      <c r="AS34" s="679"/>
      <c r="AT34" s="679"/>
      <c r="AU34" s="679"/>
      <c r="AV34" s="679"/>
      <c r="AW34" s="679"/>
      <c r="AX34" s="679"/>
      <c r="AY34" s="679"/>
      <c r="AZ34" s="679"/>
      <c r="BA34" s="679"/>
      <c r="BB34" s="679"/>
      <c r="BC34" s="679"/>
      <c r="BD34" s="679"/>
      <c r="BE34" s="679"/>
      <c r="BF34" s="679"/>
      <c r="BG34" s="679"/>
      <c r="BH34" s="679"/>
      <c r="BI34" s="679"/>
      <c r="BJ34" s="679"/>
      <c r="BK34" s="679"/>
      <c r="BL34" s="679"/>
      <c r="BM34" s="679"/>
      <c r="BN34" s="679"/>
      <c r="BO34" s="679"/>
      <c r="BP34" s="679"/>
      <c r="BQ34" s="679"/>
      <c r="BR34" s="679"/>
      <c r="BS34" s="679"/>
      <c r="BT34" s="679"/>
      <c r="BU34" s="679"/>
      <c r="BV34" s="679"/>
      <c r="BW34" s="679"/>
      <c r="BX34" s="679"/>
      <c r="BY34" s="679"/>
      <c r="BZ34" s="679"/>
      <c r="CA34" s="679"/>
      <c r="CB34" s="679"/>
      <c r="CC34" s="679"/>
      <c r="CD34" s="679"/>
      <c r="CE34" s="679"/>
      <c r="CF34" s="679"/>
      <c r="CG34" s="679"/>
      <c r="CH34" s="679"/>
      <c r="CI34" s="679"/>
      <c r="CJ34" s="679"/>
      <c r="CK34" s="679"/>
      <c r="CL34" s="679"/>
      <c r="CM34" s="679"/>
      <c r="CN34" s="679"/>
      <c r="CO34" s="679"/>
      <c r="CP34" s="679"/>
      <c r="CQ34" s="679"/>
      <c r="CR34" s="679"/>
      <c r="CS34" s="679"/>
      <c r="CT34" s="679"/>
      <c r="CU34" s="679"/>
      <c r="CV34" s="679"/>
      <c r="CW34" s="679"/>
      <c r="CX34" s="679"/>
      <c r="CY34" s="679"/>
      <c r="CZ34" s="679"/>
      <c r="DA34" s="679"/>
      <c r="DB34" s="679"/>
      <c r="DC34" s="679"/>
      <c r="DD34" s="679"/>
      <c r="DE34" s="679"/>
      <c r="DF34" s="679"/>
      <c r="DG34" s="679"/>
      <c r="DH34" s="679"/>
      <c r="DI34" s="679"/>
      <c r="DJ34" s="679"/>
      <c r="DK34" s="679"/>
      <c r="DL34" s="679"/>
      <c r="DM34" s="679"/>
      <c r="DN34" s="679"/>
      <c r="DO34" s="679"/>
      <c r="DP34" s="679"/>
      <c r="DQ34" s="679"/>
      <c r="DR34" s="679"/>
      <c r="DS34" s="679"/>
      <c r="DT34" s="679"/>
      <c r="DU34" s="679"/>
      <c r="DV34" s="679"/>
      <c r="DW34" s="679"/>
      <c r="DX34" s="679"/>
      <c r="DY34" s="679"/>
      <c r="DZ34" s="679"/>
      <c r="EA34" s="679"/>
      <c r="EB34" s="679"/>
      <c r="EC34" s="679"/>
      <c r="ED34" s="679"/>
      <c r="EE34" s="679"/>
      <c r="EF34" s="679"/>
      <c r="EG34" s="679"/>
      <c r="EH34" s="679"/>
      <c r="EI34" s="679"/>
      <c r="EJ34" s="679"/>
      <c r="EK34" s="679"/>
      <c r="EL34" s="679"/>
      <c r="EM34" s="679"/>
      <c r="EN34" s="679"/>
      <c r="EO34" s="679"/>
      <c r="EP34" s="679"/>
      <c r="EQ34" s="679"/>
      <c r="ER34" s="679"/>
      <c r="ES34" s="679"/>
      <c r="ET34" s="679"/>
      <c r="EU34" s="679"/>
      <c r="EV34" s="679"/>
      <c r="EW34" s="679"/>
      <c r="EX34" s="679"/>
      <c r="EY34" s="679"/>
      <c r="EZ34" s="679"/>
      <c r="FA34" s="679"/>
      <c r="FB34" s="679"/>
      <c r="FC34" s="679"/>
      <c r="FD34" s="679"/>
      <c r="FE34" s="679"/>
      <c r="FF34" s="679"/>
      <c r="FG34" s="679"/>
      <c r="FH34" s="679"/>
      <c r="FI34" s="679"/>
      <c r="FJ34" s="679"/>
      <c r="FK34" s="679"/>
      <c r="FL34" s="679"/>
      <c r="FM34" s="679"/>
      <c r="FN34" s="679"/>
      <c r="FO34" s="679"/>
      <c r="FP34" s="679"/>
      <c r="FQ34" s="679"/>
      <c r="FR34" s="679"/>
      <c r="FS34" s="679"/>
      <c r="FT34" s="679"/>
      <c r="FU34" s="679"/>
      <c r="FV34" s="679"/>
      <c r="FW34" s="679"/>
      <c r="FX34" s="679"/>
      <c r="FY34" s="679"/>
      <c r="FZ34" s="679"/>
      <c r="GA34" s="679"/>
      <c r="GB34" s="679"/>
      <c r="GC34" s="679"/>
      <c r="GD34" s="679"/>
      <c r="GE34" s="679"/>
      <c r="GF34" s="679"/>
      <c r="GG34" s="679"/>
      <c r="GH34" s="679"/>
      <c r="GI34" s="679"/>
      <c r="GJ34" s="679"/>
      <c r="GK34" s="679"/>
      <c r="GL34" s="679"/>
      <c r="GM34" s="679"/>
      <c r="GN34" s="679"/>
      <c r="GO34" s="679"/>
      <c r="GP34" s="679"/>
      <c r="GQ34" s="679"/>
      <c r="GR34" s="679"/>
      <c r="GS34" s="679"/>
      <c r="GT34" s="679"/>
      <c r="GU34" s="679"/>
      <c r="GV34" s="679"/>
      <c r="GW34" s="679"/>
      <c r="GX34" s="679"/>
      <c r="GY34" s="679"/>
      <c r="GZ34" s="679"/>
      <c r="HA34" s="679"/>
      <c r="HB34" s="679"/>
      <c r="HC34" s="679"/>
      <c r="HD34" s="679"/>
      <c r="HE34" s="679"/>
      <c r="HF34" s="679"/>
      <c r="HG34" s="679"/>
      <c r="HH34" s="679"/>
      <c r="HI34" s="679"/>
      <c r="HJ34" s="679"/>
      <c r="HK34" s="679"/>
      <c r="HL34" s="679"/>
      <c r="HM34" s="679"/>
      <c r="HN34" s="679"/>
      <c r="HO34" s="679"/>
      <c r="HP34" s="679"/>
      <c r="HQ34" s="679"/>
      <c r="HR34" s="679"/>
      <c r="HS34" s="679"/>
      <c r="HT34" s="679"/>
      <c r="HU34" s="679"/>
      <c r="HV34" s="679"/>
      <c r="HW34" s="679"/>
      <c r="HX34" s="679"/>
      <c r="HY34" s="679"/>
      <c r="HZ34" s="679"/>
      <c r="IA34" s="679"/>
      <c r="IB34" s="679"/>
      <c r="IC34" s="679"/>
      <c r="ID34" s="679"/>
      <c r="IE34" s="679"/>
      <c r="IF34" s="679"/>
      <c r="IG34" s="679"/>
      <c r="IH34" s="679"/>
      <c r="II34" s="679"/>
      <c r="IJ34" s="679"/>
      <c r="IK34" s="679"/>
      <c r="IL34" s="679"/>
      <c r="IM34" s="679"/>
      <c r="IN34" s="679"/>
      <c r="IO34" s="679"/>
    </row>
    <row r="35" spans="1:249" ht="18" customHeight="1">
      <c r="A35" s="776"/>
      <c r="B35" s="775"/>
      <c r="C35" s="775"/>
      <c r="D35" s="775"/>
      <c r="E35" s="4" t="s">
        <v>2722</v>
      </c>
      <c r="F35" s="5"/>
      <c r="G35" s="5"/>
      <c r="H35" s="5"/>
      <c r="I35" s="5"/>
    </row>
    <row r="36" spans="1:249" ht="18" customHeight="1">
      <c r="A36" s="767" t="s">
        <v>2909</v>
      </c>
      <c r="B36" s="768"/>
      <c r="C36" s="1283" t="s">
        <v>4706</v>
      </c>
      <c r="D36" s="770"/>
      <c r="E36" s="2884" t="s">
        <v>4683</v>
      </c>
      <c r="F36" s="5"/>
      <c r="G36" s="5"/>
      <c r="H36" s="5"/>
      <c r="I36" s="5"/>
    </row>
    <row r="37" spans="1:249" ht="18" customHeight="1">
      <c r="A37" s="777"/>
      <c r="B37" s="778"/>
      <c r="C37" s="778"/>
      <c r="D37" s="770"/>
      <c r="E37" s="2884"/>
      <c r="F37" s="5"/>
      <c r="G37" s="5"/>
      <c r="H37" s="5"/>
      <c r="I37" s="5"/>
    </row>
    <row r="38" spans="1:249" ht="18" customHeight="1">
      <c r="A38" s="767" t="s">
        <v>2910</v>
      </c>
      <c r="B38" s="768"/>
      <c r="C38" s="1283" t="s">
        <v>4705</v>
      </c>
      <c r="D38" s="770"/>
      <c r="E38" s="2884" t="s">
        <v>4684</v>
      </c>
      <c r="F38" s="5"/>
      <c r="G38" s="5"/>
      <c r="H38" s="5"/>
      <c r="I38" s="5"/>
    </row>
    <row r="39" spans="1:249" ht="18" customHeight="1">
      <c r="A39" s="777"/>
      <c r="B39" s="778"/>
      <c r="C39" s="778" t="s">
        <v>1778</v>
      </c>
      <c r="D39" s="770"/>
      <c r="E39" s="2884"/>
      <c r="F39" s="5"/>
      <c r="G39" s="5"/>
      <c r="H39" s="5"/>
      <c r="I39" s="5"/>
    </row>
    <row r="40" spans="1:249" ht="18" customHeight="1">
      <c r="A40" s="767" t="s">
        <v>2911</v>
      </c>
      <c r="B40" s="768"/>
      <c r="C40" s="1283" t="s">
        <v>1778</v>
      </c>
      <c r="D40" s="770"/>
      <c r="E40" s="2884" t="s">
        <v>4685</v>
      </c>
      <c r="F40" s="5"/>
      <c r="G40" s="5"/>
      <c r="H40" s="5"/>
      <c r="I40" s="5"/>
    </row>
    <row r="41" spans="1:249" ht="18" customHeight="1">
      <c r="A41" s="771"/>
      <c r="B41" s="766"/>
      <c r="C41" s="775"/>
      <c r="D41" s="775"/>
      <c r="E41" s="5"/>
      <c r="F41" s="5"/>
      <c r="G41" s="5"/>
      <c r="H41" s="5"/>
      <c r="I41" s="5"/>
    </row>
    <row r="42" spans="1:249" ht="18" customHeight="1">
      <c r="A42" s="771"/>
      <c r="B42" s="766"/>
      <c r="C42" s="775"/>
      <c r="D42" s="775"/>
      <c r="E42" s="5"/>
      <c r="F42" s="5"/>
      <c r="G42" s="5"/>
      <c r="H42" s="5"/>
      <c r="I42" s="5"/>
    </row>
    <row r="43" spans="1:249" ht="18" customHeight="1">
      <c r="A43" s="771"/>
      <c r="B43" s="766"/>
      <c r="C43" s="775"/>
      <c r="D43" s="775"/>
      <c r="E43" s="5"/>
      <c r="F43" s="5"/>
      <c r="G43" s="5"/>
      <c r="H43" s="5"/>
      <c r="I43" s="5"/>
    </row>
    <row r="44" spans="1:249" ht="18" customHeight="1">
      <c r="A44" s="771"/>
      <c r="B44" s="766"/>
      <c r="C44" s="775"/>
      <c r="D44" s="775"/>
      <c r="E44" s="5"/>
      <c r="F44" s="5"/>
      <c r="G44" s="5"/>
      <c r="H44" s="5"/>
      <c r="I44" s="5"/>
    </row>
    <row r="45" spans="1:249" ht="18" customHeight="1">
      <c r="A45" s="771"/>
      <c r="B45" s="766"/>
      <c r="C45" s="775"/>
      <c r="D45" s="775"/>
      <c r="E45" s="5"/>
      <c r="F45" s="5"/>
      <c r="G45" s="5"/>
      <c r="H45" s="5"/>
      <c r="I45" s="5"/>
    </row>
    <row r="46" spans="1:249" ht="18" customHeight="1">
      <c r="A46" s="771" t="str">
        <f>"Year ended "&amp;C38</f>
        <v>Year ended 12/31/2016</v>
      </c>
      <c r="B46" s="766"/>
      <c r="C46" s="775"/>
      <c r="D46" s="775"/>
      <c r="E46" s="5"/>
      <c r="F46" s="5"/>
      <c r="G46" s="5"/>
      <c r="H46" s="5"/>
      <c r="I46" s="5"/>
    </row>
    <row r="47" spans="1:249" ht="18" customHeight="1">
      <c r="A47" s="771"/>
      <c r="B47" s="766"/>
      <c r="C47" s="775"/>
      <c r="D47" s="775"/>
      <c r="E47" s="5"/>
      <c r="F47" s="5"/>
      <c r="G47" s="5"/>
      <c r="H47" s="5"/>
      <c r="I47" s="5"/>
    </row>
    <row r="48" spans="1:249" ht="18" customHeight="1">
      <c r="A48" s="771"/>
      <c r="B48" s="766"/>
      <c r="C48" s="775"/>
      <c r="D48" s="775"/>
      <c r="E48" s="5"/>
      <c r="F48" s="5"/>
      <c r="G48" s="5"/>
      <c r="H48" s="5"/>
      <c r="I48" s="5"/>
    </row>
    <row r="49" spans="1:9" ht="13.5" customHeight="1">
      <c r="A49" s="765"/>
      <c r="B49" s="4"/>
      <c r="C49" s="5"/>
      <c r="D49" s="5"/>
      <c r="E49" s="5"/>
      <c r="F49" s="5"/>
      <c r="G49" s="5"/>
      <c r="H49" s="5"/>
      <c r="I49" s="5"/>
    </row>
    <row r="50" spans="1:9" ht="15" customHeight="1">
      <c r="A50" s="765" t="str">
        <f>"Annual Report of "&amp;C25</f>
        <v>Annual Report of  New York State Electric &amp; Gas Corporation</v>
      </c>
      <c r="B50" s="4"/>
      <c r="C50" s="5"/>
      <c r="D50" s="5"/>
      <c r="E50" s="5"/>
      <c r="F50" s="5"/>
      <c r="G50" s="5"/>
      <c r="H50" s="5"/>
      <c r="I50" s="5"/>
    </row>
    <row r="51" spans="1:9" ht="13.5" customHeight="1">
      <c r="A51" s="765"/>
      <c r="B51" s="4"/>
      <c r="C51" s="5"/>
      <c r="D51" s="5"/>
      <c r="E51" s="5"/>
      <c r="F51" s="5"/>
      <c r="G51" s="5"/>
      <c r="H51" s="5"/>
      <c r="I51" s="5"/>
    </row>
    <row r="52" spans="1:9" ht="15.6" customHeight="1">
      <c r="A52" s="765" t="str">
        <f>"Annual Report of "&amp;C25&amp;"                                                       "&amp;A6</f>
        <v>Annual Report of  New York State Electric &amp; Gas Corporation                                                       Year ended 12/31/2016</v>
      </c>
      <c r="B52" s="4"/>
      <c r="C52" s="5"/>
      <c r="D52" s="5"/>
      <c r="E52" s="5"/>
      <c r="F52" s="5"/>
      <c r="G52" s="5"/>
      <c r="H52" s="5"/>
      <c r="I52" s="5"/>
    </row>
    <row r="53" spans="1:9" ht="13.5" customHeight="1">
      <c r="A53" s="765"/>
      <c r="B53" s="4"/>
      <c r="C53" s="5"/>
      <c r="D53" s="5"/>
      <c r="E53" s="5"/>
      <c r="F53" s="5"/>
      <c r="G53" s="5"/>
      <c r="H53" s="5"/>
      <c r="I53" s="5"/>
    </row>
    <row r="54" spans="1:9" ht="15" customHeight="1">
      <c r="A54" s="765" t="str">
        <f>"Annual Report of "&amp;C25&amp;"                                                                           "&amp;A6</f>
        <v>Annual Report of  New York State Electric &amp; Gas Corporation                                                                           Year ended 12/31/2016</v>
      </c>
      <c r="B54" s="4"/>
      <c r="C54" s="5"/>
      <c r="D54" s="5"/>
      <c r="E54" s="5"/>
      <c r="F54" s="5"/>
      <c r="G54" s="5"/>
      <c r="H54" s="5"/>
      <c r="I54" s="5"/>
    </row>
    <row r="55" spans="1:9" ht="13.5" customHeight="1">
      <c r="A55" s="765"/>
      <c r="B55" s="4"/>
      <c r="C55" s="5"/>
      <c r="D55" s="5"/>
      <c r="E55" s="5"/>
      <c r="F55" s="5"/>
      <c r="G55" s="5"/>
      <c r="H55" s="5"/>
      <c r="I55" s="5"/>
    </row>
    <row r="56" spans="1:9" ht="15" customHeight="1">
      <c r="A56" s="765" t="str">
        <f>"Annual Report of "&amp;C25&amp;"                                                                                     "&amp;A6</f>
        <v>Annual Report of  New York State Electric &amp; Gas Corporation                                                                                     Year ended 12/31/2016</v>
      </c>
      <c r="B56" s="4"/>
      <c r="C56" s="5"/>
      <c r="D56" s="5"/>
      <c r="E56" s="5"/>
      <c r="F56" s="5"/>
      <c r="G56" s="5"/>
      <c r="H56" s="5"/>
      <c r="I56" s="5"/>
    </row>
    <row r="57" spans="1:9" ht="13.5" customHeight="1">
      <c r="A57" s="765"/>
      <c r="B57" s="4"/>
      <c r="C57" s="5"/>
      <c r="D57" s="5"/>
      <c r="E57" s="5"/>
      <c r="F57" s="5"/>
      <c r="G57" s="5"/>
      <c r="H57" s="5"/>
      <c r="I57" s="5"/>
    </row>
    <row r="58" spans="1:9" ht="15" customHeight="1">
      <c r="A58" s="765" t="str">
        <f>"Annual Report of "&amp;C25&amp;"                                                                                                 "&amp;A6</f>
        <v>Annual Report of  New York State Electric &amp; Gas Corporation                                                                                                 Year ended 12/31/2016</v>
      </c>
      <c r="B58" s="4"/>
      <c r="C58" s="5"/>
      <c r="D58" s="5"/>
      <c r="E58" s="5"/>
      <c r="F58" s="5"/>
      <c r="G58" s="5"/>
      <c r="H58" s="5"/>
      <c r="I58" s="5"/>
    </row>
    <row r="59" spans="1:9" ht="13.5" customHeight="1">
      <c r="A59" s="765"/>
      <c r="B59" s="4"/>
      <c r="C59" s="5"/>
      <c r="D59" s="5"/>
      <c r="E59" s="5"/>
      <c r="F59" s="5"/>
      <c r="G59" s="5"/>
      <c r="H59" s="5"/>
      <c r="I59" s="5"/>
    </row>
    <row r="60" spans="1:9" ht="15" customHeight="1">
      <c r="A60" s="765" t="str">
        <f>"Annual Report of "&amp;C25&amp;"                                                                                                              "&amp;A6</f>
        <v>Annual Report of  New York State Electric &amp; Gas Corporation                                                                                                              Year ended 12/31/2016</v>
      </c>
      <c r="B60" s="4"/>
      <c r="C60" s="5"/>
      <c r="D60" s="5"/>
      <c r="E60" s="5"/>
      <c r="F60" s="5"/>
      <c r="G60" s="5"/>
      <c r="H60" s="5"/>
      <c r="I60" s="5"/>
    </row>
    <row r="61" spans="1:9" ht="13.5" customHeight="1">
      <c r="A61" s="765"/>
      <c r="B61" s="4"/>
      <c r="C61" s="5"/>
      <c r="D61" s="5"/>
      <c r="E61" s="5"/>
      <c r="F61" s="5"/>
      <c r="G61" s="5"/>
      <c r="H61" s="5"/>
      <c r="I61" s="5"/>
    </row>
    <row r="62" spans="1:9" ht="15" customHeight="1">
      <c r="A62" s="765" t="str">
        <f>"Annual Report of "&amp;C25&amp;"                                                                                                                            "&amp;A6</f>
        <v>Annual Report of  New York State Electric &amp; Gas Corporation                                                                                                                            Year ended 12/31/2016</v>
      </c>
      <c r="B62" s="4"/>
      <c r="C62" s="5"/>
      <c r="D62" s="5"/>
      <c r="E62" s="5"/>
      <c r="F62" s="5"/>
      <c r="G62" s="5"/>
      <c r="H62" s="5"/>
      <c r="I62" s="5"/>
    </row>
    <row r="63" spans="1:9" ht="13.5" customHeight="1">
      <c r="A63" s="765"/>
      <c r="B63" s="4"/>
      <c r="C63" s="5"/>
      <c r="D63" s="5"/>
      <c r="E63" s="5"/>
      <c r="F63" s="5"/>
      <c r="G63" s="5"/>
      <c r="H63" s="5"/>
      <c r="I63" s="5"/>
    </row>
    <row r="64" spans="1:9" ht="15.6" customHeight="1">
      <c r="A64" s="765" t="str">
        <f>"Annual Report of "&amp;C25&amp;"                                                                                                                                       "&amp;A6</f>
        <v>Annual Report of  New York State Electric &amp; Gas Corporation                                                                                                                                       Year ended 12/31/2016</v>
      </c>
      <c r="B64" s="4"/>
      <c r="C64" s="5"/>
      <c r="D64" s="5"/>
      <c r="E64" s="5"/>
      <c r="F64" s="5"/>
      <c r="G64" s="5"/>
      <c r="H64" s="5"/>
      <c r="I64" s="5"/>
    </row>
    <row r="65" spans="1:9" ht="13.5" customHeight="1">
      <c r="A65" s="765"/>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680"/>
      <c r="B70" s="680"/>
      <c r="C70" s="680"/>
      <c r="D70" s="680"/>
      <c r="E70" s="680"/>
    </row>
  </sheetData>
  <pageMargins left="0.5" right="0.5" top="0.5" bottom="0.5" header="0.5" footer="0.5"/>
  <pageSetup scale="60"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152"/>
  <sheetViews>
    <sheetView defaultGridColor="0" colorId="22" zoomScale="73" zoomScaleNormal="73" zoomScaleSheetLayoutView="50" workbookViewId="0">
      <pane xSplit="2" topLeftCell="C1" activePane="topRight" state="frozen"/>
      <selection pane="topRight" activeCell="C18" sqref="C18"/>
    </sheetView>
  </sheetViews>
  <sheetFormatPr defaultColWidth="9.6640625" defaultRowHeight="15"/>
  <cols>
    <col min="1" max="1" width="4.6640625" style="9" customWidth="1"/>
    <col min="2" max="2" width="62.6640625" style="9" bestFit="1" customWidth="1"/>
    <col min="3" max="3" width="23.88671875" style="9" customWidth="1"/>
    <col min="4" max="5" width="18.6640625" style="9" customWidth="1"/>
    <col min="6" max="8" width="25.6640625" style="9" customWidth="1"/>
    <col min="9" max="9" width="15.6640625" style="9" customWidth="1"/>
    <col min="10" max="16384" width="9.6640625" style="9"/>
  </cols>
  <sheetData>
    <row r="1" spans="1:9" ht="17.649999999999999" customHeight="1">
      <c r="A1" s="43"/>
      <c r="B1" s="44" t="s">
        <v>1789</v>
      </c>
      <c r="C1" s="45" t="s">
        <v>1335</v>
      </c>
      <c r="D1" s="44" t="s">
        <v>1711</v>
      </c>
      <c r="E1" s="60" t="s">
        <v>1712</v>
      </c>
      <c r="F1" s="199" t="s">
        <v>1789</v>
      </c>
      <c r="G1" s="59" t="s">
        <v>1335</v>
      </c>
      <c r="H1" s="45" t="s">
        <v>1792</v>
      </c>
      <c r="I1" s="67" t="s">
        <v>1791</v>
      </c>
    </row>
    <row r="2" spans="1:9" ht="17.649999999999999" customHeight="1">
      <c r="A2" s="34"/>
      <c r="B2" s="81" t="str">
        <f>'Data Sheet'!$C$25</f>
        <v xml:space="preserve"> New York State Electric &amp; Gas Corporation</v>
      </c>
      <c r="C2" s="200" t="s">
        <v>1807</v>
      </c>
      <c r="D2" s="65" t="s">
        <v>1808</v>
      </c>
      <c r="E2" s="201"/>
      <c r="F2" s="80" t="str">
        <f>'Data Sheet'!$C$25</f>
        <v xml:space="preserve"> New York State Electric &amp; Gas Corporation</v>
      </c>
      <c r="G2" s="57" t="s">
        <v>1807</v>
      </c>
      <c r="H2" s="48" t="s">
        <v>3163</v>
      </c>
      <c r="I2" s="202"/>
    </row>
    <row r="3" spans="1:9" ht="17.649999999999999" customHeight="1">
      <c r="A3" s="37"/>
      <c r="B3" s="203"/>
      <c r="C3" s="204" t="s">
        <v>2979</v>
      </c>
      <c r="D3" s="703" t="str">
        <f>'Data Sheet'!$C$40</f>
        <v xml:space="preserve"> </v>
      </c>
      <c r="E3" s="133" t="str">
        <f>'Data Sheet'!$C$38</f>
        <v>12/31/2016</v>
      </c>
      <c r="F3" s="37"/>
      <c r="G3" s="117" t="s">
        <v>2979</v>
      </c>
      <c r="H3" s="696" t="str">
        <f>'Data Sheet'!$C$40</f>
        <v xml:space="preserve"> </v>
      </c>
      <c r="I3" s="111" t="str">
        <f>'Data Sheet'!$C$38</f>
        <v>12/31/2016</v>
      </c>
    </row>
    <row r="4" spans="1:9" ht="21" customHeight="1">
      <c r="A4" s="31" t="s">
        <v>3164</v>
      </c>
      <c r="B4" s="32"/>
      <c r="C4" s="32"/>
      <c r="D4" s="32"/>
      <c r="E4" s="33"/>
      <c r="F4" s="31" t="s">
        <v>3165</v>
      </c>
      <c r="G4" s="32"/>
      <c r="H4" s="32"/>
      <c r="I4" s="454"/>
    </row>
    <row r="5" spans="1:9" ht="19.899999999999999" customHeight="1">
      <c r="A5" s="205"/>
      <c r="B5" s="120" t="s">
        <v>3166</v>
      </c>
      <c r="C5" s="829" t="s">
        <v>3167</v>
      </c>
      <c r="D5" s="121"/>
      <c r="E5" s="130"/>
      <c r="F5" s="119"/>
      <c r="G5" s="35"/>
      <c r="H5" s="30"/>
      <c r="I5" s="73"/>
    </row>
    <row r="6" spans="1:9" ht="17.649999999999999" customHeight="1">
      <c r="A6" s="205"/>
      <c r="B6" s="120" t="s">
        <v>3168</v>
      </c>
      <c r="C6" s="829" t="s">
        <v>3169</v>
      </c>
      <c r="D6" s="121"/>
      <c r="E6" s="130"/>
      <c r="F6" s="119"/>
      <c r="G6" s="35"/>
      <c r="H6" s="30"/>
      <c r="I6" s="73"/>
    </row>
    <row r="7" spans="1:9" ht="17.649999999999999" customHeight="1">
      <c r="A7" s="205"/>
      <c r="B7" s="120" t="s">
        <v>3170</v>
      </c>
      <c r="C7" s="829" t="s">
        <v>3171</v>
      </c>
      <c r="D7" s="121"/>
      <c r="E7" s="130"/>
      <c r="F7" s="119"/>
      <c r="G7" s="35"/>
      <c r="H7" s="30"/>
      <c r="I7" s="73"/>
    </row>
    <row r="8" spans="1:9" ht="17.649999999999999" customHeight="1">
      <c r="A8" s="206"/>
      <c r="B8" s="124" t="s">
        <v>3172</v>
      </c>
      <c r="C8" s="124" t="s">
        <v>3173</v>
      </c>
      <c r="D8" s="207"/>
      <c r="E8" s="132"/>
      <c r="F8" s="31"/>
      <c r="G8" s="208"/>
      <c r="H8" s="38"/>
      <c r="I8" s="73"/>
    </row>
    <row r="9" spans="1:9" ht="17.649999999999999" customHeight="1">
      <c r="A9" s="34"/>
      <c r="B9" s="52"/>
      <c r="C9" s="35"/>
      <c r="D9" s="61"/>
      <c r="E9" s="659" t="s">
        <v>3174</v>
      </c>
      <c r="F9" s="31" t="s">
        <v>3174</v>
      </c>
      <c r="G9" s="64"/>
      <c r="H9" s="209"/>
      <c r="I9" s="210"/>
    </row>
    <row r="10" spans="1:9" ht="17.649999999999999" customHeight="1">
      <c r="A10" s="51"/>
      <c r="B10" s="35"/>
      <c r="C10" s="35"/>
      <c r="D10" s="61"/>
      <c r="E10" s="39"/>
      <c r="F10" s="119"/>
      <c r="G10" s="61" t="s">
        <v>3175</v>
      </c>
      <c r="H10" s="652" t="s">
        <v>3176</v>
      </c>
      <c r="I10" s="175" t="s">
        <v>1718</v>
      </c>
    </row>
    <row r="11" spans="1:9" ht="17.649999999999999" customHeight="1">
      <c r="A11" s="151" t="s">
        <v>1718</v>
      </c>
      <c r="B11" s="35" t="s">
        <v>3177</v>
      </c>
      <c r="C11" s="35"/>
      <c r="D11" s="211" t="s">
        <v>3178</v>
      </c>
      <c r="E11" s="39"/>
      <c r="F11" s="660" t="s">
        <v>3179</v>
      </c>
      <c r="G11" s="211" t="s">
        <v>3180</v>
      </c>
      <c r="H11" s="652" t="s">
        <v>2501</v>
      </c>
      <c r="I11" s="175" t="s">
        <v>1721</v>
      </c>
    </row>
    <row r="12" spans="1:9" ht="17.649999999999999" customHeight="1">
      <c r="A12" s="151" t="s">
        <v>1721</v>
      </c>
      <c r="B12" s="52"/>
      <c r="C12" s="35"/>
      <c r="D12" s="211" t="s">
        <v>3181</v>
      </c>
      <c r="E12" s="661" t="s">
        <v>3182</v>
      </c>
      <c r="F12" s="119"/>
      <c r="G12" s="211" t="s">
        <v>3183</v>
      </c>
      <c r="H12" s="65"/>
      <c r="I12" s="49"/>
    </row>
    <row r="13" spans="1:9" ht="17.649999999999999" customHeight="1">
      <c r="A13" s="34"/>
      <c r="B13" s="57"/>
      <c r="C13" s="30"/>
      <c r="D13" s="211"/>
      <c r="E13" s="39"/>
      <c r="F13" s="660" t="s">
        <v>3010</v>
      </c>
      <c r="G13" s="211"/>
      <c r="H13" s="65"/>
      <c r="I13" s="49"/>
    </row>
    <row r="14" spans="1:9" ht="17.649999999999999" customHeight="1">
      <c r="A14" s="37"/>
      <c r="B14" s="55" t="s">
        <v>3007</v>
      </c>
      <c r="C14" s="32"/>
      <c r="D14" s="187" t="s">
        <v>3008</v>
      </c>
      <c r="E14" s="659" t="s">
        <v>3009</v>
      </c>
      <c r="F14" s="31"/>
      <c r="G14" s="187" t="s">
        <v>2337</v>
      </c>
      <c r="H14" s="656" t="s">
        <v>2338</v>
      </c>
      <c r="I14" s="134"/>
    </row>
    <row r="15" spans="1:9" ht="17.649999999999999" customHeight="1">
      <c r="A15" s="51"/>
      <c r="B15" s="1318" t="s">
        <v>3184</v>
      </c>
      <c r="C15" s="30"/>
      <c r="D15" s="211"/>
      <c r="E15" s="39"/>
      <c r="F15" s="179"/>
      <c r="G15" s="1327"/>
      <c r="H15" s="211"/>
      <c r="I15" s="49"/>
    </row>
    <row r="16" spans="1:9" ht="17.649999999999999" customHeight="1">
      <c r="A16" s="37">
        <v>1</v>
      </c>
      <c r="B16" s="1319" t="s">
        <v>3018</v>
      </c>
      <c r="C16" s="38"/>
      <c r="D16" s="212"/>
      <c r="E16" s="213"/>
      <c r="F16" s="214"/>
      <c r="G16" s="1328"/>
      <c r="H16" s="812">
        <f>D16+E16-G16</f>
        <v>0</v>
      </c>
      <c r="I16" s="134">
        <v>1</v>
      </c>
    </row>
    <row r="17" spans="1:9" ht="17.649999999999999" customHeight="1">
      <c r="A17" s="54">
        <v>2</v>
      </c>
      <c r="B17" s="1319" t="s">
        <v>3019</v>
      </c>
      <c r="C17" s="38" t="s">
        <v>5452</v>
      </c>
      <c r="D17" s="1321"/>
      <c r="E17" s="1322"/>
      <c r="F17" s="179"/>
      <c r="G17" s="1328"/>
      <c r="H17" s="811">
        <f>D17+E17-G17</f>
        <v>0</v>
      </c>
      <c r="I17" s="134">
        <v>2</v>
      </c>
    </row>
    <row r="18" spans="1:9" ht="17.649999999999999" customHeight="1">
      <c r="A18" s="54">
        <v>3</v>
      </c>
      <c r="B18" s="1178" t="s">
        <v>3020</v>
      </c>
      <c r="C18" s="32"/>
      <c r="D18" s="215"/>
      <c r="E18" s="224"/>
      <c r="F18" s="216"/>
      <c r="G18" s="1328"/>
      <c r="H18" s="811">
        <f>D18+E18-G18</f>
        <v>0</v>
      </c>
      <c r="I18" s="134">
        <v>3</v>
      </c>
    </row>
    <row r="19" spans="1:9" ht="17.649999999999999" customHeight="1">
      <c r="A19" s="54">
        <v>4</v>
      </c>
      <c r="B19" s="1178" t="s">
        <v>3021</v>
      </c>
      <c r="C19" s="32"/>
      <c r="D19" s="215"/>
      <c r="E19" s="224"/>
      <c r="F19" s="179"/>
      <c r="G19" s="1328"/>
      <c r="H19" s="811">
        <f>D19+E19-G19</f>
        <v>0</v>
      </c>
      <c r="I19" s="134">
        <v>4</v>
      </c>
    </row>
    <row r="20" spans="1:9" ht="17.649999999999999" customHeight="1">
      <c r="A20" s="54">
        <v>5</v>
      </c>
      <c r="B20" s="1178" t="s">
        <v>3022</v>
      </c>
      <c r="C20" s="32"/>
      <c r="D20" s="215"/>
      <c r="E20" s="224"/>
      <c r="F20" s="216"/>
      <c r="G20" s="1328"/>
      <c r="H20" s="811">
        <f>D20+E20-G20</f>
        <v>0</v>
      </c>
      <c r="I20" s="134">
        <v>5</v>
      </c>
    </row>
    <row r="21" spans="1:9" ht="17.649999999999999" customHeight="1">
      <c r="A21" s="54">
        <v>6</v>
      </c>
      <c r="B21" s="1178" t="s">
        <v>3023</v>
      </c>
      <c r="C21" s="32"/>
      <c r="D21" s="153">
        <f>SUM(D16:D20)</f>
        <v>0</v>
      </c>
      <c r="E21" s="217"/>
      <c r="F21" s="179"/>
      <c r="G21" s="218"/>
      <c r="H21" s="811">
        <f>SUM(H16:H20)</f>
        <v>0</v>
      </c>
      <c r="I21" s="134">
        <v>6</v>
      </c>
    </row>
    <row r="22" spans="1:9" ht="17.649999999999999" customHeight="1">
      <c r="A22" s="54">
        <v>7</v>
      </c>
      <c r="B22" s="1178" t="s">
        <v>3024</v>
      </c>
      <c r="C22" s="32"/>
      <c r="D22" s="219"/>
      <c r="E22" s="220"/>
      <c r="F22" s="184"/>
      <c r="G22" s="221"/>
      <c r="H22" s="186"/>
      <c r="I22" s="134">
        <v>7</v>
      </c>
    </row>
    <row r="23" spans="1:9" ht="17.649999999999999" customHeight="1">
      <c r="A23" s="54">
        <v>8</v>
      </c>
      <c r="B23" s="1178" t="s">
        <v>3025</v>
      </c>
      <c r="C23" s="32"/>
      <c r="D23" s="215"/>
      <c r="E23" s="1323"/>
      <c r="F23" s="1329"/>
      <c r="G23" s="215"/>
      <c r="H23" s="811">
        <f>D23+E23-F23-G23</f>
        <v>0</v>
      </c>
      <c r="I23" s="134">
        <v>8</v>
      </c>
    </row>
    <row r="24" spans="1:9" ht="17.649999999999999" customHeight="1">
      <c r="A24" s="54">
        <v>9</v>
      </c>
      <c r="B24" s="1178" t="s">
        <v>3026</v>
      </c>
      <c r="C24" s="32"/>
      <c r="D24" s="215"/>
      <c r="E24" s="1323"/>
      <c r="F24" s="1329"/>
      <c r="G24" s="215"/>
      <c r="H24" s="811">
        <f>D24+E24-F24-G24</f>
        <v>0</v>
      </c>
      <c r="I24" s="134">
        <v>9</v>
      </c>
    </row>
    <row r="25" spans="1:9" ht="17.649999999999999" customHeight="1">
      <c r="A25" s="54">
        <v>10</v>
      </c>
      <c r="B25" s="1178" t="s">
        <v>3027</v>
      </c>
      <c r="C25" s="32"/>
      <c r="D25" s="153">
        <f>D23+D24</f>
        <v>0</v>
      </c>
      <c r="E25" s="1324"/>
      <c r="F25" s="222"/>
      <c r="G25" s="223"/>
      <c r="H25" s="811">
        <f>H23+H24</f>
        <v>0</v>
      </c>
      <c r="I25" s="134">
        <v>10</v>
      </c>
    </row>
    <row r="26" spans="1:9" ht="17.649999999999999" customHeight="1">
      <c r="A26" s="54">
        <v>11</v>
      </c>
      <c r="B26" s="1178" t="s">
        <v>3028</v>
      </c>
      <c r="C26" s="32"/>
      <c r="D26" s="215"/>
      <c r="E26" s="1323"/>
      <c r="F26" s="1329"/>
      <c r="G26" s="215"/>
      <c r="H26" s="811">
        <f>D26+E26-F26-G26</f>
        <v>0</v>
      </c>
      <c r="I26" s="134">
        <v>11</v>
      </c>
    </row>
    <row r="27" spans="1:9" ht="17.649999999999999" customHeight="1">
      <c r="A27" s="54">
        <v>12</v>
      </c>
      <c r="B27" s="1178" t="s">
        <v>3029</v>
      </c>
      <c r="C27" s="32"/>
      <c r="D27" s="215"/>
      <c r="E27" s="1323"/>
      <c r="F27" s="1329"/>
      <c r="G27" s="215"/>
      <c r="H27" s="811">
        <f>D27+E27-F27-G27</f>
        <v>0</v>
      </c>
      <c r="I27" s="134">
        <v>12</v>
      </c>
    </row>
    <row r="28" spans="1:9" ht="17.649999999999999" customHeight="1">
      <c r="A28" s="54">
        <v>13</v>
      </c>
      <c r="B28" s="1178" t="s">
        <v>3030</v>
      </c>
      <c r="C28" s="32"/>
      <c r="D28" s="215"/>
      <c r="E28" s="224"/>
      <c r="F28" s="1330"/>
      <c r="G28" s="215"/>
      <c r="H28" s="811">
        <f>D28+E28-F28-G28</f>
        <v>0</v>
      </c>
      <c r="I28" s="134">
        <v>13</v>
      </c>
    </row>
    <row r="29" spans="1:9" ht="17.649999999999999" customHeight="1">
      <c r="A29" s="51">
        <v>14</v>
      </c>
      <c r="B29" s="1320" t="s">
        <v>3031</v>
      </c>
      <c r="C29" s="35"/>
      <c r="D29" s="225">
        <f>D21+D25+D26+D27-D28</f>
        <v>0</v>
      </c>
      <c r="E29" s="1325"/>
      <c r="F29" s="226"/>
      <c r="G29" s="227"/>
      <c r="H29" s="1331">
        <f>H21+H25+H26+H27-H28</f>
        <v>0</v>
      </c>
      <c r="I29" s="49">
        <v>14</v>
      </c>
    </row>
    <row r="30" spans="1:9" ht="17.649999999999999" customHeight="1">
      <c r="A30" s="135"/>
      <c r="B30" s="1178" t="s">
        <v>3032</v>
      </c>
      <c r="C30" s="32"/>
      <c r="D30" s="153"/>
      <c r="E30" s="1325"/>
      <c r="F30" s="216"/>
      <c r="G30" s="218"/>
      <c r="H30" s="811"/>
      <c r="I30" s="111"/>
    </row>
    <row r="31" spans="1:9" ht="17.649999999999999" customHeight="1">
      <c r="A31" s="54">
        <v>15</v>
      </c>
      <c r="B31" s="1178" t="s">
        <v>3033</v>
      </c>
      <c r="C31" s="32"/>
      <c r="D31" s="215"/>
      <c r="E31" s="1325"/>
      <c r="F31" s="216"/>
      <c r="G31" s="218"/>
      <c r="H31" s="1328"/>
      <c r="I31" s="134">
        <v>15</v>
      </c>
    </row>
    <row r="32" spans="1:9" ht="17.649999999999999" customHeight="1">
      <c r="A32" s="54">
        <v>16</v>
      </c>
      <c r="B32" s="1178" t="s">
        <v>3034</v>
      </c>
      <c r="C32" s="32"/>
      <c r="D32" s="215"/>
      <c r="E32" s="1325"/>
      <c r="F32" s="216"/>
      <c r="G32" s="218"/>
      <c r="H32" s="1328"/>
      <c r="I32" s="134">
        <v>16</v>
      </c>
    </row>
    <row r="33" spans="1:9" ht="17.649999999999999" customHeight="1">
      <c r="A33" s="54">
        <v>17</v>
      </c>
      <c r="B33" s="1178" t="s">
        <v>3035</v>
      </c>
      <c r="C33" s="32"/>
      <c r="D33" s="215"/>
      <c r="E33" s="1326"/>
      <c r="F33" s="184"/>
      <c r="G33" s="223"/>
      <c r="H33" s="1332"/>
      <c r="I33" s="134">
        <v>17</v>
      </c>
    </row>
    <row r="34" spans="1:9" ht="17.649999999999999" customHeight="1">
      <c r="A34" s="54">
        <v>18</v>
      </c>
      <c r="B34" s="1178" t="s">
        <v>3036</v>
      </c>
      <c r="C34" s="32"/>
      <c r="D34" s="215"/>
      <c r="E34" s="1323"/>
      <c r="F34" s="1329"/>
      <c r="G34" s="215"/>
      <c r="H34" s="1332">
        <f>D34+E34-F34-G34</f>
        <v>0</v>
      </c>
      <c r="I34" s="134">
        <v>18</v>
      </c>
    </row>
    <row r="35" spans="1:9" ht="17.649999999999999" customHeight="1">
      <c r="A35" s="54">
        <v>19</v>
      </c>
      <c r="B35" s="1178" t="s">
        <v>3037</v>
      </c>
      <c r="C35" s="32"/>
      <c r="D35" s="215"/>
      <c r="E35" s="1323"/>
      <c r="F35" s="1329"/>
      <c r="G35" s="215"/>
      <c r="H35" s="1332">
        <f>D35+E35-F35-G35</f>
        <v>0</v>
      </c>
      <c r="I35" s="134">
        <v>19</v>
      </c>
    </row>
    <row r="36" spans="1:9" ht="17.649999999999999" customHeight="1">
      <c r="A36" s="54">
        <v>20</v>
      </c>
      <c r="B36" s="1178" t="s">
        <v>3038</v>
      </c>
      <c r="C36" s="32"/>
      <c r="D36" s="215"/>
      <c r="E36" s="1323"/>
      <c r="F36" s="1329"/>
      <c r="G36" s="215"/>
      <c r="H36" s="1332">
        <f>D36+E36-F36-G36</f>
        <v>0</v>
      </c>
      <c r="I36" s="134">
        <v>20</v>
      </c>
    </row>
    <row r="37" spans="1:9" ht="17.649999999999999" customHeight="1">
      <c r="A37" s="54">
        <v>21</v>
      </c>
      <c r="B37" s="1178" t="s">
        <v>2321</v>
      </c>
      <c r="C37" s="32"/>
      <c r="D37" s="215"/>
      <c r="E37" s="1323"/>
      <c r="F37" s="1329"/>
      <c r="G37" s="215"/>
      <c r="H37" s="1332">
        <f>D37+E37-F37-G37</f>
        <v>0</v>
      </c>
      <c r="I37" s="134">
        <v>21</v>
      </c>
    </row>
    <row r="38" spans="1:9" ht="17.649999999999999" customHeight="1">
      <c r="A38" s="51">
        <v>22</v>
      </c>
      <c r="B38" s="1320" t="s">
        <v>3039</v>
      </c>
      <c r="C38" s="35"/>
      <c r="D38" s="225">
        <f>SUM(D35:D37)</f>
        <v>0</v>
      </c>
      <c r="E38" s="1325"/>
      <c r="F38" s="226"/>
      <c r="G38" s="227"/>
      <c r="H38" s="1333">
        <f>SUM(H35:H37)</f>
        <v>0</v>
      </c>
      <c r="I38" s="49">
        <v>22</v>
      </c>
    </row>
    <row r="39" spans="1:9" ht="17.649999999999999" customHeight="1">
      <c r="A39" s="135"/>
      <c r="B39" s="1178" t="s">
        <v>3040</v>
      </c>
      <c r="C39" s="32"/>
      <c r="D39" s="153"/>
      <c r="E39" s="1326"/>
      <c r="F39" s="184"/>
      <c r="G39" s="223"/>
      <c r="H39" s="1332"/>
      <c r="I39" s="111"/>
    </row>
    <row r="40" spans="1:9">
      <c r="A40" s="72"/>
      <c r="B40" s="35"/>
      <c r="C40" s="35"/>
      <c r="D40" s="144"/>
      <c r="E40" s="39"/>
      <c r="F40" s="119"/>
      <c r="G40" s="144"/>
      <c r="H40" s="30"/>
      <c r="I40" s="73"/>
    </row>
    <row r="41" spans="1:9">
      <c r="A41" s="72"/>
      <c r="B41" s="35"/>
      <c r="C41" s="35"/>
      <c r="D41" s="144"/>
      <c r="E41" s="39"/>
      <c r="F41" s="119"/>
      <c r="G41" s="144"/>
      <c r="H41" s="30"/>
      <c r="I41" s="73"/>
    </row>
    <row r="42" spans="1:9">
      <c r="A42" s="34"/>
      <c r="B42" s="35"/>
      <c r="C42" s="35"/>
      <c r="D42" s="144"/>
      <c r="E42" s="39"/>
      <c r="F42" s="119"/>
      <c r="G42" s="144"/>
      <c r="H42" s="30"/>
      <c r="I42" s="73"/>
    </row>
    <row r="43" spans="1:9">
      <c r="A43" s="34"/>
      <c r="B43" s="30"/>
      <c r="C43" s="35"/>
      <c r="D43" s="144"/>
      <c r="E43" s="39"/>
      <c r="F43" s="34"/>
      <c r="G43" s="144"/>
      <c r="H43" s="30"/>
      <c r="I43" s="73"/>
    </row>
    <row r="44" spans="1:9">
      <c r="A44" s="34"/>
      <c r="B44" s="35"/>
      <c r="C44" s="35"/>
      <c r="D44" s="144"/>
      <c r="E44" s="39"/>
      <c r="F44" s="34"/>
      <c r="G44" s="144"/>
      <c r="H44" s="30"/>
      <c r="I44" s="73"/>
    </row>
    <row r="45" spans="1:9">
      <c r="A45" s="34"/>
      <c r="B45" s="30"/>
      <c r="C45" s="35"/>
      <c r="D45" s="144"/>
      <c r="E45" s="39"/>
      <c r="F45" s="119"/>
      <c r="G45" s="144"/>
      <c r="H45" s="30"/>
      <c r="I45" s="73"/>
    </row>
    <row r="46" spans="1:9">
      <c r="A46" s="34"/>
      <c r="B46" s="30"/>
      <c r="C46" s="35"/>
      <c r="D46" s="144"/>
      <c r="E46" s="39"/>
      <c r="F46" s="34"/>
      <c r="G46" s="144"/>
      <c r="H46" s="30"/>
      <c r="I46" s="73"/>
    </row>
    <row r="47" spans="1:9">
      <c r="A47" s="34"/>
      <c r="B47" s="30"/>
      <c r="C47" s="35"/>
      <c r="D47" s="144"/>
      <c r="E47" s="39"/>
      <c r="F47" s="34"/>
      <c r="G47" s="144"/>
      <c r="H47" s="30"/>
      <c r="I47" s="73"/>
    </row>
    <row r="48" spans="1:9">
      <c r="A48" s="34"/>
      <c r="B48" s="30"/>
      <c r="C48" s="35"/>
      <c r="D48" s="144"/>
      <c r="E48" s="39"/>
      <c r="F48" s="34"/>
      <c r="G48" s="144"/>
      <c r="H48" s="30"/>
      <c r="I48" s="73"/>
    </row>
    <row r="49" spans="1:9">
      <c r="A49" s="34"/>
      <c r="B49" s="30"/>
      <c r="C49" s="35"/>
      <c r="D49" s="144"/>
      <c r="E49" s="39"/>
      <c r="F49" s="34"/>
      <c r="G49" s="144"/>
      <c r="H49" s="30"/>
      <c r="I49" s="73"/>
    </row>
    <row r="50" spans="1:9">
      <c r="A50" s="34"/>
      <c r="B50" s="30"/>
      <c r="C50" s="35"/>
      <c r="D50" s="144"/>
      <c r="E50" s="39"/>
      <c r="F50" s="34"/>
      <c r="G50" s="144"/>
      <c r="H50" s="30"/>
      <c r="I50" s="73"/>
    </row>
    <row r="51" spans="1:9">
      <c r="A51" s="34"/>
      <c r="B51" s="30"/>
      <c r="C51" s="35"/>
      <c r="D51" s="144"/>
      <c r="E51" s="39"/>
      <c r="F51" s="34"/>
      <c r="G51" s="144"/>
      <c r="H51" s="30"/>
      <c r="I51" s="73"/>
    </row>
    <row r="52" spans="1:9">
      <c r="A52" s="34"/>
      <c r="B52" s="30"/>
      <c r="C52" s="35"/>
      <c r="D52" s="144"/>
      <c r="E52" s="39"/>
      <c r="F52" s="34"/>
      <c r="G52" s="144"/>
      <c r="H52" s="30"/>
      <c r="I52" s="73"/>
    </row>
    <row r="53" spans="1:9">
      <c r="A53" s="34"/>
      <c r="B53" s="30"/>
      <c r="C53" s="35"/>
      <c r="D53" s="144"/>
      <c r="E53" s="39"/>
      <c r="F53" s="34"/>
      <c r="G53" s="144"/>
      <c r="H53" s="30"/>
      <c r="I53" s="73"/>
    </row>
    <row r="54" spans="1:9" ht="15.75" thickBot="1">
      <c r="A54" s="40"/>
      <c r="B54" s="41"/>
      <c r="C54" s="42"/>
      <c r="D54" s="146"/>
      <c r="E54" s="164"/>
      <c r="F54" s="40"/>
      <c r="G54" s="146"/>
      <c r="H54" s="41"/>
      <c r="I54" s="114"/>
    </row>
    <row r="55" spans="1:9">
      <c r="A55" s="30"/>
      <c r="B55" s="30"/>
      <c r="C55" s="35"/>
      <c r="D55" s="144"/>
      <c r="E55" s="30"/>
      <c r="F55" s="30"/>
      <c r="G55" s="144"/>
      <c r="H55" s="30"/>
    </row>
    <row r="56" spans="1:9">
      <c r="A56" s="17" t="s">
        <v>2424</v>
      </c>
      <c r="B56" s="30"/>
      <c r="C56" s="35"/>
      <c r="D56" s="144"/>
      <c r="E56" s="30"/>
      <c r="F56" s="17" t="s">
        <v>2424</v>
      </c>
      <c r="G56" s="144"/>
      <c r="H56" s="30"/>
    </row>
    <row r="57" spans="1:9">
      <c r="A57" s="35" t="s">
        <v>3041</v>
      </c>
      <c r="B57" s="69"/>
      <c r="C57" s="69"/>
      <c r="D57" s="148"/>
      <c r="E57" s="35"/>
      <c r="F57" s="148" t="s">
        <v>3042</v>
      </c>
      <c r="G57" s="69"/>
      <c r="H57" s="35"/>
      <c r="I57" s="69"/>
    </row>
    <row r="58" spans="1:9">
      <c r="A58" s="30"/>
      <c r="B58" s="30"/>
      <c r="C58" s="30"/>
      <c r="D58" s="144"/>
      <c r="E58" s="30"/>
      <c r="F58" s="30"/>
      <c r="G58" s="144"/>
      <c r="H58" s="30"/>
    </row>
    <row r="59" spans="1:9">
      <c r="A59" s="30"/>
      <c r="B59" s="30"/>
      <c r="C59" s="30"/>
      <c r="D59" s="144"/>
      <c r="E59" s="30"/>
      <c r="F59" s="30"/>
      <c r="G59" s="144"/>
      <c r="H59" s="30"/>
    </row>
    <row r="60" spans="1:9">
      <c r="A60" s="30"/>
      <c r="B60" s="30"/>
      <c r="C60" s="30"/>
      <c r="D60" s="144"/>
      <c r="E60" s="30"/>
      <c r="F60" s="30"/>
      <c r="G60" s="144"/>
      <c r="H60" s="30"/>
    </row>
    <row r="61" spans="1:9">
      <c r="A61" s="30"/>
      <c r="B61" s="30"/>
      <c r="C61" s="30"/>
      <c r="D61" s="144"/>
      <c r="E61" s="30"/>
      <c r="F61" s="30"/>
      <c r="G61" s="144"/>
      <c r="H61" s="30"/>
    </row>
    <row r="62" spans="1:9">
      <c r="A62" s="30"/>
      <c r="B62" s="30"/>
      <c r="C62" s="30"/>
      <c r="D62" s="144"/>
      <c r="E62" s="30"/>
      <c r="F62" s="30"/>
      <c r="G62" s="144"/>
      <c r="H62" s="30"/>
    </row>
    <row r="63" spans="1:9">
      <c r="A63" s="30"/>
      <c r="B63" s="30"/>
      <c r="C63" s="30"/>
      <c r="D63" s="144"/>
      <c r="E63" s="30"/>
      <c r="F63" s="30"/>
      <c r="G63" s="144"/>
      <c r="H63" s="30"/>
    </row>
    <row r="64" spans="1:9">
      <c r="A64" s="30"/>
      <c r="B64" s="30"/>
      <c r="C64" s="30"/>
      <c r="D64" s="144"/>
      <c r="E64" s="30"/>
      <c r="F64" s="30"/>
      <c r="G64" s="144"/>
      <c r="H64" s="30"/>
    </row>
    <row r="65" spans="1:8">
      <c r="A65" s="30"/>
      <c r="B65"/>
      <c r="C65" s="30"/>
      <c r="D65" s="144"/>
      <c r="E65" s="30"/>
      <c r="F65" s="30"/>
      <c r="G65" s="144"/>
      <c r="H65" s="30"/>
    </row>
    <row r="66" spans="1:8">
      <c r="A66" s="30"/>
      <c r="B66"/>
      <c r="C66" s="30"/>
      <c r="D66" s="144"/>
      <c r="E66" s="30"/>
      <c r="F66" s="30"/>
      <c r="G66" s="144"/>
      <c r="H66" s="30"/>
    </row>
    <row r="67" spans="1:8">
      <c r="A67" s="30"/>
      <c r="B67"/>
      <c r="C67" s="30"/>
      <c r="D67" s="144"/>
      <c r="E67" s="30"/>
      <c r="F67" s="30"/>
      <c r="G67" s="144"/>
      <c r="H67" s="30"/>
    </row>
    <row r="68" spans="1:8">
      <c r="A68" s="30"/>
      <c r="B68"/>
      <c r="C68" s="30"/>
      <c r="D68" s="144"/>
      <c r="E68" s="30"/>
      <c r="F68" s="30"/>
      <c r="G68" s="144"/>
      <c r="H68" s="30"/>
    </row>
    <row r="69" spans="1:8">
      <c r="A69" s="30"/>
      <c r="B69"/>
      <c r="C69" s="30"/>
      <c r="D69" s="144"/>
      <c r="E69" s="30"/>
      <c r="F69" s="30"/>
      <c r="G69" s="144"/>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08"/>
      <c r="C152" s="17"/>
      <c r="D152" s="17"/>
      <c r="E152" s="17"/>
      <c r="F152" s="408"/>
    </row>
  </sheetData>
  <printOptions horizontalCentered="1" verticalCentered="1"/>
  <pageMargins left="0.5" right="0.5" top="0.5" bottom="0.5" header="0.5" footer="0.5"/>
  <pageSetup scale="69" fitToWidth="2" orientation="portrait" horizontalDpi="300" verticalDpi="300"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69"/>
  <sheetViews>
    <sheetView defaultGridColor="0" colorId="22" zoomScaleNormal="100" zoomScaleSheetLayoutView="40" workbookViewId="0">
      <selection activeCell="E113" sqref="D113:F113"/>
    </sheetView>
  </sheetViews>
  <sheetFormatPr defaultColWidth="9.6640625" defaultRowHeight="15"/>
  <cols>
    <col min="1" max="1" width="4.6640625" style="1581" customWidth="1"/>
    <col min="2" max="2" width="35.6640625" style="1581" customWidth="1"/>
    <col min="3" max="3" width="28.6640625" style="1581" customWidth="1"/>
    <col min="4" max="4" width="20.6640625" style="1581" customWidth="1"/>
    <col min="5" max="5" width="17.44140625" style="1581" customWidth="1"/>
    <col min="6" max="9" width="23.6640625" style="1581" customWidth="1"/>
    <col min="10" max="10" width="7.44140625" style="1581" bestFit="1" customWidth="1"/>
    <col min="11" max="11" width="4.6640625" style="1581" customWidth="1"/>
    <col min="12" max="16384" width="9.6640625" style="1581"/>
  </cols>
  <sheetData>
    <row r="1" spans="1:11" ht="15.2" customHeight="1">
      <c r="A1" s="1578" t="s">
        <v>3275</v>
      </c>
      <c r="B1" s="1579"/>
      <c r="C1" s="1734" t="s">
        <v>3276</v>
      </c>
      <c r="D1" s="1940" t="s">
        <v>1791</v>
      </c>
      <c r="E1" s="1941" t="s">
        <v>1792</v>
      </c>
      <c r="F1" s="1578" t="s">
        <v>1789</v>
      </c>
      <c r="G1" s="1942" t="s">
        <v>3276</v>
      </c>
      <c r="H1" s="1942" t="s">
        <v>1791</v>
      </c>
      <c r="I1" s="1942" t="s">
        <v>1792</v>
      </c>
      <c r="J1" s="1734"/>
      <c r="K1" s="1941"/>
    </row>
    <row r="2" spans="1:11" ht="15.2" customHeight="1">
      <c r="A2" s="1582" t="str">
        <f>'Data Sheet'!$C$25</f>
        <v xml:space="preserve"> New York State Electric &amp; Gas Corporation</v>
      </c>
      <c r="B2" s="1583"/>
      <c r="C2" s="1604" t="s">
        <v>3277</v>
      </c>
      <c r="D2" s="1612" t="s">
        <v>3295</v>
      </c>
      <c r="E2" s="1584"/>
      <c r="F2" s="1582" t="str">
        <f>'Data Sheet'!$C$25</f>
        <v xml:space="preserve"> New York State Electric &amp; Gas Corporation</v>
      </c>
      <c r="G2" s="1853" t="s">
        <v>3277</v>
      </c>
      <c r="H2" s="1853" t="s">
        <v>3295</v>
      </c>
      <c r="I2" s="1853"/>
      <c r="J2" s="1604"/>
      <c r="K2" s="1584"/>
    </row>
    <row r="3" spans="1:11" ht="15.2" customHeight="1">
      <c r="A3" s="1585" t="s">
        <v>3278</v>
      </c>
      <c r="B3" s="1583"/>
      <c r="C3" s="1604" t="s">
        <v>3279</v>
      </c>
      <c r="D3" s="1643" t="str">
        <f>'Data Sheet'!$C$40</f>
        <v xml:space="preserve"> </v>
      </c>
      <c r="E3" s="1943" t="str">
        <f>'Data Sheet'!$C$38</f>
        <v>12/31/2016</v>
      </c>
      <c r="F3" s="1585"/>
      <c r="G3" s="1944" t="s">
        <v>3279</v>
      </c>
      <c r="H3" s="1687" t="str">
        <f>'Data Sheet'!$C$40</f>
        <v xml:space="preserve"> </v>
      </c>
      <c r="I3" s="1750" t="str">
        <f>'Data Sheet'!$C$38</f>
        <v>12/31/2016</v>
      </c>
      <c r="J3" s="1748"/>
      <c r="K3" s="1945"/>
    </row>
    <row r="4" spans="1:11" ht="15.2" customHeight="1">
      <c r="A4" s="1946" t="s">
        <v>3280</v>
      </c>
      <c r="B4" s="1858"/>
      <c r="C4" s="1858"/>
      <c r="D4" s="1858"/>
      <c r="E4" s="1859"/>
      <c r="F4" s="1946" t="s">
        <v>3281</v>
      </c>
      <c r="G4" s="1858"/>
      <c r="H4" s="1858"/>
      <c r="I4" s="1858"/>
      <c r="J4" s="1858"/>
      <c r="K4" s="1859"/>
    </row>
    <row r="5" spans="1:11" ht="15.2" customHeight="1">
      <c r="A5" s="1582"/>
      <c r="B5" s="1604"/>
      <c r="C5" s="1604"/>
      <c r="D5" s="1604"/>
      <c r="E5" s="1584"/>
      <c r="F5" s="1582"/>
      <c r="G5" s="1604"/>
      <c r="H5" s="1604"/>
      <c r="I5" s="1604"/>
      <c r="J5" s="1604"/>
      <c r="K5" s="1584"/>
    </row>
    <row r="6" spans="1:11" ht="15.2" customHeight="1">
      <c r="A6" s="1947" t="s">
        <v>2108</v>
      </c>
      <c r="B6" s="1948"/>
      <c r="C6" s="1948"/>
      <c r="D6" s="1948"/>
      <c r="E6" s="1949"/>
      <c r="F6" s="1947" t="s">
        <v>299</v>
      </c>
      <c r="J6" s="1948"/>
      <c r="K6" s="1584"/>
    </row>
    <row r="7" spans="1:11" ht="15.2" customHeight="1">
      <c r="A7" s="1947"/>
      <c r="B7" s="1948"/>
      <c r="C7" s="1948"/>
      <c r="D7" s="1948"/>
      <c r="E7" s="1949"/>
      <c r="F7" s="1947" t="s">
        <v>301</v>
      </c>
      <c r="H7" s="1948"/>
      <c r="I7" s="1948"/>
      <c r="J7" s="1948"/>
      <c r="K7" s="1584"/>
    </row>
    <row r="8" spans="1:11" ht="15.2" customHeight="1">
      <c r="A8" s="1947" t="s">
        <v>770</v>
      </c>
      <c r="B8" s="1948"/>
      <c r="C8" s="1948"/>
      <c r="D8" s="1948"/>
      <c r="E8" s="1949"/>
      <c r="F8" s="1947" t="s">
        <v>768</v>
      </c>
      <c r="G8" s="1948"/>
      <c r="H8" s="1948"/>
      <c r="I8" s="1948"/>
      <c r="J8" s="1948"/>
      <c r="K8" s="1584"/>
    </row>
    <row r="9" spans="1:11" ht="15.2" customHeight="1">
      <c r="A9" s="1947" t="s">
        <v>772</v>
      </c>
      <c r="B9" s="1948"/>
      <c r="C9" s="1948"/>
      <c r="D9" s="1948"/>
      <c r="E9" s="1949"/>
      <c r="F9" s="1947" t="s">
        <v>769</v>
      </c>
      <c r="G9" s="1948"/>
      <c r="H9" s="1948"/>
      <c r="I9" s="1948"/>
      <c r="J9" s="1948"/>
      <c r="K9" s="1584"/>
    </row>
    <row r="10" spans="1:11" ht="15.2" customHeight="1">
      <c r="A10" s="1947" t="s">
        <v>773</v>
      </c>
      <c r="B10" s="1948"/>
      <c r="C10" s="1948"/>
      <c r="D10" s="1948"/>
      <c r="E10" s="1949"/>
      <c r="F10" s="1947" t="s">
        <v>771</v>
      </c>
      <c r="G10" s="1948"/>
      <c r="J10" s="1948"/>
      <c r="K10" s="1584"/>
    </row>
    <row r="11" spans="1:11" ht="15.2" customHeight="1">
      <c r="A11" s="1947"/>
      <c r="B11" s="1948"/>
      <c r="C11" s="1948"/>
      <c r="D11" s="1948"/>
      <c r="E11" s="1949"/>
      <c r="F11" s="1947"/>
      <c r="H11" s="1948"/>
      <c r="I11" s="1948"/>
      <c r="J11" s="1948"/>
      <c r="K11" s="1584"/>
    </row>
    <row r="12" spans="1:11" ht="15.2" customHeight="1">
      <c r="A12" s="1947" t="s">
        <v>775</v>
      </c>
      <c r="B12" s="1948"/>
      <c r="C12" s="1948"/>
      <c r="D12" s="1948"/>
      <c r="E12" s="1949"/>
      <c r="F12" s="1947" t="s">
        <v>3910</v>
      </c>
      <c r="G12" s="1948"/>
      <c r="H12" s="1948"/>
      <c r="I12" s="1948"/>
      <c r="J12" s="1948"/>
      <c r="K12" s="1584"/>
    </row>
    <row r="13" spans="1:11" ht="15.2" customHeight="1">
      <c r="A13" s="1947"/>
      <c r="B13" s="1948"/>
      <c r="C13" s="1948"/>
      <c r="D13" s="1948"/>
      <c r="E13" s="1949"/>
      <c r="F13" s="1947" t="s">
        <v>774</v>
      </c>
      <c r="G13" s="1948"/>
      <c r="H13" s="1948"/>
      <c r="I13" s="1948"/>
      <c r="J13" s="1948"/>
      <c r="K13" s="1584"/>
    </row>
    <row r="14" spans="1:11" ht="15.2" customHeight="1">
      <c r="A14" s="2587" t="s">
        <v>3937</v>
      </c>
      <c r="B14" s="2639"/>
      <c r="C14" s="2639"/>
      <c r="D14" s="2639"/>
      <c r="E14" s="2640"/>
      <c r="F14" s="2587" t="s">
        <v>776</v>
      </c>
      <c r="G14" s="1948"/>
      <c r="H14" s="1948"/>
      <c r="I14" s="1948"/>
      <c r="J14" s="1948"/>
      <c r="K14" s="1584"/>
    </row>
    <row r="15" spans="1:11" ht="15.2" customHeight="1">
      <c r="A15" s="2587" t="s">
        <v>3936</v>
      </c>
      <c r="B15" s="2639"/>
      <c r="C15" s="2639"/>
      <c r="D15" s="2639"/>
      <c r="E15" s="2640"/>
      <c r="F15" s="2587" t="s">
        <v>777</v>
      </c>
      <c r="G15" s="1948"/>
      <c r="H15" s="1948"/>
      <c r="I15" s="1948"/>
      <c r="J15" s="1948"/>
      <c r="K15" s="1584"/>
    </row>
    <row r="16" spans="1:11" ht="15.2" customHeight="1">
      <c r="A16" s="1947"/>
      <c r="B16" s="1948"/>
      <c r="C16" s="1948"/>
      <c r="D16" s="1948"/>
      <c r="E16" s="1949"/>
      <c r="F16" s="1947"/>
      <c r="G16" s="1948"/>
      <c r="H16" s="1948"/>
      <c r="I16" s="1948"/>
      <c r="J16" s="1948"/>
      <c r="K16" s="1584"/>
    </row>
    <row r="17" spans="1:11" ht="15.2" customHeight="1">
      <c r="A17" s="1947" t="s">
        <v>3908</v>
      </c>
      <c r="B17" s="1948"/>
      <c r="C17" s="1948"/>
      <c r="D17" s="1948"/>
      <c r="E17" s="1949"/>
      <c r="F17" s="1947" t="s">
        <v>3911</v>
      </c>
      <c r="G17" s="1948"/>
      <c r="H17" s="1948"/>
      <c r="I17" s="1948"/>
      <c r="J17" s="1948"/>
      <c r="K17" s="1584"/>
    </row>
    <row r="18" spans="1:11" ht="15.2" customHeight="1">
      <c r="A18" s="1947"/>
      <c r="B18" s="1948"/>
      <c r="C18" s="1948"/>
      <c r="D18" s="1948"/>
      <c r="E18" s="1949"/>
      <c r="F18" s="1947" t="s">
        <v>619</v>
      </c>
      <c r="G18" s="1948"/>
      <c r="H18" s="1948"/>
      <c r="I18" s="1948"/>
      <c r="J18" s="1948"/>
      <c r="K18" s="1584"/>
    </row>
    <row r="19" spans="1:11" ht="15.2" customHeight="1">
      <c r="A19" s="1947" t="s">
        <v>3909</v>
      </c>
      <c r="B19" s="1948"/>
      <c r="C19" s="1948"/>
      <c r="D19" s="1948"/>
      <c r="E19" s="1949"/>
      <c r="F19" s="1947"/>
      <c r="G19" s="1948"/>
      <c r="H19" s="1948"/>
      <c r="I19" s="1948"/>
      <c r="J19" s="1948"/>
      <c r="K19" s="1584"/>
    </row>
    <row r="20" spans="1:11" ht="15.2" customHeight="1">
      <c r="A20" s="1947" t="s">
        <v>620</v>
      </c>
      <c r="B20" s="1948"/>
      <c r="C20" s="1948"/>
      <c r="D20" s="1948"/>
      <c r="E20" s="1949"/>
      <c r="F20" s="1947" t="s">
        <v>3912</v>
      </c>
      <c r="G20" s="1948"/>
      <c r="H20" s="1948"/>
      <c r="I20" s="1948"/>
      <c r="J20" s="1948"/>
      <c r="K20" s="1584"/>
    </row>
    <row r="21" spans="1:11" ht="15.2" customHeight="1">
      <c r="A21" s="1947" t="s">
        <v>621</v>
      </c>
      <c r="B21" s="1948"/>
      <c r="C21" s="1948"/>
      <c r="D21" s="1948"/>
      <c r="E21" s="1949"/>
      <c r="F21" s="1947" t="s">
        <v>298</v>
      </c>
      <c r="G21" s="1948"/>
      <c r="H21" s="1948"/>
      <c r="I21" s="1948"/>
      <c r="J21" s="1948"/>
      <c r="K21" s="1584"/>
    </row>
    <row r="22" spans="1:11" ht="15.2" customHeight="1">
      <c r="A22" s="1947" t="s">
        <v>297</v>
      </c>
      <c r="B22" s="1948"/>
      <c r="C22" s="1948"/>
      <c r="D22" s="1948"/>
      <c r="E22" s="1949"/>
      <c r="F22" s="1947" t="s">
        <v>300</v>
      </c>
      <c r="G22" s="1948"/>
      <c r="H22" s="1948"/>
      <c r="I22" s="1948"/>
      <c r="J22" s="1948"/>
      <c r="K22" s="1584"/>
    </row>
    <row r="23" spans="1:11" ht="15.2" customHeight="1">
      <c r="A23" s="1582"/>
      <c r="B23" s="1604"/>
      <c r="C23" s="1604"/>
      <c r="D23" s="1604"/>
      <c r="E23" s="1584"/>
      <c r="F23" s="2319"/>
      <c r="G23" s="1748"/>
      <c r="H23" s="1748"/>
      <c r="I23" s="1748"/>
      <c r="J23" s="1748"/>
      <c r="K23" s="1945"/>
    </row>
    <row r="24" spans="1:11" ht="15.2" customHeight="1">
      <c r="A24" s="1950"/>
      <c r="B24" s="1951"/>
      <c r="C24" s="1952"/>
      <c r="D24" s="1596" t="s">
        <v>1825</v>
      </c>
      <c r="E24" s="1621"/>
      <c r="F24" s="1582"/>
      <c r="G24" s="1612"/>
      <c r="H24" s="1604"/>
      <c r="I24" s="1599" t="s">
        <v>1825</v>
      </c>
      <c r="J24" s="1583"/>
      <c r="K24" s="1953"/>
    </row>
    <row r="25" spans="1:11" ht="15.2" customHeight="1">
      <c r="A25" s="1610" t="s">
        <v>1718</v>
      </c>
      <c r="B25" s="1872" t="s">
        <v>176</v>
      </c>
      <c r="C25" s="1583"/>
      <c r="D25" s="1599" t="s">
        <v>3181</v>
      </c>
      <c r="E25" s="1608" t="s">
        <v>302</v>
      </c>
      <c r="F25" s="1610" t="s">
        <v>303</v>
      </c>
      <c r="G25" s="1599" t="s">
        <v>304</v>
      </c>
      <c r="H25" s="1598" t="s">
        <v>305</v>
      </c>
      <c r="I25" s="1599" t="s">
        <v>2501</v>
      </c>
      <c r="J25" s="1583"/>
      <c r="K25" s="1953" t="s">
        <v>1718</v>
      </c>
    </row>
    <row r="26" spans="1:11" ht="15.2" customHeight="1">
      <c r="A26" s="1954" t="s">
        <v>1721</v>
      </c>
      <c r="B26" s="1955" t="s">
        <v>3007</v>
      </c>
      <c r="C26" s="1586"/>
      <c r="D26" s="1602" t="s">
        <v>3008</v>
      </c>
      <c r="E26" s="1587" t="s">
        <v>3009</v>
      </c>
      <c r="F26" s="1954" t="s">
        <v>3010</v>
      </c>
      <c r="G26" s="1602" t="s">
        <v>2337</v>
      </c>
      <c r="H26" s="1601" t="s">
        <v>2338</v>
      </c>
      <c r="I26" s="1602" t="s">
        <v>2339</v>
      </c>
      <c r="J26" s="1586"/>
      <c r="K26" s="1956" t="s">
        <v>1721</v>
      </c>
    </row>
    <row r="27" spans="1:11" ht="15.2" customHeight="1">
      <c r="A27" s="1957">
        <v>1</v>
      </c>
      <c r="B27" s="1958" t="s">
        <v>306</v>
      </c>
      <c r="C27" s="1959"/>
      <c r="D27" s="1960"/>
      <c r="E27" s="1961"/>
      <c r="F27" s="1962"/>
      <c r="G27" s="1963"/>
      <c r="H27" s="1963"/>
      <c r="I27" s="1964"/>
      <c r="J27" s="1965"/>
      <c r="K27" s="1966">
        <v>1</v>
      </c>
    </row>
    <row r="28" spans="1:11" ht="15.2" customHeight="1">
      <c r="A28" s="1957">
        <v>2</v>
      </c>
      <c r="B28" s="1958" t="s">
        <v>307</v>
      </c>
      <c r="C28" s="1959"/>
      <c r="D28" s="1967"/>
      <c r="E28" s="1968"/>
      <c r="F28" s="1969"/>
      <c r="G28" s="1970"/>
      <c r="H28" s="1970"/>
      <c r="I28" s="1970">
        <f>D28+E28-F28+G28+H28</f>
        <v>0</v>
      </c>
      <c r="J28" s="1971" t="s">
        <v>308</v>
      </c>
      <c r="K28" s="1966">
        <v>2</v>
      </c>
    </row>
    <row r="29" spans="1:11" ht="15.2" customHeight="1">
      <c r="A29" s="1957">
        <v>3</v>
      </c>
      <c r="B29" s="1958" t="s">
        <v>309</v>
      </c>
      <c r="C29" s="1959"/>
      <c r="D29" s="1967">
        <v>1978432</v>
      </c>
      <c r="E29" s="1972"/>
      <c r="F29" s="1973"/>
      <c r="G29" s="1903"/>
      <c r="H29" s="1903"/>
      <c r="I29" s="1903">
        <f>D29+E29-F29+G29+H29</f>
        <v>1978432</v>
      </c>
      <c r="J29" s="1971" t="s">
        <v>310</v>
      </c>
      <c r="K29" s="1966">
        <v>3</v>
      </c>
    </row>
    <row r="30" spans="1:11" ht="15.2" customHeight="1">
      <c r="A30" s="1957">
        <v>4</v>
      </c>
      <c r="B30" s="1958" t="s">
        <v>311</v>
      </c>
      <c r="C30" s="1959"/>
      <c r="D30" s="1974">
        <v>19416943</v>
      </c>
      <c r="E30" s="1972">
        <v>510951</v>
      </c>
      <c r="F30" s="1973"/>
      <c r="G30" s="1903"/>
      <c r="H30" s="1903"/>
      <c r="I30" s="1903">
        <f>D30+E30-F30+G30+H30</f>
        <v>19927894</v>
      </c>
      <c r="J30" s="1971" t="s">
        <v>312</v>
      </c>
      <c r="K30" s="1966">
        <v>4</v>
      </c>
    </row>
    <row r="31" spans="1:11" ht="15.2" customHeight="1">
      <c r="A31" s="1957">
        <v>5</v>
      </c>
      <c r="B31" s="1958" t="s">
        <v>313</v>
      </c>
      <c r="C31" s="1959"/>
      <c r="D31" s="1974">
        <f t="shared" ref="D31:I31" si="0">SUM(D28:D30)</f>
        <v>21395375</v>
      </c>
      <c r="E31" s="1972">
        <f t="shared" si="0"/>
        <v>510951</v>
      </c>
      <c r="F31" s="1973">
        <f t="shared" si="0"/>
        <v>0</v>
      </c>
      <c r="G31" s="1903">
        <f t="shared" si="0"/>
        <v>0</v>
      </c>
      <c r="H31" s="1903">
        <f t="shared" si="0"/>
        <v>0</v>
      </c>
      <c r="I31" s="1903">
        <f t="shared" si="0"/>
        <v>21906326</v>
      </c>
      <c r="J31" s="1975"/>
      <c r="K31" s="1966">
        <v>5</v>
      </c>
    </row>
    <row r="32" spans="1:11" ht="15.2" customHeight="1">
      <c r="A32" s="1957">
        <v>6</v>
      </c>
      <c r="B32" s="1958" t="s">
        <v>314</v>
      </c>
      <c r="C32" s="1959"/>
      <c r="D32" s="1976"/>
      <c r="E32" s="1977"/>
      <c r="F32" s="1978"/>
      <c r="G32" s="1979"/>
      <c r="H32" s="1979"/>
      <c r="I32" s="1980" t="s">
        <v>1778</v>
      </c>
      <c r="J32" s="1975"/>
      <c r="K32" s="1966">
        <v>6</v>
      </c>
    </row>
    <row r="33" spans="1:12" ht="15.2" customHeight="1">
      <c r="A33" s="1957">
        <v>7</v>
      </c>
      <c r="B33" s="1958" t="s">
        <v>315</v>
      </c>
      <c r="C33" s="1959"/>
      <c r="D33" s="1981"/>
      <c r="E33" s="1982"/>
      <c r="F33" s="1983"/>
      <c r="G33" s="1984"/>
      <c r="H33" s="1984"/>
      <c r="I33" s="1985" t="s">
        <v>1778</v>
      </c>
      <c r="J33" s="1975"/>
      <c r="K33" s="1966">
        <v>7</v>
      </c>
    </row>
    <row r="34" spans="1:12" ht="15.2" customHeight="1">
      <c r="A34" s="1957">
        <v>8</v>
      </c>
      <c r="B34" s="1958" t="s">
        <v>316</v>
      </c>
      <c r="C34" s="1959"/>
      <c r="D34" s="1974"/>
      <c r="E34" s="1968"/>
      <c r="F34" s="1973"/>
      <c r="G34" s="1903"/>
      <c r="H34" s="1903"/>
      <c r="I34" s="1903">
        <f t="shared" ref="I34:I41" si="1">D34+E34-F34+G34+H34</f>
        <v>0</v>
      </c>
      <c r="J34" s="1971" t="s">
        <v>317</v>
      </c>
      <c r="K34" s="1966">
        <v>8</v>
      </c>
    </row>
    <row r="35" spans="1:12" ht="15.2" customHeight="1">
      <c r="A35" s="1957">
        <v>9</v>
      </c>
      <c r="B35" s="1958" t="s">
        <v>318</v>
      </c>
      <c r="C35" s="1959"/>
      <c r="D35" s="1974">
        <v>658460</v>
      </c>
      <c r="E35" s="1972"/>
      <c r="F35" s="1969"/>
      <c r="G35" s="1903"/>
      <c r="H35" s="1903"/>
      <c r="I35" s="1903">
        <f t="shared" si="1"/>
        <v>658460</v>
      </c>
      <c r="J35" s="1971" t="s">
        <v>319</v>
      </c>
      <c r="K35" s="1966">
        <v>9</v>
      </c>
    </row>
    <row r="36" spans="1:12" ht="15.2" customHeight="1">
      <c r="A36" s="1957">
        <v>10</v>
      </c>
      <c r="B36" s="1958" t="s">
        <v>320</v>
      </c>
      <c r="C36" s="1959"/>
      <c r="D36" s="1974"/>
      <c r="E36" s="1972"/>
      <c r="F36" s="1973"/>
      <c r="G36" s="1903"/>
      <c r="H36" s="1903"/>
      <c r="I36" s="1903">
        <f t="shared" si="1"/>
        <v>0</v>
      </c>
      <c r="J36" s="1971" t="s">
        <v>321</v>
      </c>
      <c r="K36" s="1966">
        <v>10</v>
      </c>
    </row>
    <row r="37" spans="1:12" ht="15.2" customHeight="1">
      <c r="A37" s="1957">
        <v>11</v>
      </c>
      <c r="B37" s="1958" t="s">
        <v>322</v>
      </c>
      <c r="C37" s="1959"/>
      <c r="D37" s="1974"/>
      <c r="E37" s="1972"/>
      <c r="F37" s="1973"/>
      <c r="G37" s="1903"/>
      <c r="H37" s="1903"/>
      <c r="I37" s="1903">
        <f t="shared" si="1"/>
        <v>0</v>
      </c>
      <c r="J37" s="1971" t="s">
        <v>323</v>
      </c>
      <c r="K37" s="1966">
        <v>11</v>
      </c>
    </row>
    <row r="38" spans="1:12" ht="15.2" customHeight="1">
      <c r="A38" s="1957">
        <v>12</v>
      </c>
      <c r="B38" s="1958" t="s">
        <v>4392</v>
      </c>
      <c r="C38" s="1959"/>
      <c r="D38" s="1974"/>
      <c r="E38" s="1972"/>
      <c r="F38" s="1973"/>
      <c r="G38" s="1903"/>
      <c r="H38" s="1903"/>
      <c r="I38" s="1903">
        <f t="shared" si="1"/>
        <v>0</v>
      </c>
      <c r="J38" s="1971" t="s">
        <v>324</v>
      </c>
      <c r="K38" s="1966">
        <v>12</v>
      </c>
    </row>
    <row r="39" spans="1:12" ht="15.2" customHeight="1">
      <c r="A39" s="1957">
        <v>13</v>
      </c>
      <c r="B39" s="1958" t="s">
        <v>325</v>
      </c>
      <c r="C39" s="1959"/>
      <c r="D39" s="1974"/>
      <c r="E39" s="1972"/>
      <c r="F39" s="1973"/>
      <c r="G39" s="1903"/>
      <c r="H39" s="1903"/>
      <c r="I39" s="1903">
        <f t="shared" si="1"/>
        <v>0</v>
      </c>
      <c r="J39" s="1971" t="s">
        <v>326</v>
      </c>
      <c r="K39" s="1966">
        <v>13</v>
      </c>
    </row>
    <row r="40" spans="1:12" ht="15.2" customHeight="1">
      <c r="A40" s="1957">
        <v>14</v>
      </c>
      <c r="B40" s="1958" t="s">
        <v>327</v>
      </c>
      <c r="C40" s="1959"/>
      <c r="D40" s="1974"/>
      <c r="E40" s="1972"/>
      <c r="F40" s="1973"/>
      <c r="G40" s="1903"/>
      <c r="H40" s="1903"/>
      <c r="I40" s="1903">
        <f t="shared" si="1"/>
        <v>0</v>
      </c>
      <c r="J40" s="1971" t="s">
        <v>328</v>
      </c>
      <c r="K40" s="1966">
        <v>14</v>
      </c>
    </row>
    <row r="41" spans="1:12" s="1987" customFormat="1" ht="15.2" customHeight="1">
      <c r="A41" s="2641">
        <v>15</v>
      </c>
      <c r="B41" s="2642" t="s">
        <v>3913</v>
      </c>
      <c r="C41" s="2643"/>
      <c r="D41" s="2644"/>
      <c r="E41" s="2645"/>
      <c r="F41" s="2646"/>
      <c r="G41" s="2647"/>
      <c r="H41" s="2647"/>
      <c r="I41" s="2647">
        <f t="shared" si="1"/>
        <v>0</v>
      </c>
      <c r="J41" s="2648">
        <v>-317</v>
      </c>
      <c r="K41" s="2649">
        <v>15</v>
      </c>
      <c r="L41" s="1986"/>
    </row>
    <row r="42" spans="1:12" ht="15.2" customHeight="1">
      <c r="A42" s="2641">
        <v>16</v>
      </c>
      <c r="B42" s="2642" t="s">
        <v>4584</v>
      </c>
      <c r="C42" s="2643"/>
      <c r="D42" s="2644">
        <f t="shared" ref="D42:I42" si="2">SUM(D34:D41)</f>
        <v>658460</v>
      </c>
      <c r="E42" s="2645">
        <f t="shared" si="2"/>
        <v>0</v>
      </c>
      <c r="F42" s="2646">
        <f t="shared" si="2"/>
        <v>0</v>
      </c>
      <c r="G42" s="2647">
        <f t="shared" si="2"/>
        <v>0</v>
      </c>
      <c r="H42" s="2647">
        <f t="shared" si="2"/>
        <v>0</v>
      </c>
      <c r="I42" s="2647">
        <f t="shared" si="2"/>
        <v>658460</v>
      </c>
      <c r="J42" s="2650"/>
      <c r="K42" s="2649">
        <v>16</v>
      </c>
    </row>
    <row r="43" spans="1:12" ht="15.2" customHeight="1">
      <c r="A43" s="1957">
        <v>17</v>
      </c>
      <c r="B43" s="1958" t="s">
        <v>329</v>
      </c>
      <c r="C43" s="1959"/>
      <c r="D43" s="1988"/>
      <c r="E43" s="1989"/>
      <c r="F43" s="1990"/>
      <c r="G43" s="1991"/>
      <c r="H43" s="1991"/>
      <c r="I43" s="1992" t="s">
        <v>1778</v>
      </c>
      <c r="J43" s="1975"/>
      <c r="K43" s="1966">
        <v>17</v>
      </c>
    </row>
    <row r="44" spans="1:12" ht="15.2" customHeight="1">
      <c r="A44" s="1957">
        <v>18</v>
      </c>
      <c r="B44" s="1958" t="s">
        <v>330</v>
      </c>
      <c r="C44" s="1959"/>
      <c r="D44" s="1974"/>
      <c r="E44" s="1972"/>
      <c r="F44" s="1973"/>
      <c r="G44" s="1903"/>
      <c r="H44" s="1903"/>
      <c r="I44" s="1903">
        <f t="shared" ref="I44:I50" si="3">D44+E44-F44+G44+H44</f>
        <v>0</v>
      </c>
      <c r="J44" s="1971" t="s">
        <v>331</v>
      </c>
      <c r="K44" s="1966">
        <v>18</v>
      </c>
    </row>
    <row r="45" spans="1:12" ht="15.2" customHeight="1">
      <c r="A45" s="1957">
        <v>19</v>
      </c>
      <c r="B45" s="1958" t="s">
        <v>332</v>
      </c>
      <c r="C45" s="1959"/>
      <c r="D45" s="1974"/>
      <c r="E45" s="1972"/>
      <c r="F45" s="1973"/>
      <c r="G45" s="1903"/>
      <c r="H45" s="1903" t="s">
        <v>1778</v>
      </c>
      <c r="I45" s="1903">
        <f t="shared" si="3"/>
        <v>0</v>
      </c>
      <c r="J45" s="1971" t="s">
        <v>333</v>
      </c>
      <c r="K45" s="1966">
        <v>19</v>
      </c>
    </row>
    <row r="46" spans="1:12" ht="15.2" customHeight="1">
      <c r="A46" s="1957">
        <v>20</v>
      </c>
      <c r="B46" s="1958" t="s">
        <v>334</v>
      </c>
      <c r="C46" s="1959"/>
      <c r="D46" s="1974"/>
      <c r="E46" s="1972"/>
      <c r="F46" s="1973"/>
      <c r="G46" s="1903"/>
      <c r="H46" s="1903" t="s">
        <v>1778</v>
      </c>
      <c r="I46" s="1903">
        <f t="shared" si="3"/>
        <v>0</v>
      </c>
      <c r="J46" s="1971" t="s">
        <v>335</v>
      </c>
      <c r="K46" s="1966">
        <v>20</v>
      </c>
    </row>
    <row r="47" spans="1:12" ht="15.2" customHeight="1">
      <c r="A47" s="1957">
        <v>21</v>
      </c>
      <c r="B47" s="1958" t="s">
        <v>336</v>
      </c>
      <c r="C47" s="1959"/>
      <c r="D47" s="1974"/>
      <c r="E47" s="1972"/>
      <c r="F47" s="1973"/>
      <c r="G47" s="1903"/>
      <c r="H47" s="1903" t="s">
        <v>1778</v>
      </c>
      <c r="I47" s="1903">
        <f t="shared" si="3"/>
        <v>0</v>
      </c>
      <c r="J47" s="1971" t="s">
        <v>337</v>
      </c>
      <c r="K47" s="1966">
        <v>21</v>
      </c>
    </row>
    <row r="48" spans="1:12" ht="15.2" customHeight="1">
      <c r="A48" s="1957">
        <v>22</v>
      </c>
      <c r="B48" s="1958" t="s">
        <v>338</v>
      </c>
      <c r="C48" s="1959"/>
      <c r="D48" s="1974"/>
      <c r="E48" s="1972"/>
      <c r="F48" s="1973"/>
      <c r="G48" s="1903"/>
      <c r="H48" s="1903" t="s">
        <v>1778</v>
      </c>
      <c r="I48" s="1903">
        <f t="shared" si="3"/>
        <v>0</v>
      </c>
      <c r="J48" s="1971" t="s">
        <v>339</v>
      </c>
      <c r="K48" s="1966">
        <v>22</v>
      </c>
    </row>
    <row r="49" spans="1:11" ht="15.2" customHeight="1">
      <c r="A49" s="1957">
        <v>23</v>
      </c>
      <c r="B49" s="1958" t="s">
        <v>340</v>
      </c>
      <c r="C49" s="1959"/>
      <c r="D49" s="1974"/>
      <c r="E49" s="1972"/>
      <c r="F49" s="1973"/>
      <c r="G49" s="1903"/>
      <c r="H49" s="1903" t="s">
        <v>1778</v>
      </c>
      <c r="I49" s="1903">
        <f t="shared" si="3"/>
        <v>0</v>
      </c>
      <c r="J49" s="1971" t="s">
        <v>341</v>
      </c>
      <c r="K49" s="1966">
        <v>23</v>
      </c>
    </row>
    <row r="50" spans="1:11" ht="15.2" customHeight="1">
      <c r="A50" s="2641">
        <v>24</v>
      </c>
      <c r="B50" s="2642" t="s">
        <v>3914</v>
      </c>
      <c r="C50" s="2643"/>
      <c r="D50" s="2644"/>
      <c r="E50" s="2645"/>
      <c r="F50" s="2646"/>
      <c r="G50" s="2647"/>
      <c r="H50" s="2647"/>
      <c r="I50" s="2647">
        <f t="shared" si="3"/>
        <v>0</v>
      </c>
      <c r="J50" s="2648">
        <v>-326</v>
      </c>
      <c r="K50" s="2649">
        <v>24</v>
      </c>
    </row>
    <row r="51" spans="1:11" ht="15.2" customHeight="1">
      <c r="A51" s="2641">
        <v>25</v>
      </c>
      <c r="B51" s="2642" t="s">
        <v>4585</v>
      </c>
      <c r="C51" s="2643"/>
      <c r="D51" s="2644">
        <f t="shared" ref="D51:I51" si="4">SUM(D44:D50)</f>
        <v>0</v>
      </c>
      <c r="E51" s="2645">
        <f t="shared" si="4"/>
        <v>0</v>
      </c>
      <c r="F51" s="2646">
        <f t="shared" si="4"/>
        <v>0</v>
      </c>
      <c r="G51" s="2647">
        <f t="shared" si="4"/>
        <v>0</v>
      </c>
      <c r="H51" s="2647">
        <f t="shared" si="4"/>
        <v>0</v>
      </c>
      <c r="I51" s="2647">
        <f t="shared" si="4"/>
        <v>0</v>
      </c>
      <c r="J51" s="2650"/>
      <c r="K51" s="2649">
        <v>25</v>
      </c>
    </row>
    <row r="52" spans="1:11" ht="15.2" customHeight="1">
      <c r="A52" s="1957">
        <v>26</v>
      </c>
      <c r="B52" s="1958" t="s">
        <v>342</v>
      </c>
      <c r="C52" s="1959"/>
      <c r="D52" s="1988"/>
      <c r="E52" s="1989"/>
      <c r="F52" s="1990"/>
      <c r="G52" s="1991"/>
      <c r="H52" s="1991"/>
      <c r="I52" s="1992" t="s">
        <v>1778</v>
      </c>
      <c r="J52" s="1975"/>
      <c r="K52" s="1966">
        <v>26</v>
      </c>
    </row>
    <row r="53" spans="1:11" ht="15.2" customHeight="1">
      <c r="A53" s="1957">
        <v>27</v>
      </c>
      <c r="B53" s="1958" t="s">
        <v>343</v>
      </c>
      <c r="C53" s="1959"/>
      <c r="D53" s="1974">
        <v>4552477</v>
      </c>
      <c r="E53" s="1972"/>
      <c r="F53" s="1973"/>
      <c r="G53" s="1903" t="s">
        <v>1778</v>
      </c>
      <c r="H53" s="1903"/>
      <c r="I53" s="1903">
        <f t="shared" ref="I53:I60" si="5">D53+E53-F53+G53+H53</f>
        <v>4552477</v>
      </c>
      <c r="J53" s="1971" t="s">
        <v>344</v>
      </c>
      <c r="K53" s="1966">
        <v>27</v>
      </c>
    </row>
    <row r="54" spans="1:11" ht="15.2" customHeight="1">
      <c r="A54" s="1957">
        <v>28</v>
      </c>
      <c r="B54" s="1958" t="s">
        <v>1627</v>
      </c>
      <c r="C54" s="1959"/>
      <c r="D54" s="1974">
        <v>16059647</v>
      </c>
      <c r="E54" s="1972"/>
      <c r="F54" s="1973"/>
      <c r="G54" s="1903"/>
      <c r="H54" s="1903" t="s">
        <v>1778</v>
      </c>
      <c r="I54" s="1903">
        <f t="shared" si="5"/>
        <v>16059647</v>
      </c>
      <c r="J54" s="1971" t="s">
        <v>1628</v>
      </c>
      <c r="K54" s="1966">
        <v>28</v>
      </c>
    </row>
    <row r="55" spans="1:11" ht="15.2" customHeight="1">
      <c r="A55" s="1957">
        <v>29</v>
      </c>
      <c r="B55" s="1958" t="s">
        <v>1629</v>
      </c>
      <c r="C55" s="1959"/>
      <c r="D55" s="1974">
        <v>55162246</v>
      </c>
      <c r="E55" s="1972">
        <v>336584</v>
      </c>
      <c r="F55" s="1973"/>
      <c r="G55" s="1903"/>
      <c r="H55" s="1903">
        <v>698609</v>
      </c>
      <c r="I55" s="1903">
        <f t="shared" si="5"/>
        <v>56197439</v>
      </c>
      <c r="J55" s="1971" t="s">
        <v>1630</v>
      </c>
      <c r="K55" s="1966">
        <v>29</v>
      </c>
    </row>
    <row r="56" spans="1:11" ht="15.2" customHeight="1">
      <c r="A56" s="1957">
        <v>30</v>
      </c>
      <c r="B56" s="1958" t="s">
        <v>1631</v>
      </c>
      <c r="C56" s="1959"/>
      <c r="D56" s="1974">
        <v>47431035</v>
      </c>
      <c r="E56" s="1972"/>
      <c r="F56" s="1973"/>
      <c r="G56" s="1903" t="s">
        <v>1778</v>
      </c>
      <c r="H56" s="1903" t="s">
        <v>1778</v>
      </c>
      <c r="I56" s="1903">
        <f t="shared" si="5"/>
        <v>47431035</v>
      </c>
      <c r="J56" s="1971" t="s">
        <v>1632</v>
      </c>
      <c r="K56" s="1966">
        <v>30</v>
      </c>
    </row>
    <row r="57" spans="1:11" ht="15.2" customHeight="1">
      <c r="A57" s="1957">
        <v>31</v>
      </c>
      <c r="B57" s="1958" t="s">
        <v>1633</v>
      </c>
      <c r="C57" s="1959"/>
      <c r="D57" s="1974">
        <v>7149035</v>
      </c>
      <c r="E57" s="1972">
        <v>1</v>
      </c>
      <c r="F57" s="1973"/>
      <c r="G57" s="1903" t="s">
        <v>1778</v>
      </c>
      <c r="H57" s="1903"/>
      <c r="I57" s="1903">
        <f t="shared" si="5"/>
        <v>7149036</v>
      </c>
      <c r="J57" s="1971" t="s">
        <v>1634</v>
      </c>
      <c r="K57" s="1966">
        <v>31</v>
      </c>
    </row>
    <row r="58" spans="1:11" ht="15.2" customHeight="1">
      <c r="A58" s="1957">
        <v>32</v>
      </c>
      <c r="B58" s="1958" t="s">
        <v>1635</v>
      </c>
      <c r="C58" s="1959"/>
      <c r="D58" s="1974">
        <v>1430697</v>
      </c>
      <c r="E58" s="1972"/>
      <c r="F58" s="1973"/>
      <c r="G58" s="1903"/>
      <c r="H58" s="1903"/>
      <c r="I58" s="1903">
        <f t="shared" si="5"/>
        <v>1430697</v>
      </c>
      <c r="J58" s="1971" t="s">
        <v>1636</v>
      </c>
      <c r="K58" s="1966">
        <v>32</v>
      </c>
    </row>
    <row r="59" spans="1:11" ht="15.2" customHeight="1">
      <c r="A59" s="1957">
        <v>33</v>
      </c>
      <c r="B59" s="1958" t="s">
        <v>1637</v>
      </c>
      <c r="C59" s="1959"/>
      <c r="D59" s="1974">
        <v>47475</v>
      </c>
      <c r="E59" s="1972"/>
      <c r="F59" s="1973"/>
      <c r="G59" s="1903"/>
      <c r="H59" s="1903"/>
      <c r="I59" s="1903">
        <f t="shared" si="5"/>
        <v>47475</v>
      </c>
      <c r="J59" s="1971" t="s">
        <v>1638</v>
      </c>
      <c r="K59" s="1966">
        <v>33</v>
      </c>
    </row>
    <row r="60" spans="1:11" ht="15.2" customHeight="1">
      <c r="A60" s="2641">
        <v>34</v>
      </c>
      <c r="B60" s="2642" t="s">
        <v>3915</v>
      </c>
      <c r="C60" s="2643"/>
      <c r="D60" s="2644"/>
      <c r="E60" s="2645"/>
      <c r="F60" s="2646"/>
      <c r="G60" s="2647"/>
      <c r="H60" s="2647"/>
      <c r="I60" s="2647">
        <f t="shared" si="5"/>
        <v>0</v>
      </c>
      <c r="J60" s="2648">
        <v>-337</v>
      </c>
      <c r="K60" s="2649">
        <v>34</v>
      </c>
    </row>
    <row r="61" spans="1:11" ht="15.2" customHeight="1">
      <c r="A61" s="2641">
        <v>35</v>
      </c>
      <c r="B61" s="2642" t="s">
        <v>4586</v>
      </c>
      <c r="C61" s="2643"/>
      <c r="D61" s="2644">
        <f t="shared" ref="D61:I61" si="6">SUM(D53:D60)</f>
        <v>131832612</v>
      </c>
      <c r="E61" s="2645">
        <f t="shared" si="6"/>
        <v>336585</v>
      </c>
      <c r="F61" s="2653">
        <f t="shared" si="6"/>
        <v>0</v>
      </c>
      <c r="G61" s="2654">
        <f t="shared" si="6"/>
        <v>0</v>
      </c>
      <c r="H61" s="2654">
        <f t="shared" si="6"/>
        <v>698609</v>
      </c>
      <c r="I61" s="2647">
        <f t="shared" si="6"/>
        <v>132867806</v>
      </c>
      <c r="J61" s="2650"/>
      <c r="K61" s="2649">
        <v>35</v>
      </c>
    </row>
    <row r="62" spans="1:11" ht="15.2" customHeight="1">
      <c r="A62" s="1957">
        <v>36</v>
      </c>
      <c r="B62" s="1958" t="s">
        <v>3102</v>
      </c>
      <c r="C62" s="1959"/>
      <c r="D62" s="1988"/>
      <c r="E62" s="1989"/>
      <c r="F62" s="1990"/>
      <c r="G62" s="1991"/>
      <c r="H62" s="1991"/>
      <c r="I62" s="1992" t="s">
        <v>1778</v>
      </c>
      <c r="J62" s="1975"/>
      <c r="K62" s="1966">
        <v>36</v>
      </c>
    </row>
    <row r="63" spans="1:11" ht="15.2" customHeight="1">
      <c r="A63" s="1957">
        <v>37</v>
      </c>
      <c r="B63" s="1958" t="s">
        <v>3103</v>
      </c>
      <c r="C63" s="1959"/>
      <c r="D63" s="1974">
        <v>21829</v>
      </c>
      <c r="E63" s="1972"/>
      <c r="F63" s="1973"/>
      <c r="G63" s="1903"/>
      <c r="H63" s="1903"/>
      <c r="I63" s="1903">
        <f t="shared" ref="I63:I68" si="7">D63+E63-F63+G63+H63</f>
        <v>21829</v>
      </c>
      <c r="J63" s="1971" t="s">
        <v>3104</v>
      </c>
      <c r="K63" s="1966">
        <v>37</v>
      </c>
    </row>
    <row r="64" spans="1:11" ht="15.2" customHeight="1">
      <c r="A64" s="1957">
        <v>38</v>
      </c>
      <c r="B64" s="1958" t="s">
        <v>3105</v>
      </c>
      <c r="C64" s="1959"/>
      <c r="D64" s="1974">
        <v>88144</v>
      </c>
      <c r="E64" s="1972"/>
      <c r="F64" s="1973"/>
      <c r="G64" s="1903"/>
      <c r="H64" s="1903"/>
      <c r="I64" s="1903">
        <f t="shared" si="7"/>
        <v>88144</v>
      </c>
      <c r="J64" s="1971" t="s">
        <v>3106</v>
      </c>
      <c r="K64" s="1966">
        <v>38</v>
      </c>
    </row>
    <row r="65" spans="1:11" ht="15.2" customHeight="1">
      <c r="A65" s="1957">
        <v>39</v>
      </c>
      <c r="B65" s="1958" t="s">
        <v>3107</v>
      </c>
      <c r="C65" s="1959"/>
      <c r="D65" s="1974">
        <v>17955</v>
      </c>
      <c r="E65" s="1972"/>
      <c r="F65" s="1973"/>
      <c r="G65" s="1903"/>
      <c r="H65" s="1903"/>
      <c r="I65" s="1903">
        <f t="shared" si="7"/>
        <v>17955</v>
      </c>
      <c r="J65" s="1971" t="s">
        <v>3108</v>
      </c>
      <c r="K65" s="1966">
        <v>39</v>
      </c>
    </row>
    <row r="66" spans="1:11" ht="15.2" customHeight="1">
      <c r="A66" s="1957">
        <v>40</v>
      </c>
      <c r="B66" s="1958" t="s">
        <v>3109</v>
      </c>
      <c r="C66" s="1959"/>
      <c r="D66" s="1974">
        <v>146865</v>
      </c>
      <c r="E66" s="1972"/>
      <c r="F66" s="1973"/>
      <c r="G66" s="1903"/>
      <c r="H66" s="1903"/>
      <c r="I66" s="1903">
        <f t="shared" si="7"/>
        <v>146865</v>
      </c>
      <c r="J66" s="1971" t="s">
        <v>3084</v>
      </c>
      <c r="K66" s="1966">
        <v>40</v>
      </c>
    </row>
    <row r="67" spans="1:11" ht="15.2" customHeight="1">
      <c r="A67" s="1957">
        <v>41</v>
      </c>
      <c r="B67" s="1958" t="s">
        <v>3085</v>
      </c>
      <c r="C67" s="1959"/>
      <c r="D67" s="1974">
        <v>51516</v>
      </c>
      <c r="E67" s="1972"/>
      <c r="F67" s="1973"/>
      <c r="G67" s="1903"/>
      <c r="H67" s="1903"/>
      <c r="I67" s="1903">
        <f t="shared" si="7"/>
        <v>51516</v>
      </c>
      <c r="J67" s="1971" t="s">
        <v>3086</v>
      </c>
      <c r="K67" s="1966">
        <v>41</v>
      </c>
    </row>
    <row r="68" spans="1:11" ht="15.2" customHeight="1" thickBot="1">
      <c r="A68" s="1993">
        <v>42</v>
      </c>
      <c r="B68" s="1994" t="s">
        <v>3087</v>
      </c>
      <c r="C68" s="1995"/>
      <c r="D68" s="1996">
        <v>117751</v>
      </c>
      <c r="E68" s="1997"/>
      <c r="F68" s="1998"/>
      <c r="G68" s="1999"/>
      <c r="H68" s="1999"/>
      <c r="I68" s="1999">
        <f t="shared" si="7"/>
        <v>117751</v>
      </c>
      <c r="J68" s="2000" t="s">
        <v>3088</v>
      </c>
      <c r="K68" s="2001">
        <v>42</v>
      </c>
    </row>
    <row r="69" spans="1:11" ht="15.2" customHeight="1">
      <c r="A69" s="1620"/>
      <c r="B69" s="1620"/>
      <c r="C69" s="1620"/>
      <c r="D69" s="2002"/>
      <c r="E69" s="2002"/>
      <c r="F69" s="2002"/>
      <c r="G69" s="2002"/>
      <c r="H69" s="2002"/>
      <c r="I69" s="2002"/>
      <c r="J69" s="1604"/>
      <c r="K69" s="1604"/>
    </row>
    <row r="70" spans="1:11" ht="15.2" customHeight="1">
      <c r="A70" s="2539" t="s">
        <v>4651</v>
      </c>
      <c r="B70" s="2539"/>
      <c r="C70" s="1604"/>
      <c r="D70" s="1604"/>
      <c r="E70" s="1604"/>
      <c r="F70" s="2539" t="s">
        <v>4651</v>
      </c>
      <c r="G70" s="2539"/>
      <c r="H70" s="1604"/>
      <c r="I70" s="1604"/>
      <c r="J70" s="1604"/>
      <c r="K70" s="1604"/>
    </row>
    <row r="71" spans="1:11" ht="15.2" customHeight="1">
      <c r="A71" s="1619" t="s">
        <v>3089</v>
      </c>
      <c r="B71" s="1619"/>
      <c r="C71" s="1619"/>
      <c r="D71" s="1619"/>
      <c r="E71" s="1619"/>
      <c r="F71" s="1619" t="s">
        <v>3090</v>
      </c>
      <c r="G71" s="1619"/>
      <c r="H71" s="1619"/>
      <c r="I71" s="1619"/>
      <c r="J71" s="1619"/>
      <c r="K71" s="1619"/>
    </row>
    <row r="72" spans="1:11" ht="15.6" customHeight="1" thickBot="1">
      <c r="A72" s="1604"/>
      <c r="B72" s="1604"/>
      <c r="C72" s="1604"/>
      <c r="D72" s="1604"/>
      <c r="E72" s="1604"/>
      <c r="F72" s="1604"/>
      <c r="G72" s="1604"/>
      <c r="H72" s="1604"/>
      <c r="I72" s="1604"/>
      <c r="J72" s="1604"/>
      <c r="K72" s="1604"/>
    </row>
    <row r="73" spans="1:11" ht="15.6" customHeight="1">
      <c r="A73" s="1578" t="s">
        <v>3275</v>
      </c>
      <c r="B73" s="1579"/>
      <c r="C73" s="1940" t="s">
        <v>3276</v>
      </c>
      <c r="D73" s="1940" t="s">
        <v>1791</v>
      </c>
      <c r="E73" s="2003" t="s">
        <v>1792</v>
      </c>
      <c r="F73" s="1578" t="s">
        <v>3275</v>
      </c>
      <c r="G73" s="1942" t="s">
        <v>3276</v>
      </c>
      <c r="H73" s="1942" t="s">
        <v>1791</v>
      </c>
      <c r="I73" s="1942" t="s">
        <v>1792</v>
      </c>
      <c r="J73" s="1734"/>
      <c r="K73" s="1941"/>
    </row>
    <row r="74" spans="1:11" ht="15.6" customHeight="1">
      <c r="A74" s="1582" t="str">
        <f>'Data Sheet'!$C$25</f>
        <v xml:space="preserve"> New York State Electric &amp; Gas Corporation</v>
      </c>
      <c r="B74" s="1604"/>
      <c r="C74" s="1612" t="s">
        <v>3277</v>
      </c>
      <c r="D74" s="1612" t="s">
        <v>3295</v>
      </c>
      <c r="E74" s="2004"/>
      <c r="F74" s="1582" t="str">
        <f>'Data Sheet'!$C$25</f>
        <v xml:space="preserve"> New York State Electric &amp; Gas Corporation</v>
      </c>
      <c r="G74" s="1853" t="s">
        <v>3277</v>
      </c>
      <c r="H74" s="1853" t="s">
        <v>3295</v>
      </c>
      <c r="I74" s="1853"/>
      <c r="J74" s="1604"/>
      <c r="K74" s="1584"/>
    </row>
    <row r="75" spans="1:11" ht="15.6" customHeight="1">
      <c r="A75" s="1585"/>
      <c r="B75" s="1586"/>
      <c r="C75" s="2005" t="s">
        <v>3279</v>
      </c>
      <c r="D75" s="1687" t="str">
        <f>'Data Sheet'!$C$40</f>
        <v xml:space="preserve"> </v>
      </c>
      <c r="E75" s="1943" t="str">
        <f>'Data Sheet'!$C$38</f>
        <v>12/31/2016</v>
      </c>
      <c r="F75" s="1585"/>
      <c r="G75" s="1944" t="s">
        <v>3279</v>
      </c>
      <c r="H75" s="1643" t="str">
        <f>'Data Sheet'!$C$40</f>
        <v xml:space="preserve"> </v>
      </c>
      <c r="I75" s="1944" t="str">
        <f>'Data Sheet'!$C$38</f>
        <v>12/31/2016</v>
      </c>
      <c r="J75" s="1748"/>
      <c r="K75" s="1945"/>
    </row>
    <row r="76" spans="1:11" ht="15.6" customHeight="1">
      <c r="A76" s="2006"/>
      <c r="B76" s="2007" t="s">
        <v>3091</v>
      </c>
      <c r="C76" s="2007"/>
      <c r="D76" s="2007"/>
      <c r="E76" s="2008"/>
      <c r="F76" s="2006" t="s">
        <v>3092</v>
      </c>
      <c r="G76" s="2007"/>
      <c r="H76" s="2007"/>
      <c r="I76" s="2007"/>
      <c r="J76" s="2007"/>
      <c r="K76" s="2008"/>
    </row>
    <row r="77" spans="1:11" ht="15.6" customHeight="1">
      <c r="A77" s="1950"/>
      <c r="B77" s="1951"/>
      <c r="C77" s="1952"/>
      <c r="D77" s="1595" t="s">
        <v>1825</v>
      </c>
      <c r="E77" s="2009"/>
      <c r="F77" s="1582"/>
      <c r="G77" s="1853"/>
      <c r="H77" s="1853"/>
      <c r="I77" s="1599" t="s">
        <v>1825</v>
      </c>
      <c r="J77" s="1604"/>
      <c r="K77" s="1953"/>
    </row>
    <row r="78" spans="1:11" ht="15.6" customHeight="1">
      <c r="A78" s="1610" t="s">
        <v>1718</v>
      </c>
      <c r="B78" s="1872" t="s">
        <v>176</v>
      </c>
      <c r="C78" s="1583"/>
      <c r="D78" s="1598" t="s">
        <v>3181</v>
      </c>
      <c r="E78" s="1953" t="s">
        <v>3182</v>
      </c>
      <c r="F78" s="1610" t="s">
        <v>303</v>
      </c>
      <c r="G78" s="1872" t="s">
        <v>304</v>
      </c>
      <c r="H78" s="1872" t="s">
        <v>305</v>
      </c>
      <c r="I78" s="1599" t="s">
        <v>2501</v>
      </c>
      <c r="J78" s="1604"/>
      <c r="K78" s="1953" t="s">
        <v>1718</v>
      </c>
    </row>
    <row r="79" spans="1:11" ht="15.6" customHeight="1">
      <c r="A79" s="1954" t="s">
        <v>1721</v>
      </c>
      <c r="B79" s="1955" t="s">
        <v>3007</v>
      </c>
      <c r="C79" s="1586"/>
      <c r="D79" s="1601" t="s">
        <v>3008</v>
      </c>
      <c r="E79" s="1956" t="s">
        <v>3009</v>
      </c>
      <c r="F79" s="1954" t="s">
        <v>3010</v>
      </c>
      <c r="G79" s="1955" t="s">
        <v>2337</v>
      </c>
      <c r="H79" s="1955" t="s">
        <v>2338</v>
      </c>
      <c r="I79" s="1602" t="s">
        <v>2339</v>
      </c>
      <c r="J79" s="1748"/>
      <c r="K79" s="1956" t="s">
        <v>1721</v>
      </c>
    </row>
    <row r="80" spans="1:11" ht="15.6" customHeight="1">
      <c r="A80" s="1957">
        <v>43</v>
      </c>
      <c r="B80" s="2007" t="s">
        <v>3093</v>
      </c>
      <c r="C80" s="1959"/>
      <c r="D80" s="1967"/>
      <c r="E80" s="2010"/>
      <c r="F80" s="1969"/>
      <c r="G80" s="2011"/>
      <c r="H80" s="2011"/>
      <c r="I80" s="1974">
        <f>D80+E80-F80+G80+H80</f>
        <v>0</v>
      </c>
      <c r="J80" s="2012" t="s">
        <v>3094</v>
      </c>
      <c r="K80" s="2013">
        <v>43</v>
      </c>
    </row>
    <row r="81" spans="1:11" ht="15.6" customHeight="1">
      <c r="A81" s="2641">
        <v>44</v>
      </c>
      <c r="B81" s="2642" t="s">
        <v>3916</v>
      </c>
      <c r="C81" s="2643"/>
      <c r="D81" s="2644"/>
      <c r="E81" s="2645"/>
      <c r="F81" s="2646"/>
      <c r="G81" s="2647"/>
      <c r="H81" s="2647"/>
      <c r="I81" s="2644">
        <f>D81+E81-F81+G81+H81</f>
        <v>0</v>
      </c>
      <c r="J81" s="2668">
        <v>-347</v>
      </c>
      <c r="K81" s="2649">
        <v>44</v>
      </c>
    </row>
    <row r="82" spans="1:11" ht="15.6" customHeight="1">
      <c r="A82" s="2641">
        <v>45</v>
      </c>
      <c r="B82" s="2544" t="s">
        <v>4204</v>
      </c>
      <c r="C82" s="2659"/>
      <c r="D82" s="2644"/>
      <c r="E82" s="2645"/>
      <c r="F82" s="2646"/>
      <c r="G82" s="2647"/>
      <c r="H82" s="2647"/>
      <c r="I82" s="2644">
        <f>D82+E82-F82+G82+H82</f>
        <v>0</v>
      </c>
      <c r="J82" s="2648">
        <v>-348</v>
      </c>
      <c r="K82" s="2649">
        <v>45</v>
      </c>
    </row>
    <row r="83" spans="1:11" ht="15.6" customHeight="1">
      <c r="A83" s="2641">
        <v>46</v>
      </c>
      <c r="B83" s="2544" t="s">
        <v>4593</v>
      </c>
      <c r="C83" s="2659"/>
      <c r="D83" s="2644">
        <f t="shared" ref="D83:I83" si="8">SUM(D63:D68)+SUM(D80:D82)</f>
        <v>444060</v>
      </c>
      <c r="E83" s="2669">
        <f t="shared" si="8"/>
        <v>0</v>
      </c>
      <c r="F83" s="2647">
        <f t="shared" si="8"/>
        <v>0</v>
      </c>
      <c r="G83" s="2644">
        <f t="shared" si="8"/>
        <v>0</v>
      </c>
      <c r="H83" s="2644">
        <f t="shared" si="8"/>
        <v>0</v>
      </c>
      <c r="I83" s="2644">
        <f t="shared" si="8"/>
        <v>444060</v>
      </c>
      <c r="J83" s="2661"/>
      <c r="K83" s="2662">
        <v>46</v>
      </c>
    </row>
    <row r="84" spans="1:11" ht="15.6" customHeight="1">
      <c r="A84" s="2641">
        <v>47</v>
      </c>
      <c r="B84" s="2544" t="s">
        <v>4594</v>
      </c>
      <c r="C84" s="2659"/>
      <c r="D84" s="2644">
        <f t="shared" ref="D84:I84" si="9">D42+D51+D61+D83</f>
        <v>132935132</v>
      </c>
      <c r="E84" s="2660">
        <f t="shared" si="9"/>
        <v>336585</v>
      </c>
      <c r="F84" s="2646">
        <f t="shared" si="9"/>
        <v>0</v>
      </c>
      <c r="G84" s="2651">
        <f t="shared" si="9"/>
        <v>0</v>
      </c>
      <c r="H84" s="2651">
        <f t="shared" si="9"/>
        <v>698609</v>
      </c>
      <c r="I84" s="2644">
        <f t="shared" si="9"/>
        <v>133970326</v>
      </c>
      <c r="J84" s="2661"/>
      <c r="K84" s="2662">
        <v>47</v>
      </c>
    </row>
    <row r="85" spans="1:11" ht="15.6" customHeight="1">
      <c r="A85" s="1957">
        <v>48</v>
      </c>
      <c r="B85" s="1748" t="s">
        <v>3095</v>
      </c>
      <c r="C85" s="1586"/>
      <c r="D85" s="1988"/>
      <c r="E85" s="1989"/>
      <c r="F85" s="1990"/>
      <c r="G85" s="1991"/>
      <c r="H85" s="1991"/>
      <c r="I85" s="1992"/>
      <c r="J85" s="2007"/>
      <c r="K85" s="2013">
        <v>48</v>
      </c>
    </row>
    <row r="86" spans="1:11" ht="15.6" customHeight="1">
      <c r="A86" s="1957">
        <v>49</v>
      </c>
      <c r="B86" s="1748" t="s">
        <v>3096</v>
      </c>
      <c r="C86" s="1586"/>
      <c r="D86" s="1974">
        <v>47442673</v>
      </c>
      <c r="E86" s="2014">
        <v>96750</v>
      </c>
      <c r="F86" s="1973"/>
      <c r="G86" s="2016"/>
      <c r="H86" s="2015"/>
      <c r="I86" s="1974">
        <f t="shared" ref="I86:I96" si="10">D86+E86-F86+G86+H86</f>
        <v>47539423</v>
      </c>
      <c r="J86" s="2012" t="s">
        <v>3097</v>
      </c>
      <c r="K86" s="2013">
        <v>49</v>
      </c>
    </row>
    <row r="87" spans="1:11" ht="15.6" customHeight="1">
      <c r="A87" s="2641">
        <v>50</v>
      </c>
      <c r="B87" s="2544" t="s">
        <v>4205</v>
      </c>
      <c r="C87" s="2659"/>
      <c r="D87" s="2644"/>
      <c r="E87" s="2660"/>
      <c r="F87" s="2646"/>
      <c r="G87" s="2652"/>
      <c r="H87" s="2651"/>
      <c r="I87" s="2644">
        <f t="shared" si="10"/>
        <v>0</v>
      </c>
      <c r="J87" s="2667" t="s">
        <v>4206</v>
      </c>
      <c r="K87" s="2662">
        <v>50</v>
      </c>
    </row>
    <row r="88" spans="1:11" ht="15.6" customHeight="1">
      <c r="A88" s="1957">
        <v>51</v>
      </c>
      <c r="B88" s="1748" t="s">
        <v>3098</v>
      </c>
      <c r="C88" s="1586"/>
      <c r="D88" s="1974">
        <v>29668181</v>
      </c>
      <c r="E88" s="2014">
        <v>2</v>
      </c>
      <c r="F88" s="1973"/>
      <c r="G88" s="2016"/>
      <c r="H88" s="2015">
        <v>357</v>
      </c>
      <c r="I88" s="1974">
        <f t="shared" si="10"/>
        <v>29668540</v>
      </c>
      <c r="J88" s="2012" t="s">
        <v>3099</v>
      </c>
      <c r="K88" s="2013">
        <v>51</v>
      </c>
    </row>
    <row r="89" spans="1:11" ht="15.6" customHeight="1">
      <c r="A89" s="1957">
        <v>52</v>
      </c>
      <c r="B89" s="1748" t="s">
        <v>3100</v>
      </c>
      <c r="C89" s="1586"/>
      <c r="D89" s="1974">
        <v>409471232</v>
      </c>
      <c r="E89" s="2014">
        <v>25804787</v>
      </c>
      <c r="F89" s="1973">
        <v>9799613</v>
      </c>
      <c r="G89" s="2016"/>
      <c r="H89" s="2011">
        <v>64281925</v>
      </c>
      <c r="I89" s="1974">
        <f t="shared" si="10"/>
        <v>489758331</v>
      </c>
      <c r="J89" s="2012" t="s">
        <v>3101</v>
      </c>
      <c r="K89" s="2013">
        <v>52</v>
      </c>
    </row>
    <row r="90" spans="1:11" ht="15.6" customHeight="1">
      <c r="A90" s="1957">
        <v>53</v>
      </c>
      <c r="B90" s="1748" t="s">
        <v>1900</v>
      </c>
      <c r="C90" s="1586"/>
      <c r="D90" s="1974">
        <v>21022133</v>
      </c>
      <c r="E90" s="2014">
        <v>449090</v>
      </c>
      <c r="F90" s="1973">
        <v>157435</v>
      </c>
      <c r="G90" s="2016"/>
      <c r="H90" s="2015">
        <v>25816</v>
      </c>
      <c r="I90" s="1974">
        <f t="shared" si="10"/>
        <v>21339604</v>
      </c>
      <c r="J90" s="2012" t="s">
        <v>1901</v>
      </c>
      <c r="K90" s="2013">
        <v>53</v>
      </c>
    </row>
    <row r="91" spans="1:11" ht="15.6" customHeight="1">
      <c r="A91" s="1957">
        <v>54</v>
      </c>
      <c r="B91" s="1748" t="s">
        <v>1902</v>
      </c>
      <c r="C91" s="1586"/>
      <c r="D91" s="1974">
        <v>200394569</v>
      </c>
      <c r="E91" s="2014">
        <v>1571988</v>
      </c>
      <c r="F91" s="1973">
        <v>120403</v>
      </c>
      <c r="G91" s="2016"/>
      <c r="H91" s="2015">
        <v>980296</v>
      </c>
      <c r="I91" s="1974">
        <f t="shared" si="10"/>
        <v>202826450</v>
      </c>
      <c r="J91" s="2012" t="s">
        <v>634</v>
      </c>
      <c r="K91" s="2013">
        <v>54</v>
      </c>
    </row>
    <row r="92" spans="1:11" ht="15.6" customHeight="1">
      <c r="A92" s="1957">
        <v>55</v>
      </c>
      <c r="B92" s="1748" t="s">
        <v>635</v>
      </c>
      <c r="C92" s="1586"/>
      <c r="D92" s="1974">
        <v>229648047</v>
      </c>
      <c r="E92" s="2014">
        <v>-22422557</v>
      </c>
      <c r="F92" s="1973">
        <v>5005829</v>
      </c>
      <c r="G92" s="2016"/>
      <c r="H92" s="2015">
        <v>35891373</v>
      </c>
      <c r="I92" s="1974">
        <f t="shared" si="10"/>
        <v>238111034</v>
      </c>
      <c r="J92" s="2012" t="s">
        <v>636</v>
      </c>
      <c r="K92" s="2013">
        <v>55</v>
      </c>
    </row>
    <row r="93" spans="1:11" ht="15.6" customHeight="1">
      <c r="A93" s="1957">
        <v>56</v>
      </c>
      <c r="B93" s="1748" t="s">
        <v>637</v>
      </c>
      <c r="C93" s="1586"/>
      <c r="D93" s="1974">
        <v>2208519</v>
      </c>
      <c r="E93" s="2014">
        <v>14340</v>
      </c>
      <c r="F93" s="1973">
        <v>2</v>
      </c>
      <c r="G93" s="2016"/>
      <c r="H93" s="2015">
        <v>37568</v>
      </c>
      <c r="I93" s="1974">
        <f t="shared" si="10"/>
        <v>2260425</v>
      </c>
      <c r="J93" s="2012" t="s">
        <v>638</v>
      </c>
      <c r="K93" s="2013">
        <v>56</v>
      </c>
    </row>
    <row r="94" spans="1:11" ht="15.6" customHeight="1">
      <c r="A94" s="1957">
        <v>57</v>
      </c>
      <c r="B94" s="1748" t="s">
        <v>639</v>
      </c>
      <c r="C94" s="1586"/>
      <c r="D94" s="1974">
        <v>9923333</v>
      </c>
      <c r="E94" s="2014"/>
      <c r="F94" s="1973">
        <v>225</v>
      </c>
      <c r="G94" s="2016"/>
      <c r="H94" s="2015"/>
      <c r="I94" s="1974">
        <f t="shared" si="10"/>
        <v>9923108</v>
      </c>
      <c r="J94" s="2012" t="s">
        <v>640</v>
      </c>
      <c r="K94" s="2013">
        <v>57</v>
      </c>
    </row>
    <row r="95" spans="1:11" ht="15.6" customHeight="1">
      <c r="A95" s="1957">
        <v>58</v>
      </c>
      <c r="B95" s="1748" t="s">
        <v>641</v>
      </c>
      <c r="C95" s="1586"/>
      <c r="D95" s="1974"/>
      <c r="E95" s="2014"/>
      <c r="F95" s="1973"/>
      <c r="G95" s="2016"/>
      <c r="H95" s="2015"/>
      <c r="I95" s="1974">
        <f t="shared" si="10"/>
        <v>0</v>
      </c>
      <c r="J95" s="2012" t="s">
        <v>642</v>
      </c>
      <c r="K95" s="2013">
        <v>58</v>
      </c>
    </row>
    <row r="96" spans="1:11" ht="15.6" customHeight="1">
      <c r="A96" s="2641">
        <v>59</v>
      </c>
      <c r="B96" s="2642" t="s">
        <v>3917</v>
      </c>
      <c r="C96" s="2643"/>
      <c r="D96" s="2644">
        <v>813951</v>
      </c>
      <c r="E96" s="2645"/>
      <c r="F96" s="2646">
        <v>49853</v>
      </c>
      <c r="G96" s="2647"/>
      <c r="H96" s="2647"/>
      <c r="I96" s="2644">
        <f t="shared" si="10"/>
        <v>764098</v>
      </c>
      <c r="J96" s="2663" t="s">
        <v>3934</v>
      </c>
      <c r="K96" s="2641">
        <v>59</v>
      </c>
    </row>
    <row r="97" spans="1:11" ht="15.6" customHeight="1">
      <c r="A97" s="2641">
        <v>60</v>
      </c>
      <c r="B97" s="2544" t="s">
        <v>4592</v>
      </c>
      <c r="C97" s="2659"/>
      <c r="D97" s="2644">
        <f t="shared" ref="D97:I97" si="11">SUM(D86:D96)</f>
        <v>950592638</v>
      </c>
      <c r="E97" s="2660">
        <f t="shared" si="11"/>
        <v>5514400</v>
      </c>
      <c r="F97" s="2646">
        <f t="shared" si="11"/>
        <v>15133360</v>
      </c>
      <c r="G97" s="2652">
        <f t="shared" si="11"/>
        <v>0</v>
      </c>
      <c r="H97" s="2651">
        <f t="shared" si="11"/>
        <v>101217335</v>
      </c>
      <c r="I97" s="2644">
        <f t="shared" si="11"/>
        <v>1042191013</v>
      </c>
      <c r="J97" s="2661"/>
      <c r="K97" s="2662">
        <v>60</v>
      </c>
    </row>
    <row r="98" spans="1:11" ht="15.6" customHeight="1">
      <c r="A98" s="1957">
        <v>61</v>
      </c>
      <c r="B98" s="1748" t="s">
        <v>643</v>
      </c>
      <c r="C98" s="1586"/>
      <c r="D98" s="1988"/>
      <c r="E98" s="1989"/>
      <c r="F98" s="1990"/>
      <c r="G98" s="1991"/>
      <c r="H98" s="1991"/>
      <c r="I98" s="1992"/>
      <c r="J98" s="2007"/>
      <c r="K98" s="2013">
        <v>61</v>
      </c>
    </row>
    <row r="99" spans="1:11" ht="15.6" customHeight="1">
      <c r="A99" s="1957">
        <v>62</v>
      </c>
      <c r="B99" s="1748" t="s">
        <v>644</v>
      </c>
      <c r="C99" s="1586"/>
      <c r="D99" s="1974">
        <v>61616712</v>
      </c>
      <c r="E99" s="2014"/>
      <c r="F99" s="1973"/>
      <c r="G99" s="2016" t="s">
        <v>1778</v>
      </c>
      <c r="H99" s="2015"/>
      <c r="I99" s="1974">
        <f t="shared" ref="I99:I113" si="12">D99+E99-F99+G99+H99</f>
        <v>61616712</v>
      </c>
      <c r="J99" s="2012" t="s">
        <v>645</v>
      </c>
      <c r="K99" s="2013">
        <v>62</v>
      </c>
    </row>
    <row r="100" spans="1:11" ht="15.6" customHeight="1">
      <c r="A100" s="1957">
        <v>63</v>
      </c>
      <c r="B100" s="1748" t="s">
        <v>646</v>
      </c>
      <c r="C100" s="1586"/>
      <c r="D100" s="1974">
        <v>12533770</v>
      </c>
      <c r="E100" s="2014">
        <v>-1</v>
      </c>
      <c r="F100" s="1973"/>
      <c r="G100" s="2016"/>
      <c r="H100" s="2015"/>
      <c r="I100" s="1974">
        <f t="shared" si="12"/>
        <v>12533769</v>
      </c>
      <c r="J100" s="2012" t="s">
        <v>647</v>
      </c>
      <c r="K100" s="2013">
        <v>63</v>
      </c>
    </row>
    <row r="101" spans="1:11" ht="15.6" customHeight="1">
      <c r="A101" s="1957">
        <v>64</v>
      </c>
      <c r="B101" s="1748" t="s">
        <v>648</v>
      </c>
      <c r="C101" s="1586"/>
      <c r="D101" s="1974">
        <v>238780639</v>
      </c>
      <c r="E101" s="2014">
        <v>3342938</v>
      </c>
      <c r="F101" s="1973"/>
      <c r="G101" s="2016"/>
      <c r="H101" s="2015">
        <v>25495474</v>
      </c>
      <c r="I101" s="1974">
        <f t="shared" si="12"/>
        <v>267619051</v>
      </c>
      <c r="J101" s="2012" t="s">
        <v>649</v>
      </c>
      <c r="K101" s="2013">
        <v>64</v>
      </c>
    </row>
    <row r="102" spans="1:11" ht="15.6" customHeight="1">
      <c r="A102" s="2641">
        <v>65</v>
      </c>
      <c r="B102" s="2544" t="s">
        <v>4591</v>
      </c>
      <c r="C102" s="2659"/>
      <c r="D102" s="2644"/>
      <c r="E102" s="2660"/>
      <c r="F102" s="2646"/>
      <c r="G102" s="2652"/>
      <c r="H102" s="2651"/>
      <c r="I102" s="2644">
        <f t="shared" si="12"/>
        <v>0</v>
      </c>
      <c r="J102" s="2666" t="s">
        <v>650</v>
      </c>
      <c r="K102" s="2662">
        <v>65</v>
      </c>
    </row>
    <row r="103" spans="1:11" ht="15.6" customHeight="1">
      <c r="A103" s="1957">
        <v>66</v>
      </c>
      <c r="B103" s="1748" t="s">
        <v>651</v>
      </c>
      <c r="C103" s="1586"/>
      <c r="D103" s="1974">
        <v>538865007</v>
      </c>
      <c r="E103" s="2014">
        <v>18936911</v>
      </c>
      <c r="F103" s="1973">
        <v>2420314</v>
      </c>
      <c r="G103" s="2016"/>
      <c r="H103" s="2015">
        <v>10924927</v>
      </c>
      <c r="I103" s="1974">
        <f t="shared" si="12"/>
        <v>566306531</v>
      </c>
      <c r="J103" s="2012" t="s">
        <v>652</v>
      </c>
      <c r="K103" s="2013">
        <v>66</v>
      </c>
    </row>
    <row r="104" spans="1:11" ht="15.6" customHeight="1">
      <c r="A104" s="1957">
        <v>67</v>
      </c>
      <c r="B104" s="1748" t="s">
        <v>653</v>
      </c>
      <c r="C104" s="1586"/>
      <c r="D104" s="1974">
        <v>536201074</v>
      </c>
      <c r="E104" s="2014">
        <v>10791565</v>
      </c>
      <c r="F104" s="1973">
        <v>526774</v>
      </c>
      <c r="G104" s="2016"/>
      <c r="H104" s="2015">
        <v>921088</v>
      </c>
      <c r="I104" s="1974">
        <f t="shared" si="12"/>
        <v>547386953</v>
      </c>
      <c r="J104" s="2012" t="s">
        <v>654</v>
      </c>
      <c r="K104" s="2013">
        <v>67</v>
      </c>
    </row>
    <row r="105" spans="1:11" ht="15.6" customHeight="1">
      <c r="A105" s="1957">
        <v>68</v>
      </c>
      <c r="B105" s="1748" t="s">
        <v>655</v>
      </c>
      <c r="C105" s="1586"/>
      <c r="D105" s="1974">
        <v>28610650</v>
      </c>
      <c r="E105" s="2014">
        <v>314435</v>
      </c>
      <c r="F105" s="1973">
        <v>70082</v>
      </c>
      <c r="G105" s="2016"/>
      <c r="H105" s="2015">
        <v>126060</v>
      </c>
      <c r="I105" s="1974">
        <f t="shared" si="12"/>
        <v>28981063</v>
      </c>
      <c r="J105" s="2012" t="s">
        <v>656</v>
      </c>
      <c r="K105" s="2013">
        <v>68</v>
      </c>
    </row>
    <row r="106" spans="1:11" ht="15.6" customHeight="1">
      <c r="A106" s="1957">
        <v>69</v>
      </c>
      <c r="B106" s="1748" t="s">
        <v>657</v>
      </c>
      <c r="C106" s="1586"/>
      <c r="D106" s="1974">
        <v>143202612</v>
      </c>
      <c r="E106" s="2014">
        <v>2199743</v>
      </c>
      <c r="F106" s="1973">
        <v>374496</v>
      </c>
      <c r="G106" s="2016"/>
      <c r="H106" s="2015">
        <v>1005876</v>
      </c>
      <c r="I106" s="1974">
        <f t="shared" si="12"/>
        <v>146033735</v>
      </c>
      <c r="J106" s="2012" t="s">
        <v>658</v>
      </c>
      <c r="K106" s="2013">
        <v>69</v>
      </c>
    </row>
    <row r="107" spans="1:11" ht="15.6" customHeight="1">
      <c r="A107" s="1957">
        <v>70</v>
      </c>
      <c r="B107" s="1748" t="s">
        <v>659</v>
      </c>
      <c r="C107" s="1586"/>
      <c r="D107" s="1974">
        <v>486861455</v>
      </c>
      <c r="E107" s="2014">
        <v>11896782</v>
      </c>
      <c r="F107" s="1973">
        <v>2220127</v>
      </c>
      <c r="G107" s="2016"/>
      <c r="H107" s="2015">
        <v>3701752</v>
      </c>
      <c r="I107" s="1974">
        <f t="shared" si="12"/>
        <v>500239862</v>
      </c>
      <c r="J107" s="2012" t="s">
        <v>660</v>
      </c>
      <c r="K107" s="2013">
        <v>70</v>
      </c>
    </row>
    <row r="108" spans="1:11" ht="15.6" customHeight="1">
      <c r="A108" s="1957">
        <v>71</v>
      </c>
      <c r="B108" s="1748" t="s">
        <v>661</v>
      </c>
      <c r="C108" s="1586"/>
      <c r="D108" s="1974">
        <v>163000238</v>
      </c>
      <c r="E108" s="2014">
        <v>3315452</v>
      </c>
      <c r="F108" s="1973">
        <v>852864</v>
      </c>
      <c r="G108" s="2016"/>
      <c r="H108" s="2015">
        <v>1778696</v>
      </c>
      <c r="I108" s="1974">
        <f t="shared" si="12"/>
        <v>167241522</v>
      </c>
      <c r="J108" s="2012" t="s">
        <v>662</v>
      </c>
      <c r="K108" s="2013">
        <v>71</v>
      </c>
    </row>
    <row r="109" spans="1:11" ht="15.6" customHeight="1">
      <c r="A109" s="1957">
        <v>72</v>
      </c>
      <c r="B109" s="1748" t="s">
        <v>663</v>
      </c>
      <c r="C109" s="1586"/>
      <c r="D109" s="1974">
        <v>105503114</v>
      </c>
      <c r="E109" s="2014">
        <v>1958598</v>
      </c>
      <c r="F109" s="1973">
        <v>1657719</v>
      </c>
      <c r="G109" s="2016"/>
      <c r="H109" s="2015"/>
      <c r="I109" s="1974">
        <f t="shared" si="12"/>
        <v>105803993</v>
      </c>
      <c r="J109" s="2012" t="s">
        <v>664</v>
      </c>
      <c r="K109" s="2013">
        <v>72</v>
      </c>
    </row>
    <row r="110" spans="1:11" ht="15.6" customHeight="1">
      <c r="A110" s="1957">
        <v>73</v>
      </c>
      <c r="B110" s="1748" t="s">
        <v>665</v>
      </c>
      <c r="C110" s="1586"/>
      <c r="D110" s="1974"/>
      <c r="E110" s="2014"/>
      <c r="F110" s="1973"/>
      <c r="G110" s="2016"/>
      <c r="H110" s="2015"/>
      <c r="I110" s="1974">
        <f t="shared" si="12"/>
        <v>0</v>
      </c>
      <c r="J110" s="2012" t="s">
        <v>666</v>
      </c>
      <c r="K110" s="2013">
        <v>73</v>
      </c>
    </row>
    <row r="111" spans="1:11" ht="15.6" customHeight="1">
      <c r="A111" s="1957">
        <v>74</v>
      </c>
      <c r="B111" s="1748" t="s">
        <v>667</v>
      </c>
      <c r="C111" s="1586"/>
      <c r="D111" s="2017"/>
      <c r="E111" s="2014"/>
      <c r="F111" s="1973"/>
      <c r="G111" s="2016"/>
      <c r="H111" s="2015"/>
      <c r="I111" s="1974">
        <f t="shared" si="12"/>
        <v>0</v>
      </c>
      <c r="J111" s="2012" t="s">
        <v>668</v>
      </c>
      <c r="K111" s="2013">
        <v>74</v>
      </c>
    </row>
    <row r="112" spans="1:11" ht="15.6" customHeight="1">
      <c r="A112" s="1957">
        <v>75</v>
      </c>
      <c r="B112" s="1748" t="s">
        <v>669</v>
      </c>
      <c r="C112" s="1586"/>
      <c r="D112" s="2644">
        <v>48958134</v>
      </c>
      <c r="E112" s="2645">
        <v>341925</v>
      </c>
      <c r="F112" s="2646">
        <v>1740291</v>
      </c>
      <c r="G112" s="2016"/>
      <c r="H112" s="2015"/>
      <c r="I112" s="1974">
        <f t="shared" si="12"/>
        <v>47559768</v>
      </c>
      <c r="J112" s="2012" t="s">
        <v>670</v>
      </c>
      <c r="K112" s="2013">
        <v>75</v>
      </c>
    </row>
    <row r="113" spans="1:12" ht="15.6" customHeight="1">
      <c r="A113" s="2641">
        <v>76</v>
      </c>
      <c r="B113" s="2642" t="s">
        <v>3918</v>
      </c>
      <c r="C113" s="2643"/>
      <c r="D113" s="2644"/>
      <c r="E113" s="2645"/>
      <c r="F113" s="2646"/>
      <c r="G113" s="2647"/>
      <c r="H113" s="2647"/>
      <c r="I113" s="2644">
        <f t="shared" si="12"/>
        <v>0</v>
      </c>
      <c r="J113" s="2663" t="s">
        <v>3927</v>
      </c>
      <c r="K113" s="2641">
        <v>76</v>
      </c>
    </row>
    <row r="114" spans="1:12" ht="15.6" customHeight="1">
      <c r="A114" s="2641">
        <v>77</v>
      </c>
      <c r="B114" s="2544" t="s">
        <v>4590</v>
      </c>
      <c r="C114" s="2659"/>
      <c r="D114" s="2644">
        <f t="shared" ref="D114:I114" si="13">SUM(D99:D113)</f>
        <v>2364133405</v>
      </c>
      <c r="E114" s="2660">
        <f t="shared" si="13"/>
        <v>53098348</v>
      </c>
      <c r="F114" s="2646">
        <f t="shared" si="13"/>
        <v>9862667</v>
      </c>
      <c r="G114" s="2652">
        <f t="shared" si="13"/>
        <v>0</v>
      </c>
      <c r="H114" s="2651">
        <f t="shared" si="13"/>
        <v>43953873</v>
      </c>
      <c r="I114" s="2644">
        <f t="shared" si="13"/>
        <v>2451322959</v>
      </c>
      <c r="J114" s="2661"/>
      <c r="K114" s="2662">
        <v>77</v>
      </c>
    </row>
    <row r="115" spans="1:12" ht="15.6" customHeight="1">
      <c r="A115" s="2641">
        <v>78</v>
      </c>
      <c r="B115" s="2544" t="s">
        <v>3920</v>
      </c>
      <c r="C115" s="2659"/>
      <c r="D115" s="1988"/>
      <c r="E115" s="1989"/>
      <c r="F115" s="1990"/>
      <c r="G115" s="1991"/>
      <c r="H115" s="1991"/>
      <c r="I115" s="1992"/>
      <c r="J115" s="2658"/>
      <c r="K115" s="2662">
        <v>78</v>
      </c>
    </row>
    <row r="116" spans="1:12" ht="15.6" customHeight="1">
      <c r="A116" s="2641">
        <v>79</v>
      </c>
      <c r="B116" s="2544" t="s">
        <v>3921</v>
      </c>
      <c r="C116" s="2659"/>
      <c r="D116" s="2664"/>
      <c r="E116" s="2645"/>
      <c r="F116" s="2653"/>
      <c r="G116" s="2665"/>
      <c r="H116" s="2665"/>
      <c r="I116" s="2647"/>
      <c r="J116" s="2663" t="s">
        <v>3926</v>
      </c>
      <c r="K116" s="2662">
        <v>79</v>
      </c>
    </row>
    <row r="117" spans="1:12" ht="15.6" customHeight="1">
      <c r="A117" s="2641">
        <v>80</v>
      </c>
      <c r="B117" s="2544" t="s">
        <v>3922</v>
      </c>
      <c r="C117" s="2659"/>
      <c r="D117" s="2664"/>
      <c r="E117" s="2645"/>
      <c r="F117" s="2653"/>
      <c r="G117" s="2665"/>
      <c r="H117" s="2665"/>
      <c r="I117" s="2647"/>
      <c r="J117" s="2663" t="s">
        <v>3928</v>
      </c>
      <c r="K117" s="2662">
        <v>80</v>
      </c>
      <c r="L117" s="2018"/>
    </row>
    <row r="118" spans="1:12" ht="15.6" customHeight="1">
      <c r="A118" s="2641">
        <v>81</v>
      </c>
      <c r="B118" s="2544" t="s">
        <v>3923</v>
      </c>
      <c r="C118" s="2659"/>
      <c r="D118" s="2664"/>
      <c r="E118" s="2645"/>
      <c r="F118" s="2653"/>
      <c r="G118" s="2665"/>
      <c r="H118" s="2665"/>
      <c r="I118" s="2647"/>
      <c r="J118" s="2663" t="s">
        <v>3929</v>
      </c>
      <c r="K118" s="2662">
        <v>81</v>
      </c>
      <c r="L118" s="2018"/>
    </row>
    <row r="119" spans="1:12" ht="15.6" customHeight="1">
      <c r="A119" s="2641">
        <v>82</v>
      </c>
      <c r="B119" s="2544" t="s">
        <v>3924</v>
      </c>
      <c r="C119" s="2659"/>
      <c r="D119" s="2664"/>
      <c r="E119" s="2645"/>
      <c r="F119" s="2653"/>
      <c r="G119" s="2665"/>
      <c r="H119" s="2665"/>
      <c r="I119" s="2647"/>
      <c r="J119" s="2663" t="s">
        <v>3930</v>
      </c>
      <c r="K119" s="2662">
        <v>82</v>
      </c>
      <c r="L119" s="2018"/>
    </row>
    <row r="120" spans="1:12" ht="15.6" customHeight="1">
      <c r="A120" s="2641">
        <v>83</v>
      </c>
      <c r="B120" s="2544" t="s">
        <v>3925</v>
      </c>
      <c r="C120" s="2659"/>
      <c r="D120" s="2664"/>
      <c r="E120" s="2645"/>
      <c r="F120" s="2653"/>
      <c r="G120" s="2665"/>
      <c r="H120" s="2665"/>
      <c r="I120" s="2647"/>
      <c r="J120" s="2663" t="s">
        <v>3931</v>
      </c>
      <c r="K120" s="2662">
        <v>83</v>
      </c>
      <c r="L120" s="2018"/>
    </row>
    <row r="121" spans="1:12" ht="15.6" customHeight="1">
      <c r="A121" s="2641">
        <v>84</v>
      </c>
      <c r="B121" s="2544" t="s">
        <v>4393</v>
      </c>
      <c r="C121" s="2659"/>
      <c r="D121" s="2664"/>
      <c r="E121" s="2645"/>
      <c r="F121" s="2653"/>
      <c r="G121" s="2665"/>
      <c r="H121" s="2665"/>
      <c r="I121" s="2647"/>
      <c r="J121" s="2663" t="s">
        <v>3932</v>
      </c>
      <c r="K121" s="2662">
        <v>84</v>
      </c>
      <c r="L121" s="2018"/>
    </row>
    <row r="122" spans="1:12" ht="15.6" customHeight="1">
      <c r="A122" s="2641">
        <v>85</v>
      </c>
      <c r="B122" s="2544" t="s">
        <v>4394</v>
      </c>
      <c r="C122" s="2659"/>
      <c r="D122" s="2664"/>
      <c r="E122" s="2645"/>
      <c r="F122" s="2653"/>
      <c r="G122" s="2665"/>
      <c r="H122" s="2665"/>
      <c r="I122" s="2647"/>
      <c r="J122" s="2663" t="s">
        <v>3933</v>
      </c>
      <c r="K122" s="2662">
        <v>85</v>
      </c>
      <c r="L122" s="2018"/>
    </row>
    <row r="123" spans="1:12" ht="15.6" customHeight="1">
      <c r="A123" s="2641">
        <v>86</v>
      </c>
      <c r="B123" s="2544" t="s">
        <v>4321</v>
      </c>
      <c r="C123" s="2659"/>
      <c r="D123" s="2664">
        <f t="shared" ref="D123:I123" si="14">SUM(D116:D122)</f>
        <v>0</v>
      </c>
      <c r="E123" s="2645">
        <f t="shared" si="14"/>
        <v>0</v>
      </c>
      <c r="F123" s="2653">
        <f t="shared" si="14"/>
        <v>0</v>
      </c>
      <c r="G123" s="2665">
        <f t="shared" si="14"/>
        <v>0</v>
      </c>
      <c r="H123" s="2665">
        <f t="shared" si="14"/>
        <v>0</v>
      </c>
      <c r="I123" s="2647">
        <f t="shared" si="14"/>
        <v>0</v>
      </c>
      <c r="J123" s="2663"/>
      <c r="K123" s="2662">
        <v>86</v>
      </c>
      <c r="L123" s="2018"/>
    </row>
    <row r="124" spans="1:12" ht="15.6" customHeight="1">
      <c r="A124" s="1957">
        <v>87</v>
      </c>
      <c r="B124" s="1748" t="s">
        <v>3919</v>
      </c>
      <c r="C124" s="1586"/>
      <c r="D124" s="1988"/>
      <c r="E124" s="1989"/>
      <c r="F124" s="1990"/>
      <c r="G124" s="1991"/>
      <c r="H124" s="1991"/>
      <c r="I124" s="1992"/>
      <c r="J124" s="2007"/>
      <c r="K124" s="2013">
        <v>87</v>
      </c>
    </row>
    <row r="125" spans="1:12" ht="15.6" customHeight="1">
      <c r="A125" s="1957">
        <v>88</v>
      </c>
      <c r="B125" s="1748" t="s">
        <v>671</v>
      </c>
      <c r="C125" s="1586"/>
      <c r="D125" s="1974">
        <v>3372709</v>
      </c>
      <c r="E125" s="2014"/>
      <c r="F125" s="1973"/>
      <c r="G125" s="2016" t="s">
        <v>1778</v>
      </c>
      <c r="H125" s="2015"/>
      <c r="I125" s="1974">
        <f t="shared" ref="I125:I134" si="15">D125+E125-F125+G125+H125</f>
        <v>3372709</v>
      </c>
      <c r="J125" s="2012" t="s">
        <v>672</v>
      </c>
      <c r="K125" s="2013">
        <v>88</v>
      </c>
    </row>
    <row r="126" spans="1:12" ht="15.6" customHeight="1">
      <c r="A126" s="1957">
        <v>89</v>
      </c>
      <c r="B126" s="1748" t="s">
        <v>673</v>
      </c>
      <c r="C126" s="1586"/>
      <c r="D126" s="1974">
        <v>97447013</v>
      </c>
      <c r="E126" s="2014">
        <v>6</v>
      </c>
      <c r="F126" s="1973"/>
      <c r="G126" s="2016" t="s">
        <v>1778</v>
      </c>
      <c r="H126" s="2015">
        <v>1317</v>
      </c>
      <c r="I126" s="1974">
        <f t="shared" si="15"/>
        <v>97448336</v>
      </c>
      <c r="J126" s="2012" t="s">
        <v>674</v>
      </c>
      <c r="K126" s="2013">
        <v>89</v>
      </c>
    </row>
    <row r="127" spans="1:12" ht="15.6" customHeight="1">
      <c r="A127" s="1957">
        <v>90</v>
      </c>
      <c r="B127" s="1748" t="s">
        <v>675</v>
      </c>
      <c r="C127" s="1586"/>
      <c r="D127" s="1974">
        <v>2448070</v>
      </c>
      <c r="E127" s="2014">
        <v>80205</v>
      </c>
      <c r="F127" s="1973"/>
      <c r="G127" s="2016"/>
      <c r="H127" s="2015"/>
      <c r="I127" s="1974">
        <f t="shared" si="15"/>
        <v>2528275</v>
      </c>
      <c r="J127" s="2012" t="s">
        <v>676</v>
      </c>
      <c r="K127" s="2013">
        <v>90</v>
      </c>
    </row>
    <row r="128" spans="1:12" ht="15.6" customHeight="1">
      <c r="A128" s="1957">
        <v>91</v>
      </c>
      <c r="B128" s="1748" t="s">
        <v>677</v>
      </c>
      <c r="C128" s="1586"/>
      <c r="D128" s="1974">
        <v>49448597</v>
      </c>
      <c r="E128" s="2014"/>
      <c r="F128" s="1973">
        <v>311979</v>
      </c>
      <c r="G128" s="2016"/>
      <c r="H128" s="2015"/>
      <c r="I128" s="1974">
        <f t="shared" si="15"/>
        <v>49136618</v>
      </c>
      <c r="J128" s="2012" t="s">
        <v>678</v>
      </c>
      <c r="K128" s="2013">
        <v>91</v>
      </c>
    </row>
    <row r="129" spans="1:11" ht="15.6" customHeight="1">
      <c r="A129" s="1957">
        <v>92</v>
      </c>
      <c r="B129" s="1748" t="s">
        <v>679</v>
      </c>
      <c r="C129" s="1586"/>
      <c r="D129" s="1974">
        <v>606689</v>
      </c>
      <c r="E129" s="2014">
        <v>-1</v>
      </c>
      <c r="F129" s="1973"/>
      <c r="G129" s="2016"/>
      <c r="H129" s="2015"/>
      <c r="I129" s="1974">
        <f t="shared" si="15"/>
        <v>606688</v>
      </c>
      <c r="J129" s="2012" t="s">
        <v>680</v>
      </c>
      <c r="K129" s="2013">
        <v>92</v>
      </c>
    </row>
    <row r="130" spans="1:11" ht="15.6" customHeight="1">
      <c r="A130" s="1957">
        <v>93</v>
      </c>
      <c r="B130" s="1748" t="s">
        <v>681</v>
      </c>
      <c r="C130" s="1586"/>
      <c r="D130" s="1974">
        <v>10781483</v>
      </c>
      <c r="E130" s="2014">
        <v>1037772</v>
      </c>
      <c r="F130" s="1973"/>
      <c r="G130" s="2016"/>
      <c r="H130" s="2015"/>
      <c r="I130" s="1974">
        <f t="shared" si="15"/>
        <v>11819255</v>
      </c>
      <c r="J130" s="2012" t="s">
        <v>682</v>
      </c>
      <c r="K130" s="2013">
        <v>93</v>
      </c>
    </row>
    <row r="131" spans="1:11" ht="15.6" customHeight="1">
      <c r="A131" s="1957">
        <v>94</v>
      </c>
      <c r="B131" s="1748" t="s">
        <v>683</v>
      </c>
      <c r="C131" s="1586"/>
      <c r="D131" s="1974">
        <v>6881028</v>
      </c>
      <c r="E131" s="2014">
        <v>53559</v>
      </c>
      <c r="F131" s="1973"/>
      <c r="G131" s="2016"/>
      <c r="H131" s="2015"/>
      <c r="I131" s="1974">
        <f t="shared" si="15"/>
        <v>6934587</v>
      </c>
      <c r="J131" s="2012" t="s">
        <v>684</v>
      </c>
      <c r="K131" s="2013">
        <v>94</v>
      </c>
    </row>
    <row r="132" spans="1:11" ht="15.6" customHeight="1">
      <c r="A132" s="1957">
        <v>95</v>
      </c>
      <c r="B132" s="1748" t="s">
        <v>685</v>
      </c>
      <c r="C132" s="1586"/>
      <c r="D132" s="1974">
        <v>1439058</v>
      </c>
      <c r="E132" s="2014"/>
      <c r="F132" s="1973"/>
      <c r="G132" s="2016"/>
      <c r="H132" s="2015"/>
      <c r="I132" s="1974">
        <f t="shared" si="15"/>
        <v>1439058</v>
      </c>
      <c r="J132" s="2012" t="s">
        <v>686</v>
      </c>
      <c r="K132" s="2013">
        <v>95</v>
      </c>
    </row>
    <row r="133" spans="1:11" ht="15.6" customHeight="1">
      <c r="A133" s="1957">
        <v>96</v>
      </c>
      <c r="B133" s="1748" t="s">
        <v>345</v>
      </c>
      <c r="C133" s="1586"/>
      <c r="D133" s="1974">
        <v>3999330</v>
      </c>
      <c r="E133" s="2014">
        <v>615669</v>
      </c>
      <c r="F133" s="1973"/>
      <c r="G133" s="2016" t="s">
        <v>1778</v>
      </c>
      <c r="H133" s="2015">
        <v>752319</v>
      </c>
      <c r="I133" s="1974">
        <f t="shared" si="15"/>
        <v>5367318</v>
      </c>
      <c r="J133" s="2012" t="s">
        <v>346</v>
      </c>
      <c r="K133" s="2013">
        <v>96</v>
      </c>
    </row>
    <row r="134" spans="1:11" ht="15.6" customHeight="1">
      <c r="A134" s="1957">
        <v>97</v>
      </c>
      <c r="B134" s="1748" t="s">
        <v>347</v>
      </c>
      <c r="C134" s="1586"/>
      <c r="D134" s="1974">
        <v>2264269</v>
      </c>
      <c r="E134" s="2014">
        <v>57343</v>
      </c>
      <c r="F134" s="1973" t="s">
        <v>1778</v>
      </c>
      <c r="G134" s="2016"/>
      <c r="H134" s="2015"/>
      <c r="I134" s="1974">
        <f t="shared" si="15"/>
        <v>2321612</v>
      </c>
      <c r="J134" s="2012" t="s">
        <v>348</v>
      </c>
      <c r="K134" s="2013">
        <v>97</v>
      </c>
    </row>
    <row r="135" spans="1:11" ht="15.6" customHeight="1">
      <c r="A135" s="1957">
        <v>98</v>
      </c>
      <c r="B135" s="1748" t="s">
        <v>349</v>
      </c>
      <c r="C135" s="1586"/>
      <c r="D135" s="1974">
        <f t="shared" ref="D135:I135" si="16">SUM(D125:D134)</f>
        <v>178688246</v>
      </c>
      <c r="E135" s="2014">
        <f t="shared" si="16"/>
        <v>1844553</v>
      </c>
      <c r="F135" s="1973">
        <f t="shared" si="16"/>
        <v>311979</v>
      </c>
      <c r="G135" s="2016">
        <f t="shared" si="16"/>
        <v>0</v>
      </c>
      <c r="H135" s="2015">
        <f t="shared" si="16"/>
        <v>753636</v>
      </c>
      <c r="I135" s="1974">
        <f t="shared" si="16"/>
        <v>180974456</v>
      </c>
      <c r="J135" s="2007"/>
      <c r="K135" s="2013">
        <v>98</v>
      </c>
    </row>
    <row r="136" spans="1:11" ht="15.6" customHeight="1">
      <c r="A136" s="1957">
        <v>99</v>
      </c>
      <c r="B136" s="1748" t="s">
        <v>350</v>
      </c>
      <c r="C136" s="1586"/>
      <c r="D136" s="1974"/>
      <c r="E136" s="2014"/>
      <c r="F136" s="1973"/>
      <c r="G136" s="2016"/>
      <c r="H136" s="2015" t="s">
        <v>1778</v>
      </c>
      <c r="I136" s="1974">
        <f>D136+E136-F136+G136+H136</f>
        <v>0</v>
      </c>
      <c r="J136" s="2012" t="s">
        <v>351</v>
      </c>
      <c r="K136" s="2013">
        <v>99</v>
      </c>
    </row>
    <row r="137" spans="1:11" ht="15.6" customHeight="1">
      <c r="A137" s="2641">
        <v>100</v>
      </c>
      <c r="B137" s="2642" t="s">
        <v>3935</v>
      </c>
      <c r="C137" s="2643"/>
      <c r="D137" s="2644">
        <v>1790747</v>
      </c>
      <c r="E137" s="2645">
        <v>-885721</v>
      </c>
      <c r="F137" s="2646">
        <v>5535</v>
      </c>
      <c r="G137" s="2647"/>
      <c r="H137" s="2647">
        <v>-899491</v>
      </c>
      <c r="I137" s="2644">
        <f>D137+E137-F137+G137+H137</f>
        <v>0</v>
      </c>
      <c r="J137" s="2658">
        <v>-399.1</v>
      </c>
      <c r="K137" s="2641">
        <v>100</v>
      </c>
    </row>
    <row r="138" spans="1:11" ht="15.6" customHeight="1">
      <c r="A138" s="2641">
        <v>101</v>
      </c>
      <c r="B138" s="2544" t="s">
        <v>4588</v>
      </c>
      <c r="C138" s="2659"/>
      <c r="D138" s="2644">
        <f t="shared" ref="D138:I138" si="17">D135+D136+D137</f>
        <v>180478993</v>
      </c>
      <c r="E138" s="2660">
        <f t="shared" si="17"/>
        <v>958832</v>
      </c>
      <c r="F138" s="2646">
        <v>317514</v>
      </c>
      <c r="G138" s="2652">
        <f t="shared" si="17"/>
        <v>0</v>
      </c>
      <c r="H138" s="2651">
        <f t="shared" si="17"/>
        <v>-145855</v>
      </c>
      <c r="I138" s="2644">
        <f t="shared" si="17"/>
        <v>180974456</v>
      </c>
      <c r="J138" s="2661"/>
      <c r="K138" s="2662">
        <v>101</v>
      </c>
    </row>
    <row r="139" spans="1:11" ht="15.6" customHeight="1">
      <c r="A139" s="2641">
        <v>102</v>
      </c>
      <c r="B139" s="2544" t="s">
        <v>4589</v>
      </c>
      <c r="C139" s="2659"/>
      <c r="D139" s="2644">
        <f t="shared" ref="D139:I139" si="18">D84+D97+D114+D138+D31+D123</f>
        <v>3649535543</v>
      </c>
      <c r="E139" s="2660">
        <f t="shared" si="18"/>
        <v>60419116</v>
      </c>
      <c r="F139" s="2646">
        <f t="shared" si="18"/>
        <v>25313541</v>
      </c>
      <c r="G139" s="2652">
        <f t="shared" si="18"/>
        <v>0</v>
      </c>
      <c r="H139" s="2651">
        <f t="shared" si="18"/>
        <v>145723962</v>
      </c>
      <c r="I139" s="2644">
        <f t="shared" si="18"/>
        <v>3830365080</v>
      </c>
      <c r="J139" s="2661"/>
      <c r="K139" s="2662">
        <v>102</v>
      </c>
    </row>
    <row r="140" spans="1:11" ht="15.6" customHeight="1">
      <c r="A140" s="1957">
        <v>103</v>
      </c>
      <c r="B140" s="1748" t="s">
        <v>352</v>
      </c>
      <c r="C140" s="1586"/>
      <c r="D140" s="1974"/>
      <c r="E140" s="2014"/>
      <c r="F140" s="2019"/>
      <c r="G140" s="2016"/>
      <c r="H140" s="2015"/>
      <c r="I140" s="1974"/>
      <c r="J140" s="2012" t="s">
        <v>353</v>
      </c>
      <c r="K140" s="2013">
        <v>103</v>
      </c>
    </row>
    <row r="141" spans="1:11" ht="15.6" customHeight="1">
      <c r="A141" s="1957">
        <v>104</v>
      </c>
      <c r="B141" s="1748" t="s">
        <v>354</v>
      </c>
      <c r="C141" s="1586"/>
      <c r="D141" s="1974"/>
      <c r="E141" s="2020"/>
      <c r="F141" s="1973"/>
      <c r="G141" s="2016"/>
      <c r="H141" s="2015"/>
      <c r="I141" s="1974"/>
      <c r="J141" s="2007"/>
      <c r="K141" s="2013">
        <v>104</v>
      </c>
    </row>
    <row r="142" spans="1:11" ht="15.6" customHeight="1">
      <c r="A142" s="1957">
        <v>105</v>
      </c>
      <c r="B142" s="1748" t="s">
        <v>1123</v>
      </c>
      <c r="C142" s="1586"/>
      <c r="D142" s="1974"/>
      <c r="E142" s="2014"/>
      <c r="F142" s="1973"/>
      <c r="G142" s="2016"/>
      <c r="H142" s="2015"/>
      <c r="I142" s="1974">
        <f>D142+E142-F142+G142+H142</f>
        <v>0</v>
      </c>
      <c r="J142" s="2012" t="s">
        <v>1124</v>
      </c>
      <c r="K142" s="2013">
        <v>105</v>
      </c>
    </row>
    <row r="143" spans="1:11" ht="15.6" customHeight="1" thickBot="1">
      <c r="A143" s="1993">
        <v>106</v>
      </c>
      <c r="B143" s="2569" t="s">
        <v>4587</v>
      </c>
      <c r="C143" s="2657"/>
      <c r="D143" s="2021">
        <f t="shared" ref="D143:I143" si="19">D139+D142+D140-D141</f>
        <v>3649535543</v>
      </c>
      <c r="E143" s="2022">
        <f t="shared" si="19"/>
        <v>60419116</v>
      </c>
      <c r="F143" s="2023">
        <f t="shared" si="19"/>
        <v>25313541</v>
      </c>
      <c r="G143" s="2024">
        <f t="shared" si="19"/>
        <v>0</v>
      </c>
      <c r="H143" s="2025">
        <f t="shared" si="19"/>
        <v>145723962</v>
      </c>
      <c r="I143" s="2021">
        <f t="shared" si="19"/>
        <v>3830365080</v>
      </c>
      <c r="J143" s="2026"/>
      <c r="K143" s="2027">
        <v>106</v>
      </c>
    </row>
    <row r="144" spans="1:11" ht="15.6" customHeight="1">
      <c r="A144" s="1604"/>
      <c r="B144" s="1604"/>
      <c r="C144" s="1604"/>
      <c r="D144" s="1604"/>
      <c r="E144" s="1604"/>
      <c r="F144" s="1604"/>
      <c r="G144" s="1604"/>
      <c r="H144" s="1604"/>
      <c r="I144" s="1604"/>
      <c r="J144" s="1604"/>
      <c r="K144" s="1604"/>
    </row>
    <row r="145" spans="1:11" ht="15.6" customHeight="1">
      <c r="A145" s="2539" t="s">
        <v>4651</v>
      </c>
      <c r="B145" s="2539"/>
      <c r="C145" s="1604"/>
      <c r="D145" s="1604"/>
      <c r="E145" s="1604"/>
      <c r="F145" s="2539" t="s">
        <v>4651</v>
      </c>
      <c r="G145" s="2539"/>
      <c r="H145" s="1604"/>
      <c r="I145" s="1604"/>
      <c r="J145" s="1604"/>
      <c r="K145" s="2028" t="s">
        <v>1125</v>
      </c>
    </row>
    <row r="146" spans="1:11" ht="15.6" customHeight="1">
      <c r="A146" s="1619" t="s">
        <v>1126</v>
      </c>
      <c r="B146" s="1619"/>
      <c r="C146" s="1619"/>
      <c r="D146" s="1619"/>
      <c r="E146" s="1619"/>
      <c r="F146" s="1619" t="s">
        <v>1127</v>
      </c>
      <c r="G146" s="1619"/>
      <c r="H146" s="1619"/>
      <c r="I146" s="1619"/>
      <c r="J146" s="1619"/>
      <c r="K146" s="1619"/>
    </row>
    <row r="147" spans="1:11">
      <c r="A147" s="1604"/>
      <c r="B147" s="1604"/>
      <c r="C147" s="1604"/>
      <c r="D147" s="1604"/>
      <c r="E147" s="1604"/>
      <c r="F147" s="1604"/>
      <c r="G147" s="1604"/>
      <c r="H147" s="1604"/>
      <c r="I147" s="1604"/>
      <c r="J147" s="1604"/>
      <c r="K147" s="1604"/>
    </row>
    <row r="148" spans="1:11">
      <c r="A148" s="1604"/>
      <c r="B148" s="1604"/>
      <c r="C148" s="1604"/>
      <c r="D148" s="1604"/>
      <c r="E148" s="1604"/>
      <c r="F148" s="1604"/>
      <c r="G148" s="1604"/>
      <c r="H148" s="1604"/>
      <c r="I148" s="1604"/>
      <c r="J148" s="1604"/>
      <c r="K148" s="1604"/>
    </row>
    <row r="149" spans="1:11">
      <c r="A149" s="1604"/>
      <c r="B149" s="1604"/>
      <c r="C149" s="1604"/>
      <c r="D149" s="1604"/>
      <c r="E149" s="1604"/>
      <c r="F149" s="1604"/>
      <c r="G149" s="1604"/>
      <c r="H149" s="1604"/>
      <c r="I149" s="1604"/>
      <c r="J149" s="1604"/>
      <c r="K149" s="1604"/>
    </row>
    <row r="150" spans="1:11">
      <c r="A150" s="1604"/>
      <c r="B150" s="1604"/>
      <c r="C150" s="1604"/>
      <c r="D150" s="1604"/>
      <c r="E150" s="1604"/>
      <c r="F150" s="1604"/>
      <c r="G150" s="1604"/>
      <c r="H150" s="1604"/>
      <c r="I150" s="1604"/>
      <c r="J150" s="1604"/>
      <c r="K150" s="1604"/>
    </row>
    <row r="151" spans="1:11">
      <c r="A151" s="1604"/>
      <c r="B151" s="1604"/>
      <c r="C151" s="1604"/>
      <c r="D151" s="1604"/>
      <c r="E151" s="1604"/>
      <c r="F151" s="1604"/>
      <c r="G151" s="1604"/>
      <c r="H151" s="1604"/>
      <c r="I151" s="1604"/>
      <c r="J151" s="1604"/>
      <c r="K151" s="1604"/>
    </row>
    <row r="152" spans="1:11">
      <c r="A152" s="1604"/>
      <c r="B152" s="1604"/>
      <c r="C152" s="1604"/>
      <c r="D152" s="1604"/>
      <c r="E152" s="1604"/>
      <c r="F152" s="1604"/>
      <c r="G152" s="1604"/>
      <c r="H152" s="1604"/>
      <c r="I152" s="1604"/>
      <c r="J152" s="1604"/>
      <c r="K152" s="1604"/>
    </row>
    <row r="153" spans="1:11">
      <c r="A153" s="1604"/>
      <c r="B153" s="1626"/>
      <c r="C153" s="1604"/>
      <c r="D153" s="1604"/>
      <c r="E153" s="1604"/>
      <c r="F153" s="1604"/>
      <c r="G153" s="1604"/>
      <c r="H153" s="1604"/>
      <c r="I153" s="1604"/>
      <c r="J153" s="1604"/>
      <c r="K153" s="1604"/>
    </row>
    <row r="154" spans="1:11">
      <c r="A154" s="1604"/>
      <c r="B154" s="1626"/>
      <c r="C154" s="1604"/>
      <c r="D154" s="1604"/>
      <c r="E154" s="1604"/>
      <c r="F154" s="1604"/>
      <c r="G154" s="1604"/>
      <c r="H154" s="1604"/>
      <c r="I154" s="1604"/>
      <c r="J154" s="1604"/>
      <c r="K154" s="1604"/>
    </row>
    <row r="155" spans="1:11">
      <c r="A155" s="1604"/>
      <c r="B155" s="1626"/>
      <c r="C155" s="1604"/>
      <c r="D155" s="1604"/>
      <c r="E155" s="1604"/>
      <c r="F155" s="1604"/>
      <c r="G155" s="1604"/>
      <c r="H155" s="1604"/>
      <c r="I155" s="1604"/>
      <c r="J155" s="1604"/>
      <c r="K155" s="1604"/>
    </row>
    <row r="156" spans="1:11">
      <c r="A156" s="1604"/>
      <c r="B156" s="1626"/>
      <c r="C156" s="1604"/>
      <c r="D156" s="1604"/>
      <c r="E156" s="1604"/>
      <c r="F156" s="1604"/>
      <c r="G156" s="1604"/>
      <c r="H156" s="1604"/>
      <c r="I156" s="1604"/>
      <c r="J156" s="1604"/>
      <c r="K156" s="1604"/>
    </row>
    <row r="157" spans="1:11">
      <c r="A157" s="1604"/>
      <c r="B157" s="1626"/>
      <c r="C157" s="1604"/>
      <c r="D157" s="1604"/>
      <c r="E157" s="1604"/>
      <c r="F157" s="1604"/>
      <c r="G157" s="1604"/>
      <c r="H157" s="1604"/>
      <c r="I157" s="1604"/>
      <c r="J157" s="1604"/>
      <c r="K157" s="1604"/>
    </row>
    <row r="158" spans="1:11">
      <c r="A158" s="1604"/>
      <c r="B158" s="1626"/>
      <c r="C158" s="1604"/>
      <c r="D158" s="1604"/>
      <c r="E158" s="1604"/>
      <c r="F158" s="1604"/>
      <c r="G158" s="1604"/>
      <c r="H158" s="1604"/>
      <c r="I158" s="1604"/>
      <c r="J158" s="1604"/>
      <c r="K158" s="1604"/>
    </row>
    <row r="159" spans="1:11">
      <c r="A159" s="1604"/>
      <c r="B159" s="1626"/>
      <c r="C159" s="1604"/>
      <c r="D159" s="1604"/>
      <c r="E159" s="1604"/>
      <c r="F159" s="1604"/>
      <c r="G159" s="1604"/>
      <c r="H159" s="1604"/>
      <c r="I159" s="1604"/>
      <c r="J159" s="1604"/>
      <c r="K159" s="1604"/>
    </row>
    <row r="160" spans="1:11">
      <c r="A160" s="1604"/>
      <c r="B160" s="1626"/>
      <c r="C160" s="1604"/>
      <c r="D160" s="1604"/>
      <c r="E160" s="1604"/>
      <c r="F160" s="1604"/>
      <c r="G160" s="1604"/>
      <c r="H160" s="1604"/>
      <c r="I160" s="1604"/>
      <c r="J160" s="1604"/>
      <c r="K160" s="1604"/>
    </row>
    <row r="161" spans="1:2">
      <c r="A161" s="1604"/>
      <c r="B161" s="1626"/>
    </row>
    <row r="162" spans="1:2">
      <c r="A162" s="1604"/>
      <c r="B162" s="1626"/>
    </row>
    <row r="163" spans="1:2">
      <c r="A163" s="1604"/>
      <c r="B163" s="1626"/>
    </row>
    <row r="164" spans="1:2">
      <c r="A164" s="1604"/>
      <c r="B164" s="1626"/>
    </row>
    <row r="165" spans="1:2">
      <c r="A165" s="1604"/>
      <c r="B165" s="1626"/>
    </row>
    <row r="166" spans="1:2">
      <c r="A166" s="1604"/>
      <c r="B166" s="1626"/>
    </row>
    <row r="167" spans="1:2">
      <c r="A167" s="1604"/>
      <c r="B167" s="1626"/>
    </row>
    <row r="168" spans="1:2">
      <c r="A168" s="1604"/>
      <c r="B168" s="1604"/>
    </row>
    <row r="169" spans="1:2">
      <c r="A169" s="1604"/>
      <c r="B169" s="1604"/>
    </row>
  </sheetData>
  <printOptions horizontalCentered="1" verticalCentered="1"/>
  <pageMargins left="0.5" right="0.5" top="0.5" bottom="0.5" header="0.5" footer="0.5"/>
  <pageSetup scale="61" fitToWidth="2" fitToHeight="2" pageOrder="overThenDown" orientation="portrait" horizontalDpi="300" verticalDpi="300" r:id="rId1"/>
  <headerFooter alignWithMargins="0"/>
  <rowBreaks count="1" manualBreakCount="1">
    <brk id="71" max="16383" man="1"/>
  </rowBreaks>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7"/>
  <sheetViews>
    <sheetView defaultGridColor="0" colorId="22" zoomScaleNormal="100" zoomScaleSheetLayoutView="80" workbookViewId="0">
      <selection activeCell="B14" sqref="B14"/>
    </sheetView>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29" t="s">
        <v>1789</v>
      </c>
      <c r="B1" s="228"/>
      <c r="C1" s="229" t="s">
        <v>3276</v>
      </c>
      <c r="D1" s="230" t="s">
        <v>1791</v>
      </c>
      <c r="E1" s="228"/>
      <c r="F1" s="260" t="s">
        <v>1792</v>
      </c>
    </row>
    <row r="2" spans="1:6">
      <c r="A2" s="72" t="str">
        <f>'Data Sheet'!$C$25</f>
        <v xml:space="preserve"> New York State Electric &amp; Gas Corporation</v>
      </c>
      <c r="B2" s="81"/>
      <c r="C2" s="78" t="s">
        <v>1128</v>
      </c>
      <c r="D2" s="98" t="s">
        <v>3295</v>
      </c>
      <c r="E2" s="81"/>
      <c r="F2" s="83"/>
    </row>
    <row r="3" spans="1:6" ht="14.45" customHeight="1">
      <c r="A3" s="74"/>
      <c r="B3" s="118"/>
      <c r="C3" s="86" t="s">
        <v>1129</v>
      </c>
      <c r="D3" s="693" t="str">
        <f>'Data Sheet'!$C$40</f>
        <v xml:space="preserve"> </v>
      </c>
      <c r="E3" s="315"/>
      <c r="F3" s="111" t="str">
        <f>'Data Sheet'!$C$38</f>
        <v>12/31/2016</v>
      </c>
    </row>
    <row r="4" spans="1:6" ht="15" customHeight="1">
      <c r="A4" s="231" t="s">
        <v>1130</v>
      </c>
      <c r="B4" s="232"/>
      <c r="C4" s="232"/>
      <c r="D4" s="232"/>
      <c r="E4" s="232"/>
      <c r="F4" s="233"/>
    </row>
    <row r="5" spans="1:6">
      <c r="A5" s="87"/>
      <c r="B5" s="89" t="s">
        <v>1131</v>
      </c>
      <c r="C5" s="89"/>
      <c r="D5" s="89"/>
      <c r="E5" s="89"/>
      <c r="F5" s="85"/>
    </row>
    <row r="6" spans="1:6">
      <c r="A6" s="72"/>
      <c r="B6" s="17"/>
      <c r="C6" s="17"/>
      <c r="D6" s="17"/>
      <c r="E6" s="17"/>
      <c r="F6" s="73"/>
    </row>
    <row r="7" spans="1:6">
      <c r="A7" s="74"/>
      <c r="B7" s="77" t="s">
        <v>1132</v>
      </c>
      <c r="C7" s="77"/>
      <c r="D7" s="77"/>
      <c r="E7" s="77"/>
      <c r="F7" s="76"/>
    </row>
    <row r="8" spans="1:6">
      <c r="A8" s="87"/>
      <c r="B8" s="649" t="s">
        <v>1133</v>
      </c>
      <c r="C8" s="84"/>
      <c r="D8" s="84"/>
      <c r="E8" s="84"/>
      <c r="F8" s="96"/>
    </row>
    <row r="9" spans="1:6">
      <c r="A9" s="72"/>
      <c r="B9" s="78" t="s">
        <v>1134</v>
      </c>
      <c r="C9" s="78"/>
      <c r="D9" s="78"/>
      <c r="E9" s="650" t="s">
        <v>1135</v>
      </c>
      <c r="F9" s="83"/>
    </row>
    <row r="10" spans="1:6">
      <c r="A10" s="72"/>
      <c r="B10" s="78" t="s">
        <v>1136</v>
      </c>
      <c r="C10" s="650" t="s">
        <v>1137</v>
      </c>
      <c r="D10" s="78" t="s">
        <v>1138</v>
      </c>
      <c r="E10" s="650" t="s">
        <v>1139</v>
      </c>
      <c r="F10" s="238" t="s">
        <v>1140</v>
      </c>
    </row>
    <row r="11" spans="1:6">
      <c r="A11" s="72" t="s">
        <v>1718</v>
      </c>
      <c r="B11" s="78" t="s">
        <v>1141</v>
      </c>
      <c r="C11" s="650" t="s">
        <v>1142</v>
      </c>
      <c r="D11" s="78" t="s">
        <v>1143</v>
      </c>
      <c r="E11" s="650" t="s">
        <v>1144</v>
      </c>
      <c r="F11" s="238" t="s">
        <v>2501</v>
      </c>
    </row>
    <row r="12" spans="1:6">
      <c r="A12" s="74" t="s">
        <v>1721</v>
      </c>
      <c r="B12" s="662" t="s">
        <v>3007</v>
      </c>
      <c r="C12" s="662" t="s">
        <v>3008</v>
      </c>
      <c r="D12" s="662" t="s">
        <v>3009</v>
      </c>
      <c r="E12" s="662" t="s">
        <v>3010</v>
      </c>
      <c r="F12" s="111"/>
    </row>
    <row r="13" spans="1:6">
      <c r="A13" s="336" t="s">
        <v>1726</v>
      </c>
      <c r="B13" s="84" t="s">
        <v>4730</v>
      </c>
      <c r="C13" s="17"/>
      <c r="D13" s="84"/>
      <c r="E13" s="17"/>
      <c r="F13" s="306"/>
    </row>
    <row r="14" spans="1:6">
      <c r="A14" s="277" t="s">
        <v>1727</v>
      </c>
      <c r="B14" s="78"/>
      <c r="C14" s="17"/>
      <c r="D14" s="78"/>
      <c r="E14" s="17"/>
      <c r="F14" s="283"/>
    </row>
    <row r="15" spans="1:6">
      <c r="A15" s="277" t="s">
        <v>1728</v>
      </c>
      <c r="B15" s="78"/>
      <c r="C15" s="17"/>
      <c r="D15" s="78"/>
      <c r="E15" s="17"/>
      <c r="F15" s="283"/>
    </row>
    <row r="16" spans="1:6">
      <c r="A16" s="277" t="s">
        <v>1729</v>
      </c>
      <c r="B16" s="78"/>
      <c r="C16" s="17"/>
      <c r="D16" s="78"/>
      <c r="E16" s="17"/>
      <c r="F16" s="283"/>
    </row>
    <row r="17" spans="1:6">
      <c r="A17" s="277" t="s">
        <v>1730</v>
      </c>
      <c r="B17" s="78"/>
      <c r="C17" s="17"/>
      <c r="D17" s="78"/>
      <c r="E17" s="17"/>
      <c r="F17" s="283"/>
    </row>
    <row r="18" spans="1:6">
      <c r="A18" s="277" t="s">
        <v>1731</v>
      </c>
      <c r="B18" s="78"/>
      <c r="C18" s="17"/>
      <c r="D18" s="78"/>
      <c r="E18" s="17"/>
      <c r="F18" s="283"/>
    </row>
    <row r="19" spans="1:6">
      <c r="A19" s="277" t="s">
        <v>1732</v>
      </c>
      <c r="B19" s="78"/>
      <c r="C19" s="17"/>
      <c r="D19" s="78"/>
      <c r="E19" s="17"/>
      <c r="F19" s="283"/>
    </row>
    <row r="20" spans="1:6">
      <c r="A20" s="277" t="s">
        <v>1733</v>
      </c>
      <c r="B20" s="78"/>
      <c r="C20" s="17"/>
      <c r="D20" s="78"/>
      <c r="E20" s="17"/>
      <c r="F20" s="283"/>
    </row>
    <row r="21" spans="1:6">
      <c r="A21" s="277" t="s">
        <v>1734</v>
      </c>
      <c r="B21" s="78"/>
      <c r="C21" s="17"/>
      <c r="D21" s="78"/>
      <c r="E21" s="17"/>
      <c r="F21" s="283"/>
    </row>
    <row r="22" spans="1:6">
      <c r="A22" s="277" t="s">
        <v>1735</v>
      </c>
      <c r="B22" s="78"/>
      <c r="C22" s="17"/>
      <c r="D22" s="78"/>
      <c r="E22" s="17"/>
      <c r="F22" s="283"/>
    </row>
    <row r="23" spans="1:6">
      <c r="A23" s="277" t="s">
        <v>1736</v>
      </c>
      <c r="B23" s="78"/>
      <c r="C23" s="17"/>
      <c r="D23" s="78"/>
      <c r="E23" s="17"/>
      <c r="F23" s="283"/>
    </row>
    <row r="24" spans="1:6">
      <c r="A24" s="277" t="s">
        <v>1737</v>
      </c>
      <c r="B24" s="78"/>
      <c r="C24" s="17"/>
      <c r="D24" s="78"/>
      <c r="E24" s="17"/>
      <c r="F24" s="283"/>
    </row>
    <row r="25" spans="1:6">
      <c r="A25" s="277" t="s">
        <v>1738</v>
      </c>
      <c r="B25" s="78"/>
      <c r="C25" s="17"/>
      <c r="D25" s="78"/>
      <c r="E25" s="17"/>
      <c r="F25" s="283"/>
    </row>
    <row r="26" spans="1:6">
      <c r="A26" s="277" t="s">
        <v>1739</v>
      </c>
      <c r="B26" s="78"/>
      <c r="C26" s="17"/>
      <c r="D26" s="78"/>
      <c r="E26" s="17"/>
      <c r="F26" s="283"/>
    </row>
    <row r="27" spans="1:6">
      <c r="A27" s="277" t="s">
        <v>1740</v>
      </c>
      <c r="B27" s="78"/>
      <c r="C27" s="17"/>
      <c r="D27" s="78"/>
      <c r="E27" s="17"/>
      <c r="F27" s="283"/>
    </row>
    <row r="28" spans="1:6">
      <c r="A28" s="277" t="s">
        <v>1741</v>
      </c>
      <c r="B28" s="78"/>
      <c r="C28" s="17"/>
      <c r="D28" s="78"/>
      <c r="E28" s="17"/>
      <c r="F28" s="283"/>
    </row>
    <row r="29" spans="1:6">
      <c r="A29" s="277" t="s">
        <v>1742</v>
      </c>
      <c r="B29" s="78"/>
      <c r="C29" s="17"/>
      <c r="D29" s="78"/>
      <c r="E29" s="17"/>
      <c r="F29" s="283"/>
    </row>
    <row r="30" spans="1:6">
      <c r="A30" s="277" t="s">
        <v>1743</v>
      </c>
      <c r="B30" s="78"/>
      <c r="C30" s="17"/>
      <c r="D30" s="78"/>
      <c r="E30" s="17"/>
      <c r="F30" s="283"/>
    </row>
    <row r="31" spans="1:6">
      <c r="A31" s="277" t="s">
        <v>1744</v>
      </c>
      <c r="B31" s="78"/>
      <c r="C31" s="17"/>
      <c r="D31" s="78"/>
      <c r="E31" s="17"/>
      <c r="F31" s="283"/>
    </row>
    <row r="32" spans="1:6">
      <c r="A32" s="277" t="s">
        <v>1745</v>
      </c>
      <c r="B32" s="78"/>
      <c r="C32" s="17"/>
      <c r="D32" s="78"/>
      <c r="E32" s="17"/>
      <c r="F32" s="283"/>
    </row>
    <row r="33" spans="1:6">
      <c r="A33" s="277" t="s">
        <v>582</v>
      </c>
      <c r="B33" s="78"/>
      <c r="C33" s="17"/>
      <c r="D33" s="78"/>
      <c r="E33" s="17"/>
      <c r="F33" s="283"/>
    </row>
    <row r="34" spans="1:6">
      <c r="A34" s="277" t="s">
        <v>583</v>
      </c>
      <c r="B34" s="78"/>
      <c r="C34" s="17"/>
      <c r="D34" s="78"/>
      <c r="E34" s="17"/>
      <c r="F34" s="283"/>
    </row>
    <row r="35" spans="1:6">
      <c r="A35" s="277" t="s">
        <v>584</v>
      </c>
      <c r="B35" s="78"/>
      <c r="C35" s="17"/>
      <c r="D35" s="78"/>
      <c r="E35" s="17"/>
      <c r="F35" s="283"/>
    </row>
    <row r="36" spans="1:6">
      <c r="A36" s="277" t="s">
        <v>585</v>
      </c>
      <c r="B36" s="78"/>
      <c r="C36" s="17"/>
      <c r="D36" s="78"/>
      <c r="E36" s="17"/>
      <c r="F36" s="283"/>
    </row>
    <row r="37" spans="1:6">
      <c r="A37" s="277" t="s">
        <v>586</v>
      </c>
      <c r="B37" s="78"/>
      <c r="C37" s="17"/>
      <c r="D37" s="78"/>
      <c r="E37" s="17"/>
      <c r="F37" s="283"/>
    </row>
    <row r="38" spans="1:6">
      <c r="A38" s="277" t="s">
        <v>587</v>
      </c>
      <c r="B38" s="78"/>
      <c r="C38" s="17"/>
      <c r="D38" s="78"/>
      <c r="E38" s="17"/>
      <c r="F38" s="283"/>
    </row>
    <row r="39" spans="1:6">
      <c r="A39" s="277" t="s">
        <v>588</v>
      </c>
      <c r="B39" s="78"/>
      <c r="C39" s="17"/>
      <c r="D39" s="78"/>
      <c r="E39" s="17"/>
      <c r="F39" s="283"/>
    </row>
    <row r="40" spans="1:6">
      <c r="A40" s="277" t="s">
        <v>2362</v>
      </c>
      <c r="B40" s="78"/>
      <c r="C40" s="17"/>
      <c r="D40" s="78"/>
      <c r="E40" s="17"/>
      <c r="F40" s="283"/>
    </row>
    <row r="41" spans="1:6">
      <c r="A41" s="277" t="s">
        <v>2363</v>
      </c>
      <c r="B41" s="78"/>
      <c r="C41" s="17"/>
      <c r="D41" s="78"/>
      <c r="E41" s="17"/>
      <c r="F41" s="283"/>
    </row>
    <row r="42" spans="1:6">
      <c r="A42" s="277" t="s">
        <v>2364</v>
      </c>
      <c r="B42" s="78"/>
      <c r="C42" s="17"/>
      <c r="D42" s="78"/>
      <c r="E42" s="17"/>
      <c r="F42" s="283"/>
    </row>
    <row r="43" spans="1:6">
      <c r="A43" s="277" t="s">
        <v>2365</v>
      </c>
      <c r="B43" s="78"/>
      <c r="C43" s="17"/>
      <c r="D43" s="78"/>
      <c r="E43" s="17"/>
      <c r="F43" s="283"/>
    </row>
    <row r="44" spans="1:6">
      <c r="A44" s="277" t="s">
        <v>2366</v>
      </c>
      <c r="B44" s="78"/>
      <c r="C44" s="17"/>
      <c r="D44" s="78"/>
      <c r="E44" s="17"/>
      <c r="F44" s="283"/>
    </row>
    <row r="45" spans="1:6">
      <c r="A45" s="277" t="s">
        <v>2367</v>
      </c>
      <c r="B45" s="78"/>
      <c r="C45" s="17"/>
      <c r="D45" s="78"/>
      <c r="E45" s="17"/>
      <c r="F45" s="283"/>
    </row>
    <row r="46" spans="1:6">
      <c r="A46" s="277" t="s">
        <v>2368</v>
      </c>
      <c r="B46" s="78"/>
      <c r="C46" s="17"/>
      <c r="D46" s="78"/>
      <c r="E46" s="17"/>
      <c r="F46" s="283"/>
    </row>
    <row r="47" spans="1:6">
      <c r="A47" s="277" t="s">
        <v>2369</v>
      </c>
      <c r="B47" s="78"/>
      <c r="C47" s="17"/>
      <c r="D47" s="78"/>
      <c r="E47" s="17"/>
      <c r="F47" s="283"/>
    </row>
    <row r="48" spans="1:6">
      <c r="A48" s="277" t="s">
        <v>2370</v>
      </c>
      <c r="B48" s="78"/>
      <c r="C48" s="17"/>
      <c r="D48" s="78"/>
      <c r="E48" s="17"/>
      <c r="F48" s="283"/>
    </row>
    <row r="49" spans="1:6">
      <c r="A49" s="277" t="s">
        <v>2371</v>
      </c>
      <c r="B49" s="78"/>
      <c r="C49" s="17"/>
      <c r="D49" s="78"/>
      <c r="E49" s="17"/>
      <c r="F49" s="283"/>
    </row>
    <row r="50" spans="1:6">
      <c r="A50" s="277" t="s">
        <v>2372</v>
      </c>
      <c r="B50" s="78"/>
      <c r="C50" s="17"/>
      <c r="D50" s="78"/>
      <c r="E50" s="17"/>
      <c r="F50" s="283"/>
    </row>
    <row r="51" spans="1:6">
      <c r="A51" s="277" t="s">
        <v>2373</v>
      </c>
      <c r="B51" s="78"/>
      <c r="C51" s="17"/>
      <c r="D51" s="78"/>
      <c r="E51" s="17"/>
      <c r="F51" s="283"/>
    </row>
    <row r="52" spans="1:6">
      <c r="A52" s="277" t="s">
        <v>2374</v>
      </c>
      <c r="B52" s="78"/>
      <c r="C52" s="17"/>
      <c r="D52" s="78"/>
      <c r="E52" s="17"/>
      <c r="F52" s="283"/>
    </row>
    <row r="53" spans="1:6">
      <c r="A53" s="277" t="s">
        <v>2375</v>
      </c>
      <c r="B53" s="78"/>
      <c r="C53" s="17"/>
      <c r="D53" s="78"/>
      <c r="E53" s="17"/>
      <c r="F53" s="283"/>
    </row>
    <row r="54" spans="1:6">
      <c r="A54" s="277" t="s">
        <v>2376</v>
      </c>
      <c r="B54" s="81"/>
      <c r="C54" s="17"/>
      <c r="D54" s="78"/>
      <c r="E54" s="17"/>
      <c r="F54" s="283"/>
    </row>
    <row r="55" spans="1:6">
      <c r="A55" s="277" t="s">
        <v>2377</v>
      </c>
      <c r="B55" s="78"/>
      <c r="C55" s="17"/>
      <c r="D55" s="78"/>
      <c r="E55" s="17"/>
      <c r="F55" s="283"/>
    </row>
    <row r="56" spans="1:6">
      <c r="A56" s="277" t="s">
        <v>2378</v>
      </c>
      <c r="B56" s="78"/>
      <c r="C56" s="17"/>
      <c r="D56" s="78"/>
      <c r="E56" s="17"/>
      <c r="F56" s="283"/>
    </row>
    <row r="57" spans="1:6">
      <c r="A57" s="277" t="s">
        <v>2379</v>
      </c>
      <c r="B57" s="78"/>
      <c r="C57" s="17"/>
      <c r="D57" s="78"/>
      <c r="E57" s="17"/>
      <c r="F57" s="283"/>
    </row>
    <row r="58" spans="1:6">
      <c r="A58" s="278" t="s">
        <v>2380</v>
      </c>
      <c r="B58" s="86"/>
      <c r="C58" s="17"/>
      <c r="D58" s="78"/>
      <c r="E58" s="17"/>
      <c r="F58" s="284"/>
    </row>
    <row r="59" spans="1:6" ht="15.75" thickBot="1">
      <c r="A59" s="285" t="s">
        <v>2381</v>
      </c>
      <c r="B59" s="438" t="s">
        <v>172</v>
      </c>
      <c r="C59" s="334"/>
      <c r="D59" s="334"/>
      <c r="E59" s="334"/>
      <c r="F59" s="289">
        <f>SUM(F13:F58)</f>
        <v>0</v>
      </c>
    </row>
    <row r="61" spans="1:6">
      <c r="A61" s="9" t="s">
        <v>1145</v>
      </c>
    </row>
    <row r="62" spans="1:6">
      <c r="A62" s="69" t="s">
        <v>1146</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8"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43"/>
  <sheetViews>
    <sheetView defaultGridColor="0" topLeftCell="A22" colorId="22" zoomScaleNormal="100" zoomScaleSheetLayoutView="80" workbookViewId="0">
      <selection activeCell="B44" sqref="B44"/>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1789</v>
      </c>
      <c r="B1" s="228"/>
      <c r="C1" s="66" t="s">
        <v>3276</v>
      </c>
      <c r="D1" s="229" t="s">
        <v>1791</v>
      </c>
      <c r="E1" s="67" t="s">
        <v>1147</v>
      </c>
      <c r="F1" s="17"/>
      <c r="G1" s="17"/>
      <c r="H1" s="17"/>
      <c r="I1" s="17"/>
      <c r="J1" s="17"/>
      <c r="K1" s="17"/>
      <c r="L1" s="17"/>
    </row>
    <row r="2" spans="1:13" ht="15.6" customHeight="1">
      <c r="A2" s="72" t="str">
        <f>'Data Sheet'!$C$25</f>
        <v xml:space="preserve"> New York State Electric &amp; Gas Corporation</v>
      </c>
      <c r="B2" s="81"/>
      <c r="C2" s="17" t="s">
        <v>1148</v>
      </c>
      <c r="D2" s="78" t="s">
        <v>3295</v>
      </c>
      <c r="E2" s="73"/>
      <c r="F2" s="17"/>
      <c r="G2" s="17"/>
      <c r="H2" s="17"/>
      <c r="I2" s="17"/>
      <c r="J2" s="17"/>
      <c r="K2" s="17"/>
      <c r="L2" s="17"/>
    </row>
    <row r="3" spans="1:13" ht="15.6" customHeight="1">
      <c r="A3" s="74"/>
      <c r="B3" s="118"/>
      <c r="C3" s="77" t="s">
        <v>1149</v>
      </c>
      <c r="D3" s="702" t="str">
        <f>'Data Sheet'!$C$40</f>
        <v xml:space="preserve"> </v>
      </c>
      <c r="E3" s="111" t="str">
        <f>'Data Sheet'!$C$38</f>
        <v>12/31/2016</v>
      </c>
      <c r="F3" s="17"/>
      <c r="G3" s="17"/>
      <c r="H3" s="17"/>
      <c r="I3" s="17"/>
      <c r="J3" s="17"/>
      <c r="K3" s="17"/>
      <c r="L3" s="17"/>
    </row>
    <row r="4" spans="1:13" ht="18" customHeight="1">
      <c r="A4" s="261"/>
      <c r="B4" s="262" t="s">
        <v>1150</v>
      </c>
      <c r="C4" s="262"/>
      <c r="D4" s="262"/>
      <c r="E4" s="263"/>
      <c r="F4" s="17"/>
      <c r="G4" s="17"/>
      <c r="H4" s="17"/>
      <c r="I4" s="17"/>
      <c r="J4" s="17"/>
      <c r="K4" s="17"/>
      <c r="L4" s="17"/>
    </row>
    <row r="5" spans="1:13" ht="15.6" customHeight="1">
      <c r="A5" s="72"/>
      <c r="B5" s="17" t="s">
        <v>1151</v>
      </c>
      <c r="C5" s="17"/>
      <c r="D5" s="17"/>
      <c r="E5" s="73"/>
      <c r="F5" s="17"/>
      <c r="G5" s="17"/>
      <c r="H5" s="17"/>
      <c r="I5" s="17"/>
      <c r="J5" s="17"/>
      <c r="K5" s="17"/>
      <c r="L5" s="17"/>
    </row>
    <row r="6" spans="1:13" ht="15.6" customHeight="1">
      <c r="A6" s="72"/>
      <c r="B6" s="17" t="s">
        <v>1152</v>
      </c>
      <c r="C6" s="17"/>
      <c r="D6" s="17"/>
      <c r="E6" s="73"/>
      <c r="F6" s="17"/>
      <c r="G6" s="17"/>
      <c r="H6" s="17"/>
      <c r="I6" s="17"/>
      <c r="J6" s="17"/>
      <c r="K6" s="17"/>
      <c r="L6" s="17"/>
    </row>
    <row r="7" spans="1:13" ht="15.6" customHeight="1">
      <c r="A7" s="72"/>
      <c r="B7" s="17" t="s">
        <v>1153</v>
      </c>
      <c r="C7" s="17"/>
      <c r="D7" s="17"/>
      <c r="E7" s="73"/>
      <c r="F7" s="17"/>
      <c r="G7" s="17"/>
      <c r="H7" s="17"/>
      <c r="I7" s="17"/>
      <c r="J7" s="17"/>
      <c r="K7" s="17"/>
      <c r="L7" s="17"/>
    </row>
    <row r="8" spans="1:13" ht="15.6" customHeight="1">
      <c r="A8" s="72"/>
      <c r="B8" s="17" t="s">
        <v>1154</v>
      </c>
      <c r="C8" s="17"/>
      <c r="D8" s="17"/>
      <c r="E8" s="73"/>
      <c r="F8" s="17"/>
      <c r="G8" s="17"/>
      <c r="H8" s="17"/>
      <c r="I8" s="17"/>
      <c r="J8" s="17"/>
      <c r="K8" s="17"/>
      <c r="L8" s="17"/>
    </row>
    <row r="9" spans="1:13" ht="15.6" customHeight="1">
      <c r="A9" s="72"/>
      <c r="B9" s="17" t="s">
        <v>1155</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290" t="s">
        <v>1156</v>
      </c>
      <c r="D12" s="290" t="s">
        <v>1157</v>
      </c>
      <c r="E12" s="238" t="s">
        <v>1825</v>
      </c>
      <c r="F12" s="17"/>
      <c r="G12" s="17"/>
      <c r="H12" s="17"/>
      <c r="I12" s="17"/>
      <c r="J12" s="17"/>
      <c r="K12" s="17"/>
      <c r="L12" s="17"/>
    </row>
    <row r="13" spans="1:13">
      <c r="A13" s="80"/>
      <c r="B13" s="291" t="s">
        <v>1158</v>
      </c>
      <c r="C13" s="290" t="s">
        <v>1159</v>
      </c>
      <c r="D13" s="290" t="s">
        <v>1160</v>
      </c>
      <c r="E13" s="238" t="s">
        <v>1161</v>
      </c>
      <c r="F13" s="17"/>
      <c r="G13" s="17"/>
      <c r="H13" s="17"/>
      <c r="I13" s="17"/>
      <c r="J13" s="17"/>
      <c r="K13" s="17"/>
      <c r="L13" s="17"/>
    </row>
    <row r="14" spans="1:13">
      <c r="A14" s="277" t="s">
        <v>1718</v>
      </c>
      <c r="B14" s="291" t="s">
        <v>1162</v>
      </c>
      <c r="C14" s="290" t="s">
        <v>1163</v>
      </c>
      <c r="D14" s="290" t="s">
        <v>1164</v>
      </c>
      <c r="E14" s="238" t="s">
        <v>2327</v>
      </c>
      <c r="F14" s="17"/>
      <c r="G14" s="17"/>
      <c r="H14" s="17"/>
      <c r="I14" s="17"/>
      <c r="J14" s="17"/>
      <c r="K14" s="17"/>
      <c r="L14" s="17"/>
    </row>
    <row r="15" spans="1:13">
      <c r="A15" s="278" t="s">
        <v>1721</v>
      </c>
      <c r="B15" s="663" t="s">
        <v>3007</v>
      </c>
      <c r="C15" s="328" t="s">
        <v>3008</v>
      </c>
      <c r="D15" s="328" t="s">
        <v>3009</v>
      </c>
      <c r="E15" s="241" t="s">
        <v>3010</v>
      </c>
      <c r="F15" s="17"/>
      <c r="G15" s="17"/>
      <c r="H15" s="17"/>
      <c r="I15" s="17"/>
      <c r="J15" s="17"/>
      <c r="K15" s="17"/>
      <c r="L15" s="17"/>
    </row>
    <row r="16" spans="1:13">
      <c r="A16" s="277">
        <v>1</v>
      </c>
      <c r="B16" s="17" t="s">
        <v>1165</v>
      </c>
      <c r="C16" s="279"/>
      <c r="D16" s="280"/>
      <c r="E16" s="281"/>
      <c r="F16" s="17"/>
      <c r="G16" s="17"/>
      <c r="H16" s="17"/>
      <c r="I16" s="17"/>
      <c r="J16" s="17"/>
      <c r="K16" s="17"/>
      <c r="L16" s="17"/>
      <c r="M16" s="17"/>
    </row>
    <row r="17" spans="1:16">
      <c r="A17" s="277">
        <v>2</v>
      </c>
      <c r="B17" s="17"/>
      <c r="C17" s="98"/>
      <c r="D17" s="98"/>
      <c r="E17" s="282"/>
      <c r="F17" s="17"/>
      <c r="G17" s="17"/>
      <c r="H17" s="17"/>
      <c r="I17" s="17"/>
      <c r="J17" s="17"/>
      <c r="K17" s="17"/>
      <c r="L17" s="17"/>
      <c r="M17" s="17"/>
    </row>
    <row r="18" spans="1:16">
      <c r="A18" s="277">
        <v>3</v>
      </c>
      <c r="B18" s="2943" t="s">
        <v>5453</v>
      </c>
      <c r="C18" s="98"/>
      <c r="D18" s="98"/>
      <c r="E18" s="283"/>
      <c r="F18" s="17"/>
      <c r="G18" s="17"/>
      <c r="H18" s="17"/>
      <c r="I18" s="17"/>
      <c r="J18" s="17"/>
      <c r="K18" s="17"/>
      <c r="L18" s="17"/>
      <c r="M18" s="17"/>
    </row>
    <row r="19" spans="1:16">
      <c r="A19" s="277">
        <v>4</v>
      </c>
      <c r="B19" s="2943" t="s">
        <v>5454</v>
      </c>
      <c r="C19" s="98">
        <v>1975</v>
      </c>
      <c r="D19" s="98">
        <v>2018</v>
      </c>
      <c r="E19" s="283">
        <v>257938</v>
      </c>
      <c r="F19" s="17"/>
      <c r="G19" s="17"/>
      <c r="H19" s="17"/>
      <c r="I19" s="17"/>
      <c r="J19" s="17"/>
      <c r="K19" s="17"/>
      <c r="L19" s="17"/>
      <c r="M19" s="17"/>
    </row>
    <row r="20" spans="1:16">
      <c r="A20" s="277">
        <v>5</v>
      </c>
      <c r="B20" s="2943" t="s">
        <v>5455</v>
      </c>
      <c r="C20" s="98"/>
      <c r="D20" s="98"/>
      <c r="E20" s="283"/>
      <c r="F20" s="17"/>
      <c r="G20" s="17"/>
      <c r="H20" s="17"/>
      <c r="I20" s="17"/>
      <c r="J20" s="17"/>
      <c r="K20" s="17"/>
      <c r="L20" s="17"/>
      <c r="M20" s="17"/>
    </row>
    <row r="21" spans="1:16">
      <c r="A21" s="277">
        <v>6</v>
      </c>
      <c r="B21" s="17"/>
      <c r="C21" s="98"/>
      <c r="D21" s="98"/>
      <c r="E21" s="283"/>
      <c r="F21" s="17"/>
      <c r="G21" s="17"/>
      <c r="H21" s="17"/>
      <c r="I21" s="17"/>
      <c r="J21" s="17"/>
      <c r="K21" s="17"/>
      <c r="L21" s="17"/>
      <c r="M21" s="17"/>
    </row>
    <row r="22" spans="1:16">
      <c r="A22" s="277">
        <v>8</v>
      </c>
      <c r="B22" s="17"/>
      <c r="C22" s="98"/>
      <c r="D22" s="98"/>
      <c r="E22" s="283"/>
      <c r="F22" s="17"/>
      <c r="G22" s="17"/>
      <c r="H22" s="17"/>
      <c r="I22" s="17"/>
      <c r="J22" s="17"/>
      <c r="K22" s="17"/>
      <c r="L22" s="17"/>
      <c r="M22" s="17"/>
    </row>
    <row r="23" spans="1:16">
      <c r="A23" s="277">
        <v>9</v>
      </c>
      <c r="B23" s="17"/>
      <c r="C23" s="98"/>
      <c r="D23" s="98"/>
      <c r="E23" s="283"/>
      <c r="F23" s="17"/>
      <c r="G23" s="17"/>
      <c r="H23" s="17"/>
      <c r="I23" s="17"/>
      <c r="J23" s="17"/>
      <c r="K23" s="17"/>
      <c r="L23" s="17"/>
      <c r="M23" s="17"/>
    </row>
    <row r="24" spans="1:16">
      <c r="A24" s="277">
        <v>10</v>
      </c>
      <c r="B24" s="17"/>
      <c r="C24" s="98"/>
      <c r="D24" s="98"/>
      <c r="E24" s="283"/>
      <c r="F24" s="17"/>
      <c r="G24" s="17"/>
      <c r="H24" s="17"/>
      <c r="I24" s="17"/>
      <c r="J24" s="17"/>
      <c r="K24" s="17"/>
      <c r="L24" s="17"/>
      <c r="M24" s="17"/>
    </row>
    <row r="25" spans="1:16">
      <c r="A25" s="277">
        <v>11</v>
      </c>
      <c r="B25" s="17"/>
      <c r="C25" s="98"/>
      <c r="D25" s="98"/>
      <c r="E25" s="283"/>
      <c r="F25" s="17"/>
      <c r="G25" s="17"/>
      <c r="H25" s="17"/>
      <c r="I25" s="17"/>
      <c r="J25" s="17"/>
      <c r="K25" s="17"/>
      <c r="L25" s="17"/>
      <c r="M25" s="17"/>
    </row>
    <row r="26" spans="1:16">
      <c r="A26" s="277">
        <v>12</v>
      </c>
      <c r="B26" s="17"/>
      <c r="C26" s="98"/>
      <c r="D26" s="98"/>
      <c r="E26" s="283"/>
      <c r="F26" s="17"/>
      <c r="G26" s="17"/>
      <c r="H26" s="17"/>
      <c r="I26" s="17"/>
      <c r="J26" s="17"/>
      <c r="K26" s="17"/>
      <c r="L26" s="17"/>
      <c r="M26" s="17"/>
    </row>
    <row r="27" spans="1:16">
      <c r="A27" s="277">
        <v>13</v>
      </c>
      <c r="B27" s="17"/>
      <c r="C27" s="98"/>
      <c r="D27" s="98"/>
      <c r="E27" s="283"/>
      <c r="F27" s="17"/>
      <c r="G27" s="17"/>
      <c r="H27" s="17"/>
      <c r="I27" s="17"/>
      <c r="J27" s="17"/>
      <c r="K27" s="17"/>
      <c r="L27" s="17"/>
      <c r="M27" s="17"/>
    </row>
    <row r="28" spans="1:16">
      <c r="A28" s="277">
        <v>14</v>
      </c>
      <c r="B28" s="17"/>
      <c r="C28" s="98"/>
      <c r="D28" s="98"/>
      <c r="E28" s="283"/>
      <c r="F28" s="17"/>
      <c r="G28" s="17"/>
      <c r="H28" s="17"/>
      <c r="I28" s="17"/>
      <c r="J28" s="17"/>
      <c r="K28" s="17"/>
      <c r="L28" s="17"/>
      <c r="M28" s="17"/>
    </row>
    <row r="29" spans="1:16">
      <c r="A29" s="277">
        <v>15</v>
      </c>
      <c r="B29" s="17"/>
      <c r="C29" s="98"/>
      <c r="D29" s="98"/>
      <c r="E29" s="283"/>
      <c r="F29" s="69"/>
      <c r="G29" s="69"/>
      <c r="H29" s="69"/>
      <c r="I29" s="69"/>
      <c r="J29" s="69"/>
      <c r="K29" s="69"/>
      <c r="L29" s="69"/>
      <c r="M29" s="69"/>
      <c r="N29" s="69"/>
      <c r="O29" s="69"/>
      <c r="P29" s="69"/>
    </row>
    <row r="30" spans="1:16">
      <c r="A30" s="277">
        <v>16</v>
      </c>
      <c r="B30" s="17"/>
      <c r="C30" s="98"/>
      <c r="D30" s="98"/>
      <c r="E30" s="283"/>
      <c r="F30" s="69"/>
      <c r="G30" s="69"/>
      <c r="H30" s="69"/>
      <c r="I30" s="69"/>
      <c r="J30" s="69"/>
      <c r="K30" s="69"/>
      <c r="L30" s="69"/>
      <c r="M30" s="69"/>
      <c r="N30" s="69"/>
      <c r="O30" s="69"/>
      <c r="P30" s="69"/>
    </row>
    <row r="31" spans="1:16">
      <c r="A31" s="277">
        <v>17</v>
      </c>
      <c r="B31" s="17"/>
      <c r="C31" s="98"/>
      <c r="D31" s="98"/>
      <c r="E31" s="283"/>
      <c r="F31" s="69"/>
      <c r="G31" s="69"/>
      <c r="H31" s="69"/>
      <c r="I31" s="69"/>
      <c r="J31" s="69"/>
      <c r="K31" s="69"/>
      <c r="L31" s="69"/>
      <c r="M31" s="69"/>
      <c r="N31" s="69"/>
      <c r="O31" s="69"/>
      <c r="P31" s="69"/>
    </row>
    <row r="32" spans="1:16">
      <c r="A32" s="277">
        <v>18</v>
      </c>
      <c r="B32" s="17"/>
      <c r="C32" s="98"/>
      <c r="D32" s="98"/>
      <c r="E32" s="283"/>
      <c r="F32" s="17"/>
      <c r="G32" s="17"/>
      <c r="H32" s="17"/>
      <c r="I32" s="17"/>
      <c r="J32" s="17"/>
      <c r="K32" s="17"/>
      <c r="L32" s="17"/>
      <c r="M32" s="17"/>
    </row>
    <row r="33" spans="1:13">
      <c r="A33" s="277">
        <v>19</v>
      </c>
      <c r="B33" s="17"/>
      <c r="C33" s="98"/>
      <c r="D33" s="98"/>
      <c r="E33" s="283"/>
      <c r="F33" s="17"/>
      <c r="G33" s="17"/>
      <c r="H33" s="17"/>
      <c r="I33" s="17"/>
      <c r="J33" s="17"/>
      <c r="K33" s="17"/>
      <c r="L33" s="17"/>
      <c r="M33" s="17"/>
    </row>
    <row r="34" spans="1:13">
      <c r="A34" s="277">
        <v>20</v>
      </c>
      <c r="B34" s="17"/>
      <c r="C34" s="98"/>
      <c r="D34" s="98"/>
      <c r="E34" s="283"/>
      <c r="F34" s="17"/>
      <c r="G34" s="17"/>
      <c r="H34" s="17"/>
      <c r="I34" s="17"/>
      <c r="J34" s="17"/>
      <c r="K34" s="17"/>
      <c r="L34" s="17"/>
      <c r="M34" s="17"/>
    </row>
    <row r="35" spans="1:13">
      <c r="A35" s="277">
        <v>21</v>
      </c>
      <c r="B35" s="17" t="s">
        <v>1166</v>
      </c>
      <c r="C35" s="244"/>
      <c r="D35" s="246"/>
      <c r="E35" s="254"/>
      <c r="F35" s="17"/>
      <c r="G35" s="17"/>
      <c r="H35" s="17"/>
      <c r="I35" s="17"/>
      <c r="J35" s="17"/>
      <c r="K35" s="17"/>
      <c r="L35" s="17"/>
      <c r="M35" s="17"/>
    </row>
    <row r="36" spans="1:13">
      <c r="A36" s="277">
        <v>22</v>
      </c>
      <c r="B36" s="17"/>
      <c r="C36" s="98"/>
      <c r="D36" s="98"/>
      <c r="E36" s="283"/>
      <c r="F36" s="17"/>
      <c r="G36" s="17"/>
      <c r="H36" s="17"/>
      <c r="I36" s="17"/>
      <c r="J36" s="17"/>
      <c r="K36" s="17"/>
      <c r="L36" s="17"/>
      <c r="M36" s="17"/>
    </row>
    <row r="37" spans="1:13">
      <c r="A37" s="277">
        <v>23</v>
      </c>
      <c r="B37" s="17" t="s">
        <v>1778</v>
      </c>
      <c r="C37" s="98"/>
      <c r="D37" s="98"/>
      <c r="E37" s="283"/>
      <c r="F37" s="17"/>
      <c r="G37" s="17"/>
      <c r="H37" s="17"/>
      <c r="I37" s="17"/>
      <c r="J37" s="17"/>
      <c r="K37" s="17"/>
      <c r="L37" s="17"/>
      <c r="M37" s="17"/>
    </row>
    <row r="38" spans="1:13">
      <c r="A38" s="277">
        <v>24</v>
      </c>
      <c r="B38" s="17" t="s">
        <v>1778</v>
      </c>
      <c r="C38" s="98"/>
      <c r="D38" s="98"/>
      <c r="E38" s="283"/>
      <c r="F38" s="17"/>
      <c r="G38" s="17"/>
      <c r="H38" s="17"/>
      <c r="I38" s="17"/>
      <c r="J38" s="17"/>
      <c r="K38" s="17"/>
      <c r="L38" s="17"/>
      <c r="M38" s="17"/>
    </row>
    <row r="39" spans="1:13">
      <c r="A39" s="277">
        <v>25</v>
      </c>
      <c r="B39" s="17" t="s">
        <v>1778</v>
      </c>
      <c r="C39" s="98" t="s">
        <v>1778</v>
      </c>
      <c r="D39" s="98" t="s">
        <v>1778</v>
      </c>
      <c r="E39" s="283" t="s">
        <v>1778</v>
      </c>
      <c r="F39" s="17"/>
      <c r="G39" s="17"/>
      <c r="H39" s="17"/>
      <c r="I39" s="17"/>
      <c r="J39" s="17"/>
      <c r="K39" s="17"/>
      <c r="L39" s="17"/>
      <c r="M39" s="17"/>
    </row>
    <row r="40" spans="1:13">
      <c r="A40" s="277">
        <v>26</v>
      </c>
      <c r="B40" s="17"/>
      <c r="C40" s="98"/>
      <c r="D40" s="98"/>
      <c r="E40" s="283"/>
      <c r="F40" s="17"/>
      <c r="G40" s="17"/>
      <c r="H40" s="17"/>
      <c r="I40" s="17"/>
      <c r="J40" s="17"/>
      <c r="K40" s="17"/>
      <c r="L40" s="17"/>
      <c r="M40" s="17"/>
    </row>
    <row r="41" spans="1:13">
      <c r="A41" s="277">
        <v>27</v>
      </c>
      <c r="B41" s="17"/>
      <c r="C41" s="98"/>
      <c r="D41" s="98"/>
      <c r="E41" s="283"/>
      <c r="F41" s="17"/>
      <c r="G41" s="17"/>
      <c r="H41" s="17"/>
      <c r="I41" s="17"/>
      <c r="J41" s="17"/>
      <c r="K41" s="17"/>
      <c r="L41" s="17"/>
      <c r="M41" s="17"/>
    </row>
    <row r="42" spans="1:13">
      <c r="A42" s="277">
        <v>28</v>
      </c>
      <c r="B42" s="17"/>
      <c r="C42" s="98"/>
      <c r="D42" s="98"/>
      <c r="E42" s="283"/>
      <c r="F42" s="17"/>
      <c r="G42" s="17"/>
      <c r="H42" s="17"/>
      <c r="I42" s="17"/>
      <c r="J42" s="17"/>
      <c r="K42" s="17"/>
      <c r="L42" s="17"/>
      <c r="M42" s="17"/>
    </row>
    <row r="43" spans="1:13">
      <c r="A43" s="277">
        <v>29</v>
      </c>
      <c r="B43" s="17" t="s">
        <v>5456</v>
      </c>
      <c r="C43" s="98"/>
      <c r="D43" s="98"/>
      <c r="E43" s="283">
        <v>1069690</v>
      </c>
      <c r="F43" s="17"/>
      <c r="G43" s="17"/>
      <c r="H43" s="17"/>
      <c r="I43" s="17"/>
      <c r="J43" s="17"/>
      <c r="K43" s="17"/>
      <c r="L43" s="17"/>
      <c r="M43" s="17"/>
    </row>
    <row r="44" spans="1:13">
      <c r="A44" s="277">
        <v>30</v>
      </c>
      <c r="B44" s="17"/>
      <c r="C44" s="98"/>
      <c r="D44" s="98"/>
      <c r="E44" s="283"/>
      <c r="F44" s="17"/>
      <c r="G44" s="17"/>
      <c r="H44" s="17"/>
      <c r="I44" s="17"/>
      <c r="J44" s="17"/>
      <c r="K44" s="17"/>
      <c r="L44" s="17"/>
      <c r="M44" s="17"/>
    </row>
    <row r="45" spans="1:13">
      <c r="A45" s="277">
        <v>31</v>
      </c>
      <c r="B45" s="17"/>
      <c r="C45" s="98"/>
      <c r="D45" s="98"/>
      <c r="E45" s="283"/>
      <c r="F45" s="17"/>
      <c r="G45" s="17"/>
      <c r="H45" s="17"/>
      <c r="I45" s="17"/>
      <c r="J45" s="17"/>
      <c r="K45" s="17"/>
      <c r="L45" s="17"/>
      <c r="M45" s="17"/>
    </row>
    <row r="46" spans="1:13">
      <c r="A46" s="277">
        <v>32</v>
      </c>
      <c r="B46" s="17"/>
      <c r="C46" s="98"/>
      <c r="D46" s="98"/>
      <c r="E46" s="283"/>
      <c r="F46" s="17"/>
      <c r="G46" s="17"/>
      <c r="H46" s="17"/>
      <c r="I46" s="17"/>
      <c r="J46" s="17"/>
      <c r="K46" s="17"/>
      <c r="L46" s="17"/>
      <c r="M46" s="17"/>
    </row>
    <row r="47" spans="1:13">
      <c r="A47" s="277">
        <v>33</v>
      </c>
      <c r="B47" s="17"/>
      <c r="C47" s="98"/>
      <c r="D47" s="98"/>
      <c r="E47" s="283"/>
      <c r="F47" s="17"/>
      <c r="G47" s="17"/>
      <c r="H47" s="17"/>
      <c r="I47" s="17"/>
      <c r="J47" s="17"/>
      <c r="K47" s="17"/>
      <c r="L47" s="17"/>
      <c r="M47" s="17"/>
    </row>
    <row r="48" spans="1:13">
      <c r="A48" s="277">
        <v>34</v>
      </c>
      <c r="B48" s="17"/>
      <c r="C48" s="98"/>
      <c r="D48" s="98"/>
      <c r="E48" s="283"/>
      <c r="F48" s="17"/>
      <c r="G48" s="17"/>
      <c r="H48" s="17"/>
      <c r="I48" s="17"/>
      <c r="J48" s="17"/>
      <c r="K48" s="17"/>
      <c r="L48" s="17"/>
      <c r="M48" s="17"/>
    </row>
    <row r="49" spans="1:13">
      <c r="A49" s="277">
        <v>35</v>
      </c>
      <c r="B49" s="17"/>
      <c r="C49" s="98"/>
      <c r="D49" s="98"/>
      <c r="E49" s="283"/>
      <c r="F49" s="17"/>
      <c r="G49" s="17"/>
      <c r="H49" s="17"/>
      <c r="I49" s="17"/>
      <c r="J49" s="17"/>
      <c r="K49" s="17"/>
      <c r="L49" s="17"/>
      <c r="M49" s="17"/>
    </row>
    <row r="50" spans="1:13">
      <c r="A50" s="277">
        <v>36</v>
      </c>
      <c r="B50" s="17"/>
      <c r="C50" s="98"/>
      <c r="D50" s="98"/>
      <c r="E50" s="283"/>
      <c r="F50" s="17"/>
      <c r="G50" s="17"/>
      <c r="H50" s="17"/>
      <c r="I50" s="17"/>
      <c r="J50" s="17"/>
      <c r="K50" s="17"/>
      <c r="L50" s="17"/>
      <c r="M50" s="17"/>
    </row>
    <row r="51" spans="1:13">
      <c r="A51" s="277">
        <v>37</v>
      </c>
      <c r="B51" s="17"/>
      <c r="C51" s="98"/>
      <c r="D51" s="98"/>
      <c r="E51" s="283"/>
      <c r="F51" s="17"/>
      <c r="G51" s="17"/>
      <c r="H51" s="17"/>
      <c r="I51" s="17"/>
      <c r="J51" s="17"/>
      <c r="K51" s="17"/>
      <c r="L51" s="17"/>
      <c r="M51" s="17"/>
    </row>
    <row r="52" spans="1:13">
      <c r="A52" s="277">
        <v>38</v>
      </c>
      <c r="B52" s="17"/>
      <c r="C52" s="98"/>
      <c r="D52" s="98"/>
      <c r="E52" s="283"/>
      <c r="F52" s="17"/>
      <c r="G52" s="17"/>
      <c r="H52" s="17"/>
      <c r="I52" s="17"/>
      <c r="J52" s="17"/>
      <c r="K52" s="17"/>
      <c r="L52" s="17"/>
      <c r="M52" s="17"/>
    </row>
    <row r="53" spans="1:13">
      <c r="A53" s="277">
        <v>39</v>
      </c>
      <c r="B53" s="17"/>
      <c r="C53" s="98"/>
      <c r="D53" s="98"/>
      <c r="E53" s="283"/>
      <c r="F53" s="17"/>
      <c r="G53" s="17"/>
      <c r="H53" s="17"/>
      <c r="I53" s="17"/>
      <c r="J53" s="17"/>
      <c r="K53" s="17"/>
      <c r="L53" s="17"/>
      <c r="M53" s="17"/>
    </row>
    <row r="54" spans="1:13">
      <c r="A54" s="277">
        <v>40</v>
      </c>
      <c r="B54" s="17"/>
      <c r="C54" s="98"/>
      <c r="D54" s="98"/>
      <c r="E54" s="283"/>
      <c r="F54" s="17"/>
      <c r="G54" s="17"/>
      <c r="H54" s="17"/>
      <c r="I54" s="17"/>
      <c r="J54" s="17"/>
      <c r="K54" s="17"/>
      <c r="L54" s="17"/>
      <c r="M54" s="17"/>
    </row>
    <row r="55" spans="1:13">
      <c r="A55" s="277">
        <v>41</v>
      </c>
      <c r="B55" s="17"/>
      <c r="C55" s="98"/>
      <c r="D55" s="98"/>
      <c r="E55" s="283"/>
      <c r="F55" s="17"/>
      <c r="G55" s="17"/>
      <c r="H55" s="17"/>
      <c r="I55" s="17"/>
      <c r="J55" s="17"/>
      <c r="K55" s="17"/>
      <c r="L55" s="17"/>
      <c r="M55" s="17"/>
    </row>
    <row r="56" spans="1:13">
      <c r="A56" s="277">
        <v>42</v>
      </c>
      <c r="B56" s="17"/>
      <c r="C56" s="98"/>
      <c r="D56" s="98"/>
      <c r="E56" s="283"/>
      <c r="F56" s="17"/>
      <c r="G56" s="17"/>
      <c r="H56" s="17"/>
      <c r="I56" s="17"/>
      <c r="J56" s="17"/>
      <c r="K56" s="17"/>
      <c r="L56" s="17"/>
      <c r="M56" s="17"/>
    </row>
    <row r="57" spans="1:13">
      <c r="A57" s="277">
        <v>43</v>
      </c>
      <c r="B57" s="17"/>
      <c r="C57" s="98"/>
      <c r="D57" s="98"/>
      <c r="E57" s="283"/>
      <c r="F57" s="17"/>
      <c r="G57" s="17"/>
      <c r="H57" s="17"/>
      <c r="I57" s="17"/>
      <c r="J57" s="17"/>
      <c r="K57" s="17"/>
      <c r="L57" s="17"/>
      <c r="M57" s="17"/>
    </row>
    <row r="58" spans="1:13">
      <c r="A58" s="277">
        <v>44</v>
      </c>
      <c r="B58" s="17"/>
      <c r="C58" s="98"/>
      <c r="D58" s="98"/>
      <c r="E58" s="283"/>
      <c r="F58" s="17"/>
      <c r="G58" s="17"/>
      <c r="H58" s="17"/>
      <c r="I58" s="17"/>
      <c r="J58" s="17"/>
      <c r="K58" s="17"/>
      <c r="L58" s="17"/>
      <c r="M58" s="17"/>
    </row>
    <row r="59" spans="1:13">
      <c r="A59" s="277">
        <v>45</v>
      </c>
      <c r="B59" s="17"/>
      <c r="C59" s="98"/>
      <c r="D59" s="98"/>
      <c r="E59" s="283"/>
      <c r="F59" s="17"/>
      <c r="G59" s="17"/>
      <c r="H59" s="17"/>
      <c r="I59" s="17"/>
      <c r="J59" s="17"/>
      <c r="K59" s="17"/>
      <c r="L59" s="17"/>
      <c r="M59" s="17"/>
    </row>
    <row r="60" spans="1:13">
      <c r="A60" s="277">
        <v>46</v>
      </c>
      <c r="B60" s="77"/>
      <c r="C60" s="105"/>
      <c r="D60" s="105"/>
      <c r="E60" s="284"/>
      <c r="F60" s="17"/>
      <c r="G60" s="17"/>
      <c r="H60" s="17"/>
      <c r="I60" s="17"/>
      <c r="J60" s="17"/>
      <c r="K60" s="17"/>
      <c r="L60" s="17"/>
      <c r="M60" s="17"/>
    </row>
    <row r="61" spans="1:13" ht="15.75" thickBot="1">
      <c r="A61" s="285">
        <v>47</v>
      </c>
      <c r="B61" s="286" t="s">
        <v>172</v>
      </c>
      <c r="C61" s="287"/>
      <c r="D61" s="288"/>
      <c r="E61" s="289">
        <f>SUM(E17:E60)</f>
        <v>1327628</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1167</v>
      </c>
      <c r="B63" s="17"/>
      <c r="C63" s="17"/>
      <c r="D63" s="17"/>
      <c r="E63" s="276" t="s">
        <v>1168</v>
      </c>
      <c r="F63" s="17"/>
      <c r="G63" s="17"/>
      <c r="H63" s="17"/>
      <c r="I63" s="17"/>
      <c r="J63" s="17"/>
      <c r="K63" s="17"/>
      <c r="L63" s="17"/>
      <c r="M63" s="17"/>
    </row>
    <row r="64" spans="1:13">
      <c r="A64" s="69" t="s">
        <v>1169</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printOptions horizontalCentered="1" verticalCentered="1"/>
  <pageMargins left="0.5" right="0.5" top="0.5" bottom="0.5" header="0.5" footer="0.5"/>
  <pageSetup scale="74"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5"/>
  <sheetViews>
    <sheetView defaultGridColor="0" view="pageBreakPreview" topLeftCell="A22" colorId="22" zoomScaleNormal="100" zoomScaleSheetLayoutView="100" workbookViewId="0">
      <selection activeCell="A24" sqref="A24"/>
    </sheetView>
  </sheetViews>
  <sheetFormatPr defaultColWidth="9.6640625" defaultRowHeight="15"/>
  <cols>
    <col min="1" max="1" width="2.6640625" style="1581" customWidth="1"/>
    <col min="2" max="2" width="4.6640625" style="1581" customWidth="1"/>
    <col min="3" max="3" width="1.6640625" style="1581" customWidth="1"/>
    <col min="4" max="4" width="19.6640625" style="1581" customWidth="1"/>
    <col min="5" max="5" width="28.6640625" style="1581" customWidth="1"/>
    <col min="6" max="6" width="25.33203125" style="1581" customWidth="1"/>
    <col min="7" max="7" width="27.88671875" style="1581" bestFit="1" customWidth="1"/>
    <col min="8" max="16384" width="9.6640625" style="1581"/>
  </cols>
  <sheetData>
    <row r="1" spans="1:27" ht="15.6" customHeight="1">
      <c r="A1" s="1578"/>
      <c r="B1" s="1734" t="s">
        <v>1170</v>
      </c>
      <c r="C1" s="1734"/>
      <c r="D1" s="1579"/>
      <c r="E1" s="1734" t="s">
        <v>3276</v>
      </c>
      <c r="F1" s="1942" t="s">
        <v>1791</v>
      </c>
      <c r="G1" s="2003" t="s">
        <v>1792</v>
      </c>
      <c r="H1" s="1604"/>
      <c r="I1" s="1604"/>
      <c r="J1" s="1604"/>
      <c r="K1" s="1604"/>
      <c r="L1" s="1604"/>
      <c r="M1" s="1604"/>
      <c r="N1" s="1604"/>
      <c r="O1" s="1604"/>
      <c r="P1" s="1604"/>
      <c r="Q1" s="1604"/>
      <c r="R1" s="1604"/>
      <c r="S1" s="1604"/>
      <c r="T1" s="1604"/>
      <c r="U1" s="1604"/>
      <c r="V1" s="1604"/>
      <c r="W1" s="1604"/>
      <c r="X1" s="1604"/>
      <c r="Y1" s="1604"/>
      <c r="Z1" s="1604"/>
      <c r="AA1" s="1604"/>
    </row>
    <row r="2" spans="1:27" ht="15.6" customHeight="1">
      <c r="A2" s="1582"/>
      <c r="B2" s="1604" t="str">
        <f>'Data Sheet'!$C$25</f>
        <v xml:space="preserve"> New York State Electric &amp; Gas Corporation</v>
      </c>
      <c r="C2" s="1604"/>
      <c r="D2" s="1583"/>
      <c r="E2" s="1604" t="s">
        <v>1807</v>
      </c>
      <c r="F2" s="1853" t="s">
        <v>3295</v>
      </c>
      <c r="G2" s="2004"/>
      <c r="H2" s="1604"/>
      <c r="I2" s="1604"/>
      <c r="J2" s="1604"/>
      <c r="K2" s="1604"/>
      <c r="L2" s="1604"/>
      <c r="M2" s="1604"/>
      <c r="N2" s="1604"/>
      <c r="O2" s="1604"/>
      <c r="P2" s="1604"/>
      <c r="Q2" s="1604"/>
      <c r="R2" s="1604"/>
      <c r="S2" s="1604"/>
      <c r="T2" s="1604"/>
      <c r="U2" s="1604"/>
      <c r="V2" s="1604"/>
      <c r="W2" s="1604"/>
      <c r="X2" s="1604"/>
      <c r="Y2" s="1604"/>
      <c r="Z2" s="1604"/>
      <c r="AA2" s="1604"/>
    </row>
    <row r="3" spans="1:27" ht="15.6" customHeight="1">
      <c r="A3" s="1582"/>
      <c r="B3" s="1604"/>
      <c r="C3" s="1604"/>
      <c r="D3" s="1583"/>
      <c r="E3" s="1604" t="s">
        <v>1171</v>
      </c>
      <c r="F3" s="1643" t="str">
        <f>'Data Sheet'!$C$40</f>
        <v xml:space="preserve"> </v>
      </c>
      <c r="G3" s="1943" t="str">
        <f>'Data Sheet'!$C$38</f>
        <v>12/31/2016</v>
      </c>
      <c r="H3" s="1604"/>
      <c r="I3" s="1604"/>
      <c r="J3" s="1604"/>
      <c r="K3" s="1604"/>
      <c r="L3" s="1604"/>
      <c r="M3" s="1604"/>
      <c r="N3" s="1604"/>
      <c r="O3" s="1604"/>
      <c r="P3" s="1604"/>
      <c r="Q3" s="1604"/>
      <c r="R3" s="1604"/>
      <c r="S3" s="1604"/>
      <c r="T3" s="1604"/>
      <c r="U3" s="1604"/>
      <c r="V3" s="1604"/>
      <c r="W3" s="1604"/>
      <c r="X3" s="1604"/>
      <c r="Y3" s="1604"/>
      <c r="Z3" s="1604"/>
      <c r="AA3" s="1604"/>
    </row>
    <row r="4" spans="1:27" ht="15.6" customHeight="1">
      <c r="A4" s="2006"/>
      <c r="B4" s="1858" t="s">
        <v>1172</v>
      </c>
      <c r="C4" s="1858"/>
      <c r="D4" s="1858"/>
      <c r="E4" s="1858"/>
      <c r="F4" s="1858"/>
      <c r="G4" s="1859"/>
      <c r="H4" s="1604"/>
      <c r="I4" s="1604"/>
      <c r="J4" s="1604"/>
      <c r="K4" s="1604"/>
      <c r="L4" s="1604"/>
      <c r="M4" s="1604"/>
      <c r="N4" s="1604"/>
      <c r="O4" s="1604"/>
      <c r="P4" s="1604"/>
      <c r="Q4" s="1604"/>
      <c r="R4" s="1604"/>
      <c r="S4" s="1604"/>
      <c r="T4" s="1604"/>
      <c r="U4" s="1604"/>
      <c r="V4" s="1604"/>
      <c r="W4" s="1604"/>
      <c r="X4" s="1604"/>
      <c r="Y4" s="1604"/>
      <c r="Z4" s="1604"/>
      <c r="AA4" s="1604"/>
    </row>
    <row r="5" spans="1:27" ht="15.6" customHeight="1">
      <c r="A5" s="1582"/>
      <c r="B5" s="1604"/>
      <c r="C5" s="1604"/>
      <c r="D5" s="1604"/>
      <c r="E5" s="1604"/>
      <c r="F5" s="1604"/>
      <c r="G5" s="1584"/>
      <c r="H5" s="1604"/>
      <c r="I5" s="1604"/>
      <c r="J5" s="1604"/>
      <c r="K5" s="1604"/>
      <c r="L5" s="1604"/>
      <c r="M5" s="1604"/>
      <c r="N5" s="1604"/>
      <c r="O5" s="1604"/>
      <c r="P5" s="1604"/>
      <c r="Q5" s="1604"/>
      <c r="R5" s="1604"/>
      <c r="S5" s="1604"/>
      <c r="T5" s="1604"/>
      <c r="U5" s="1604"/>
      <c r="V5" s="1604"/>
      <c r="W5" s="1604"/>
      <c r="X5" s="1604"/>
      <c r="Y5" s="1604"/>
      <c r="Z5" s="1604"/>
      <c r="AA5" s="1604"/>
    </row>
    <row r="6" spans="1:27" ht="15.6" customHeight="1">
      <c r="A6" s="1582"/>
      <c r="B6" s="1604" t="s">
        <v>1173</v>
      </c>
      <c r="C6" s="1604"/>
      <c r="D6" s="1604"/>
      <c r="E6" s="1604"/>
      <c r="F6" s="1604"/>
      <c r="G6" s="1584"/>
      <c r="H6" s="1604"/>
      <c r="I6" s="1604"/>
      <c r="J6" s="1604"/>
      <c r="K6" s="1604"/>
      <c r="L6" s="1604"/>
      <c r="M6" s="1604"/>
      <c r="N6" s="1604"/>
      <c r="O6" s="1604"/>
      <c r="P6" s="1604"/>
      <c r="Q6" s="1604"/>
      <c r="R6" s="1604"/>
      <c r="S6" s="1604"/>
      <c r="T6" s="1604"/>
      <c r="U6" s="1604"/>
      <c r="V6" s="1604"/>
      <c r="W6" s="1604"/>
      <c r="X6" s="1604"/>
      <c r="Y6" s="1604"/>
      <c r="Z6" s="1604"/>
      <c r="AA6" s="1604"/>
    </row>
    <row r="7" spans="1:27" ht="15.6" customHeight="1">
      <c r="A7" s="1582"/>
      <c r="B7" s="1604" t="s">
        <v>1174</v>
      </c>
      <c r="C7" s="1604"/>
      <c r="D7" s="1604"/>
      <c r="E7" s="1604"/>
      <c r="F7" s="1604"/>
      <c r="G7" s="1584"/>
      <c r="H7" s="1604"/>
      <c r="I7" s="1604"/>
      <c r="J7" s="1604"/>
      <c r="K7" s="1604"/>
      <c r="L7" s="1604"/>
      <c r="M7" s="1604"/>
      <c r="N7" s="1604"/>
      <c r="O7" s="1604"/>
      <c r="P7" s="1604"/>
      <c r="Q7" s="1604"/>
      <c r="R7" s="1604"/>
      <c r="S7" s="1604"/>
      <c r="T7" s="1604"/>
      <c r="U7" s="1604"/>
      <c r="V7" s="1604"/>
      <c r="W7" s="1604"/>
      <c r="X7" s="1604"/>
      <c r="Y7" s="1604"/>
      <c r="Z7" s="1604"/>
      <c r="AA7" s="1604"/>
    </row>
    <row r="8" spans="1:27" ht="15.6" customHeight="1">
      <c r="A8" s="1582"/>
      <c r="B8" s="1604" t="s">
        <v>1175</v>
      </c>
      <c r="C8" s="1604"/>
      <c r="D8" s="1604"/>
      <c r="E8" s="1604"/>
      <c r="F8" s="1604"/>
      <c r="G8" s="1584"/>
      <c r="H8" s="1604"/>
      <c r="I8" s="1604"/>
      <c r="J8" s="1604"/>
      <c r="K8" s="1604"/>
      <c r="L8" s="1604"/>
      <c r="M8" s="1604"/>
      <c r="N8" s="1604"/>
      <c r="O8" s="1604"/>
      <c r="P8" s="1604"/>
      <c r="Q8" s="1604"/>
      <c r="R8" s="1604"/>
      <c r="S8" s="1604"/>
      <c r="T8" s="1604"/>
      <c r="U8" s="1604"/>
      <c r="V8" s="1604"/>
      <c r="W8" s="1604"/>
      <c r="X8" s="1604"/>
      <c r="Y8" s="1604"/>
      <c r="Z8" s="1604"/>
      <c r="AA8" s="1604"/>
    </row>
    <row r="9" spans="1:27" ht="15.6" customHeight="1">
      <c r="A9" s="1582"/>
      <c r="B9" s="1604" t="s">
        <v>1176</v>
      </c>
      <c r="C9" s="1604"/>
      <c r="D9" s="1604"/>
      <c r="E9" s="1604"/>
      <c r="F9" s="1604"/>
      <c r="G9" s="1584"/>
      <c r="H9" s="1604"/>
      <c r="I9" s="1604"/>
      <c r="J9" s="1604"/>
      <c r="K9" s="1604"/>
      <c r="L9" s="1604"/>
      <c r="M9" s="1604"/>
      <c r="N9" s="1604"/>
      <c r="O9" s="1604"/>
      <c r="P9" s="1604"/>
      <c r="Q9" s="1604"/>
      <c r="R9" s="1604"/>
      <c r="S9" s="1604"/>
      <c r="T9" s="1604"/>
      <c r="U9" s="1604"/>
      <c r="V9" s="1604"/>
      <c r="W9" s="1604"/>
      <c r="X9" s="1604"/>
      <c r="Y9" s="1604"/>
      <c r="Z9" s="1604"/>
      <c r="AA9" s="1604"/>
    </row>
    <row r="10" spans="1:27" ht="15.6" customHeight="1">
      <c r="A10" s="2538"/>
      <c r="B10" s="2539" t="s">
        <v>4595</v>
      </c>
      <c r="C10" s="2539"/>
      <c r="D10" s="2539"/>
      <c r="E10" s="2539"/>
      <c r="F10" s="2539"/>
      <c r="G10" s="2563"/>
      <c r="H10" s="1604"/>
      <c r="I10" s="1604"/>
      <c r="J10" s="1604"/>
      <c r="K10" s="1604"/>
      <c r="L10" s="1604"/>
      <c r="M10" s="1604"/>
      <c r="N10" s="1604"/>
      <c r="O10" s="1604"/>
      <c r="P10" s="1604"/>
      <c r="Q10" s="1604"/>
      <c r="R10" s="1604"/>
      <c r="S10" s="1604"/>
      <c r="T10" s="1604"/>
      <c r="U10" s="1604"/>
      <c r="V10" s="1604"/>
      <c r="W10" s="1604"/>
      <c r="X10" s="1604"/>
      <c r="Y10" s="1604"/>
      <c r="Z10" s="1604"/>
      <c r="AA10" s="1604"/>
    </row>
    <row r="11" spans="1:27" ht="15.6" customHeight="1">
      <c r="A11" s="1585"/>
      <c r="B11" s="1748"/>
      <c r="C11" s="1748"/>
      <c r="D11" s="1748"/>
      <c r="E11" s="1748"/>
      <c r="F11" s="1748"/>
      <c r="G11" s="1945"/>
      <c r="H11" s="1604"/>
      <c r="I11" s="1604"/>
      <c r="J11" s="1604"/>
      <c r="K11" s="1604"/>
      <c r="L11" s="1604"/>
      <c r="M11" s="1604"/>
      <c r="N11" s="1604"/>
      <c r="O11" s="1604"/>
      <c r="P11" s="1604"/>
      <c r="Q11" s="1604"/>
      <c r="R11" s="1604"/>
      <c r="S11" s="1604"/>
      <c r="T11" s="1604"/>
      <c r="U11" s="1604"/>
      <c r="V11" s="1604"/>
      <c r="W11" s="1604"/>
      <c r="X11" s="1604"/>
      <c r="Y11" s="1604"/>
      <c r="Z11" s="1604"/>
      <c r="AA11" s="1604"/>
    </row>
    <row r="12" spans="1:27">
      <c r="A12" s="1582"/>
      <c r="B12" s="1604"/>
      <c r="C12" s="1951"/>
      <c r="D12" s="2408"/>
      <c r="E12" s="2408"/>
      <c r="F12" s="2407"/>
      <c r="G12" s="2374" t="s">
        <v>1177</v>
      </c>
      <c r="H12" s="1948"/>
      <c r="I12" s="1604"/>
      <c r="J12" s="1604"/>
      <c r="K12" s="1604"/>
      <c r="L12" s="1604"/>
      <c r="M12" s="1604"/>
      <c r="N12" s="1604"/>
      <c r="O12" s="1604"/>
      <c r="P12" s="1604"/>
      <c r="Q12" s="1604"/>
      <c r="R12" s="1604"/>
      <c r="S12" s="1604"/>
      <c r="T12" s="1604"/>
      <c r="U12" s="1604"/>
      <c r="V12" s="1604"/>
      <c r="W12" s="1604"/>
      <c r="X12" s="1604"/>
      <c r="Y12" s="1604"/>
      <c r="Z12" s="1604"/>
      <c r="AA12" s="1604"/>
    </row>
    <row r="13" spans="1:27">
      <c r="A13" s="1582"/>
      <c r="B13" s="1598" t="s">
        <v>1718</v>
      </c>
      <c r="C13" s="1872"/>
      <c r="D13" s="1948"/>
      <c r="E13" s="2416" t="s">
        <v>1178</v>
      </c>
      <c r="F13" s="2938"/>
      <c r="G13" s="2374" t="s">
        <v>1179</v>
      </c>
      <c r="H13" s="1948"/>
      <c r="I13" s="1604"/>
      <c r="J13" s="1604"/>
      <c r="K13" s="1604"/>
      <c r="L13" s="1604"/>
      <c r="M13" s="1604"/>
      <c r="N13" s="1604"/>
      <c r="O13" s="1604"/>
      <c r="P13" s="1604"/>
      <c r="Q13" s="1604"/>
      <c r="R13" s="1604"/>
      <c r="S13" s="1604"/>
      <c r="T13" s="1604"/>
      <c r="U13" s="1604"/>
      <c r="V13" s="1604"/>
      <c r="W13" s="1604"/>
      <c r="X13" s="1604"/>
      <c r="Y13" s="1604"/>
      <c r="Z13" s="1604"/>
      <c r="AA13" s="1604"/>
    </row>
    <row r="14" spans="1:27">
      <c r="A14" s="1585"/>
      <c r="B14" s="1601" t="s">
        <v>1721</v>
      </c>
      <c r="C14" s="1944"/>
      <c r="D14" s="2413" t="s">
        <v>1180</v>
      </c>
      <c r="E14" s="2413"/>
      <c r="F14" s="2414"/>
      <c r="G14" s="2379" t="s">
        <v>3008</v>
      </c>
      <c r="H14" s="1948"/>
      <c r="I14" s="1604"/>
      <c r="J14" s="1604"/>
      <c r="K14" s="1604"/>
      <c r="L14" s="1604"/>
      <c r="M14" s="1604"/>
      <c r="N14" s="1604"/>
      <c r="O14" s="1604"/>
      <c r="P14" s="1604"/>
      <c r="Q14" s="1604"/>
      <c r="R14" s="1604"/>
      <c r="S14" s="1604"/>
      <c r="T14" s="1604"/>
      <c r="U14" s="1604"/>
      <c r="V14" s="1604"/>
      <c r="W14" s="1604"/>
      <c r="X14" s="1604"/>
      <c r="Y14" s="1604"/>
      <c r="Z14" s="1604"/>
      <c r="AA14" s="1604"/>
    </row>
    <row r="15" spans="1:27">
      <c r="A15" s="1582"/>
      <c r="B15" s="1604">
        <v>1</v>
      </c>
      <c r="C15" s="1853"/>
      <c r="D15" s="1604" t="s">
        <v>2984</v>
      </c>
      <c r="E15" s="1604"/>
      <c r="F15" s="1604"/>
      <c r="G15" s="2031"/>
      <c r="H15" s="1604"/>
      <c r="I15" s="1604"/>
      <c r="J15" s="1604"/>
      <c r="K15" s="1604"/>
      <c r="L15" s="1604"/>
      <c r="M15" s="1604"/>
      <c r="N15" s="1604"/>
      <c r="O15" s="1604"/>
      <c r="P15" s="1604"/>
      <c r="Q15" s="1604"/>
      <c r="R15" s="1604"/>
      <c r="S15" s="1604"/>
      <c r="T15" s="1604"/>
      <c r="U15" s="1604"/>
      <c r="V15" s="1604"/>
      <c r="W15" s="1604"/>
      <c r="X15" s="1604"/>
      <c r="Y15" s="1604"/>
      <c r="Z15" s="1604"/>
      <c r="AA15" s="1604"/>
    </row>
    <row r="16" spans="1:27">
      <c r="A16" s="1582"/>
      <c r="B16" s="1604">
        <v>2</v>
      </c>
      <c r="C16" s="1853"/>
      <c r="D16" s="1604" t="s">
        <v>5457</v>
      </c>
      <c r="E16" s="1604"/>
      <c r="F16" s="1604"/>
      <c r="G16" s="2031"/>
      <c r="H16" s="1604"/>
      <c r="I16" s="1604"/>
      <c r="J16" s="1604"/>
      <c r="K16" s="1604"/>
      <c r="L16" s="1604"/>
      <c r="M16" s="1604"/>
      <c r="N16" s="1604"/>
      <c r="O16" s="1604"/>
      <c r="P16" s="1604"/>
      <c r="Q16" s="1604"/>
      <c r="R16" s="1604"/>
      <c r="S16" s="1604"/>
      <c r="T16" s="1604"/>
      <c r="U16" s="1604"/>
      <c r="V16" s="1604"/>
      <c r="W16" s="1604"/>
      <c r="X16" s="1604"/>
      <c r="Y16" s="1604"/>
      <c r="Z16" s="1604"/>
      <c r="AA16" s="1604"/>
    </row>
    <row r="17" spans="1:27">
      <c r="A17" s="1582"/>
      <c r="B17" s="1604">
        <v>3</v>
      </c>
      <c r="C17" s="1853"/>
      <c r="D17" s="1604" t="s">
        <v>5458</v>
      </c>
      <c r="E17" s="1604"/>
      <c r="F17" s="1604"/>
      <c r="G17" s="2032">
        <v>5953239</v>
      </c>
      <c r="H17" s="1604"/>
      <c r="I17" s="1604"/>
      <c r="J17" s="1604"/>
      <c r="K17" s="1604"/>
      <c r="L17" s="1604"/>
      <c r="M17" s="1604"/>
      <c r="N17" s="1604"/>
      <c r="O17" s="1604"/>
      <c r="P17" s="1604"/>
      <c r="Q17" s="1604"/>
      <c r="R17" s="1604"/>
      <c r="S17" s="1604"/>
      <c r="T17" s="1604"/>
      <c r="U17" s="1604"/>
      <c r="V17" s="1604"/>
      <c r="W17" s="1604"/>
      <c r="X17" s="1604"/>
      <c r="Y17" s="1604"/>
      <c r="Z17" s="1604"/>
      <c r="AA17" s="1604"/>
    </row>
    <row r="18" spans="1:27">
      <c r="A18" s="1582"/>
      <c r="B18" s="1604">
        <v>4</v>
      </c>
      <c r="C18" s="1853"/>
      <c r="D18" s="1604"/>
      <c r="E18" s="1604"/>
      <c r="F18" s="1604"/>
      <c r="G18" s="2032"/>
      <c r="H18" s="1604"/>
      <c r="I18" s="1604"/>
      <c r="J18" s="1604"/>
      <c r="K18" s="1604"/>
      <c r="L18" s="1604"/>
      <c r="M18" s="1604"/>
      <c r="N18" s="1604"/>
      <c r="O18" s="1604"/>
      <c r="P18" s="1604"/>
      <c r="Q18" s="1604"/>
      <c r="R18" s="1604"/>
      <c r="S18" s="1604"/>
      <c r="T18" s="1604"/>
      <c r="U18" s="1604"/>
      <c r="V18" s="1604"/>
      <c r="W18" s="1604"/>
      <c r="X18" s="1604"/>
      <c r="Y18" s="1604"/>
      <c r="Z18" s="1604"/>
      <c r="AA18" s="1604"/>
    </row>
    <row r="19" spans="1:27">
      <c r="A19" s="1582"/>
      <c r="B19" s="1604">
        <v>5</v>
      </c>
      <c r="C19" s="1853"/>
      <c r="D19" s="1604" t="s">
        <v>1362</v>
      </c>
      <c r="E19" s="1604"/>
      <c r="F19" s="1604"/>
      <c r="G19" s="2032"/>
      <c r="H19" s="1604"/>
      <c r="I19" s="1604"/>
      <c r="J19" s="1604"/>
      <c r="K19" s="1604"/>
      <c r="L19" s="1604"/>
      <c r="M19" s="1604"/>
      <c r="N19" s="1604"/>
      <c r="O19" s="1604"/>
      <c r="P19" s="1604"/>
      <c r="Q19" s="1604"/>
      <c r="R19" s="1604"/>
      <c r="S19" s="1604"/>
      <c r="T19" s="1604"/>
      <c r="U19" s="1604"/>
      <c r="V19" s="1604"/>
      <c r="W19" s="1604"/>
      <c r="X19" s="1604"/>
      <c r="Y19" s="1604"/>
      <c r="Z19" s="1604"/>
      <c r="AA19" s="1604"/>
    </row>
    <row r="20" spans="1:27">
      <c r="A20" s="1582"/>
      <c r="B20" s="1604">
        <v>6</v>
      </c>
      <c r="C20" s="1853"/>
      <c r="D20" s="1604" t="s">
        <v>5459</v>
      </c>
      <c r="E20" s="1604"/>
      <c r="F20" s="1604"/>
      <c r="G20" s="2032">
        <v>6412093</v>
      </c>
      <c r="H20" s="1604"/>
      <c r="I20" s="1604"/>
      <c r="J20" s="1604"/>
      <c r="K20" s="1604"/>
      <c r="L20" s="1604"/>
      <c r="M20" s="1604"/>
      <c r="N20" s="1604"/>
      <c r="O20" s="1604"/>
      <c r="P20" s="1604"/>
      <c r="Q20" s="1604"/>
      <c r="R20" s="1604"/>
      <c r="S20" s="1604"/>
      <c r="T20" s="1604"/>
      <c r="U20" s="1604"/>
      <c r="V20" s="1604"/>
      <c r="W20" s="1604"/>
      <c r="X20" s="1604"/>
      <c r="Y20" s="1604"/>
      <c r="Z20" s="1604"/>
      <c r="AA20" s="1604"/>
    </row>
    <row r="21" spans="1:27">
      <c r="A21" s="1582"/>
      <c r="B21" s="1604">
        <v>7</v>
      </c>
      <c r="C21" s="1853"/>
      <c r="D21" s="1604"/>
      <c r="E21" s="1604"/>
      <c r="F21" s="1604"/>
      <c r="G21" s="2032"/>
      <c r="H21" s="1604"/>
      <c r="I21" s="1604"/>
      <c r="J21" s="1604"/>
      <c r="K21" s="1604"/>
      <c r="L21" s="1604"/>
      <c r="M21" s="1604"/>
      <c r="N21" s="1604"/>
      <c r="O21" s="1604"/>
      <c r="P21" s="1604"/>
      <c r="Q21" s="1604"/>
      <c r="R21" s="1604"/>
      <c r="S21" s="1604"/>
      <c r="T21" s="1604"/>
      <c r="U21" s="1604"/>
      <c r="V21" s="1604"/>
      <c r="W21" s="1604"/>
      <c r="X21" s="1604"/>
      <c r="Y21" s="1604"/>
      <c r="Z21" s="1604"/>
      <c r="AA21" s="1604"/>
    </row>
    <row r="22" spans="1:27">
      <c r="A22" s="1582"/>
      <c r="B22" s="1604">
        <v>8</v>
      </c>
      <c r="C22" s="1853"/>
      <c r="D22" s="1604" t="s">
        <v>5460</v>
      </c>
      <c r="E22" s="1604"/>
      <c r="F22" s="1604"/>
      <c r="G22" s="2032"/>
      <c r="H22" s="1604"/>
      <c r="I22" s="1604"/>
      <c r="J22" s="1604"/>
      <c r="K22" s="1604"/>
      <c r="L22" s="1604"/>
      <c r="M22" s="1604"/>
      <c r="N22" s="1604"/>
      <c r="O22" s="1604"/>
      <c r="P22" s="1604"/>
      <c r="Q22" s="1604"/>
      <c r="R22" s="1604"/>
      <c r="S22" s="1604"/>
      <c r="T22" s="1604"/>
      <c r="U22" s="1604"/>
      <c r="V22" s="1604"/>
      <c r="W22" s="1604"/>
      <c r="X22" s="1604"/>
      <c r="Y22" s="1604"/>
      <c r="Z22" s="1604"/>
      <c r="AA22" s="1604"/>
    </row>
    <row r="23" spans="1:27">
      <c r="A23" s="1582"/>
      <c r="B23" s="1604">
        <v>9</v>
      </c>
      <c r="C23" s="1853"/>
      <c r="D23" s="1604" t="s">
        <v>5461</v>
      </c>
      <c r="E23" s="1604"/>
      <c r="F23" s="1604"/>
      <c r="G23" s="2032">
        <v>34771725</v>
      </c>
      <c r="H23" s="1604"/>
      <c r="I23" s="1604"/>
      <c r="J23" s="1604"/>
      <c r="K23" s="1604"/>
      <c r="L23" s="1604"/>
      <c r="M23" s="1604"/>
      <c r="N23" s="1604"/>
      <c r="O23" s="1604"/>
      <c r="P23" s="1604"/>
      <c r="Q23" s="1604"/>
      <c r="R23" s="1604"/>
      <c r="S23" s="1604"/>
      <c r="T23" s="1604"/>
      <c r="U23" s="1604"/>
      <c r="V23" s="1604"/>
      <c r="W23" s="1604"/>
      <c r="X23" s="1604"/>
      <c r="Y23" s="1604"/>
      <c r="Z23" s="1604"/>
      <c r="AA23" s="1604"/>
    </row>
    <row r="24" spans="1:27">
      <c r="A24" s="1582"/>
      <c r="B24" s="1604">
        <v>10</v>
      </c>
      <c r="C24" s="1853"/>
      <c r="D24" s="1604" t="s">
        <v>5462</v>
      </c>
      <c r="E24" s="1604"/>
      <c r="F24" s="1604"/>
      <c r="G24" s="2032">
        <v>15508760</v>
      </c>
      <c r="H24" s="1604"/>
      <c r="I24" s="1604"/>
      <c r="J24" s="1604"/>
      <c r="K24" s="1604"/>
      <c r="L24" s="1604"/>
      <c r="M24" s="1604"/>
      <c r="N24" s="1604"/>
      <c r="O24" s="1604"/>
      <c r="P24" s="1604"/>
      <c r="Q24" s="1604"/>
      <c r="R24" s="1604"/>
      <c r="S24" s="1604"/>
      <c r="T24" s="1604"/>
      <c r="U24" s="1604"/>
      <c r="V24" s="1604"/>
      <c r="W24" s="1604"/>
      <c r="X24" s="1604"/>
      <c r="Y24" s="1604"/>
      <c r="Z24" s="1604"/>
      <c r="AA24" s="1604"/>
    </row>
    <row r="25" spans="1:27">
      <c r="A25" s="1582"/>
      <c r="B25" s="1604">
        <v>11</v>
      </c>
      <c r="C25" s="1853"/>
      <c r="D25" s="1604" t="s">
        <v>5463</v>
      </c>
      <c r="E25" s="1604"/>
      <c r="F25" s="1604"/>
      <c r="G25" s="2032">
        <v>9535547</v>
      </c>
      <c r="H25" s="1604"/>
      <c r="I25" s="1604"/>
      <c r="J25" s="1604"/>
      <c r="K25" s="1604"/>
      <c r="L25" s="1604"/>
      <c r="M25" s="1604"/>
      <c r="N25" s="1604"/>
      <c r="O25" s="1604"/>
      <c r="P25" s="1604"/>
      <c r="Q25" s="1604"/>
      <c r="R25" s="1604"/>
      <c r="S25" s="1604"/>
      <c r="T25" s="1604"/>
      <c r="U25" s="1604"/>
      <c r="V25" s="1604"/>
      <c r="W25" s="1604"/>
      <c r="X25" s="1604"/>
      <c r="Y25" s="1604"/>
      <c r="Z25" s="1604"/>
      <c r="AA25" s="1604"/>
    </row>
    <row r="26" spans="1:27">
      <c r="A26" s="1582"/>
      <c r="B26" s="1604">
        <v>12</v>
      </c>
      <c r="C26" s="1853"/>
      <c r="D26" s="1604" t="s">
        <v>5464</v>
      </c>
      <c r="E26" s="1604"/>
      <c r="F26" s="1604"/>
      <c r="G26" s="2032">
        <v>9164692</v>
      </c>
      <c r="H26" s="1604"/>
      <c r="I26" s="1604"/>
      <c r="J26" s="1604"/>
      <c r="K26" s="1604"/>
      <c r="L26" s="1604"/>
      <c r="M26" s="1604"/>
      <c r="N26" s="1604"/>
      <c r="O26" s="1604"/>
      <c r="P26" s="1604"/>
      <c r="Q26" s="1604"/>
      <c r="R26" s="1604"/>
      <c r="S26" s="1604"/>
      <c r="T26" s="1604"/>
      <c r="U26" s="1604"/>
      <c r="V26" s="1604"/>
      <c r="W26" s="1604"/>
      <c r="X26" s="1604"/>
      <c r="Y26" s="1604"/>
      <c r="Z26" s="1604"/>
      <c r="AA26" s="1604"/>
    </row>
    <row r="27" spans="1:27">
      <c r="A27" s="1582"/>
      <c r="B27" s="1604">
        <v>13</v>
      </c>
      <c r="C27" s="1853"/>
      <c r="D27" s="1604" t="s">
        <v>5465</v>
      </c>
      <c r="E27" s="1604"/>
      <c r="F27" s="1604"/>
      <c r="G27" s="2032">
        <v>7986982</v>
      </c>
      <c r="H27" s="1604"/>
      <c r="I27" s="1604"/>
      <c r="J27" s="1604"/>
      <c r="K27" s="1604"/>
      <c r="L27" s="1604"/>
      <c r="M27" s="1604"/>
      <c r="N27" s="1604"/>
      <c r="O27" s="1604"/>
      <c r="P27" s="1604"/>
      <c r="Q27" s="1604"/>
      <c r="R27" s="1604"/>
      <c r="S27" s="1604"/>
      <c r="T27" s="1604"/>
      <c r="U27" s="1604"/>
      <c r="V27" s="1604"/>
      <c r="W27" s="1604"/>
      <c r="X27" s="1604"/>
      <c r="Y27" s="1604"/>
      <c r="Z27" s="1604"/>
      <c r="AA27" s="1604"/>
    </row>
    <row r="28" spans="1:27">
      <c r="A28" s="1582"/>
      <c r="B28" s="1604">
        <v>14</v>
      </c>
      <c r="C28" s="1853"/>
      <c r="D28" s="1604" t="s">
        <v>5466</v>
      </c>
      <c r="E28" s="1604"/>
      <c r="F28" s="1604"/>
      <c r="G28" s="2032">
        <v>6277843</v>
      </c>
      <c r="H28" s="1604"/>
      <c r="I28" s="1604"/>
      <c r="J28" s="1604"/>
      <c r="K28" s="1604"/>
      <c r="L28" s="1604"/>
      <c r="M28" s="1604"/>
      <c r="N28" s="1604"/>
      <c r="O28" s="1604"/>
      <c r="P28" s="1604"/>
      <c r="Q28" s="1604"/>
      <c r="R28" s="1604"/>
      <c r="S28" s="1604"/>
      <c r="T28" s="1604"/>
      <c r="U28" s="1604"/>
      <c r="V28" s="1604"/>
      <c r="W28" s="1604"/>
      <c r="X28" s="1604"/>
      <c r="Y28" s="1604"/>
      <c r="Z28" s="1604"/>
      <c r="AA28" s="1604"/>
    </row>
    <row r="29" spans="1:27">
      <c r="A29" s="1582"/>
      <c r="B29" s="1604">
        <v>15</v>
      </c>
      <c r="C29" s="1853"/>
      <c r="D29" s="1604" t="s">
        <v>5467</v>
      </c>
      <c r="E29" s="1604"/>
      <c r="F29" s="1604"/>
      <c r="G29" s="2032">
        <v>5264991</v>
      </c>
      <c r="H29" s="1604"/>
      <c r="I29" s="1604"/>
      <c r="J29" s="1604"/>
      <c r="K29" s="1604"/>
      <c r="L29" s="1604"/>
      <c r="M29" s="1604"/>
      <c r="N29" s="1604"/>
      <c r="O29" s="1604"/>
      <c r="P29" s="1604"/>
      <c r="Q29" s="1604"/>
      <c r="R29" s="1604"/>
      <c r="S29" s="1604"/>
      <c r="T29" s="1604"/>
      <c r="U29" s="1604"/>
      <c r="V29" s="1604"/>
      <c r="W29" s="1604"/>
      <c r="X29" s="1604"/>
      <c r="Y29" s="1604"/>
      <c r="Z29" s="1604"/>
      <c r="AA29" s="1604"/>
    </row>
    <row r="30" spans="1:27">
      <c r="A30" s="1582"/>
      <c r="B30" s="1604">
        <v>16</v>
      </c>
      <c r="C30" s="1853"/>
      <c r="D30" s="1604" t="s">
        <v>5468</v>
      </c>
      <c r="E30" s="1604"/>
      <c r="F30" s="1604"/>
      <c r="G30" s="2032">
        <v>4107285</v>
      </c>
      <c r="H30" s="1604"/>
      <c r="I30" s="1604"/>
      <c r="J30" s="1604"/>
      <c r="K30" s="1604"/>
      <c r="L30" s="1604"/>
      <c r="M30" s="1604"/>
      <c r="N30" s="1604"/>
      <c r="O30" s="1604"/>
      <c r="P30" s="1604"/>
      <c r="Q30" s="1604"/>
      <c r="R30" s="1604"/>
      <c r="S30" s="1604"/>
      <c r="T30" s="1604"/>
      <c r="U30" s="1604"/>
      <c r="V30" s="1604"/>
      <c r="W30" s="1604"/>
      <c r="X30" s="1604"/>
      <c r="Y30" s="1604"/>
      <c r="Z30" s="1604"/>
      <c r="AA30" s="1604"/>
    </row>
    <row r="31" spans="1:27">
      <c r="A31" s="1582"/>
      <c r="B31" s="1604">
        <v>17</v>
      </c>
      <c r="C31" s="1853"/>
      <c r="D31" s="1604" t="s">
        <v>5469</v>
      </c>
      <c r="E31" s="1604"/>
      <c r="F31" s="1604"/>
      <c r="G31" s="2032">
        <v>3864406</v>
      </c>
      <c r="H31" s="1604"/>
      <c r="I31" s="1604"/>
      <c r="J31" s="1604"/>
      <c r="K31" s="1604"/>
      <c r="L31" s="1604"/>
      <c r="M31" s="1604"/>
      <c r="N31" s="1604"/>
      <c r="O31" s="1604"/>
      <c r="P31" s="1604"/>
      <c r="Q31" s="1604"/>
      <c r="R31" s="1604"/>
      <c r="S31" s="1604"/>
      <c r="T31" s="1604"/>
      <c r="U31" s="1604"/>
      <c r="V31" s="1604"/>
      <c r="W31" s="1604"/>
      <c r="X31" s="1604"/>
      <c r="Y31" s="1604"/>
      <c r="Z31" s="1604"/>
      <c r="AA31" s="1604"/>
    </row>
    <row r="32" spans="1:27">
      <c r="A32" s="1582"/>
      <c r="B32" s="1604">
        <v>18</v>
      </c>
      <c r="C32" s="1853"/>
      <c r="D32" s="1604" t="s">
        <v>1181</v>
      </c>
      <c r="E32" s="1604"/>
      <c r="F32" s="1604"/>
      <c r="G32" s="2032">
        <f>SUM(G67:G95)</f>
        <v>97448794</v>
      </c>
      <c r="H32" s="1604"/>
      <c r="I32" s="1604"/>
      <c r="J32" s="1604"/>
      <c r="K32" s="1604"/>
      <c r="L32" s="1604"/>
      <c r="M32" s="1604"/>
      <c r="N32" s="1604"/>
      <c r="O32" s="1604"/>
      <c r="P32" s="1604"/>
      <c r="Q32" s="1604"/>
      <c r="R32" s="1604"/>
      <c r="S32" s="1604"/>
      <c r="T32" s="1604"/>
      <c r="U32" s="1604"/>
      <c r="V32" s="1604"/>
      <c r="W32" s="1604"/>
      <c r="X32" s="1604"/>
      <c r="Y32" s="1604"/>
      <c r="Z32" s="1604"/>
      <c r="AA32" s="1604"/>
    </row>
    <row r="33" spans="1:27">
      <c r="A33" s="1582"/>
      <c r="B33" s="1604">
        <v>19</v>
      </c>
      <c r="C33" s="1853"/>
      <c r="D33" s="1604"/>
      <c r="E33" s="1604" t="s">
        <v>1182</v>
      </c>
      <c r="F33" s="1604"/>
      <c r="G33" s="2010">
        <f>SUM(G15:G32)</f>
        <v>206296357</v>
      </c>
      <c r="H33" s="1604"/>
      <c r="I33" s="1604"/>
      <c r="J33" s="1604"/>
      <c r="K33" s="1604"/>
      <c r="L33" s="1604"/>
      <c r="M33" s="1604"/>
      <c r="N33" s="1604"/>
      <c r="O33" s="1604"/>
      <c r="P33" s="1604"/>
      <c r="Q33" s="1604"/>
      <c r="R33" s="1604"/>
      <c r="S33" s="1604"/>
      <c r="T33" s="1604"/>
      <c r="U33" s="1604"/>
      <c r="V33" s="1604"/>
      <c r="W33" s="1604"/>
      <c r="X33" s="1604"/>
      <c r="Y33" s="1604"/>
      <c r="Z33" s="1604"/>
      <c r="AA33" s="1604"/>
    </row>
    <row r="34" spans="1:27">
      <c r="A34" s="1582"/>
      <c r="B34" s="1604">
        <v>20</v>
      </c>
      <c r="C34" s="1853"/>
      <c r="D34" s="1604"/>
      <c r="E34" s="1604"/>
      <c r="F34" s="1604"/>
      <c r="G34" s="2031"/>
      <c r="H34" s="1604"/>
      <c r="I34" s="1604"/>
      <c r="J34" s="1604"/>
      <c r="K34" s="1604"/>
      <c r="L34" s="1604"/>
      <c r="M34" s="1604"/>
      <c r="N34" s="1604"/>
      <c r="O34" s="1604"/>
      <c r="P34" s="1604"/>
      <c r="Q34" s="1604"/>
      <c r="R34" s="1604"/>
      <c r="S34" s="1604"/>
      <c r="T34" s="1604"/>
      <c r="U34" s="1604"/>
      <c r="V34" s="1604"/>
      <c r="W34" s="1604"/>
      <c r="X34" s="1604"/>
      <c r="Y34" s="1604"/>
      <c r="Z34" s="1604"/>
      <c r="AA34" s="1604"/>
    </row>
    <row r="35" spans="1:27">
      <c r="A35" s="1582"/>
      <c r="B35" s="1604">
        <v>21</v>
      </c>
      <c r="C35" s="1853"/>
      <c r="D35" s="2030" t="s">
        <v>2985</v>
      </c>
      <c r="E35" s="1604"/>
      <c r="F35" s="1604"/>
      <c r="G35" s="2032"/>
      <c r="H35" s="1604"/>
      <c r="I35" s="1604"/>
      <c r="J35" s="1604"/>
      <c r="K35" s="1604"/>
      <c r="L35" s="1604"/>
      <c r="M35" s="1604"/>
      <c r="N35" s="1604"/>
      <c r="O35" s="1604"/>
      <c r="P35" s="1604"/>
      <c r="Q35" s="1604"/>
      <c r="R35" s="1604"/>
      <c r="S35" s="1604"/>
      <c r="T35" s="1604"/>
      <c r="U35" s="1604"/>
      <c r="V35" s="1604"/>
      <c r="W35" s="1604"/>
      <c r="X35" s="1604"/>
      <c r="Y35" s="1604"/>
      <c r="Z35" s="1604"/>
      <c r="AA35" s="1604"/>
    </row>
    <row r="36" spans="1:27">
      <c r="A36" s="1582"/>
      <c r="B36" s="1604">
        <v>22</v>
      </c>
      <c r="C36" s="1853"/>
      <c r="D36" s="3014" t="s">
        <v>6019</v>
      </c>
      <c r="E36" s="3014"/>
      <c r="F36" s="3013"/>
      <c r="G36" s="2031">
        <v>9744093</v>
      </c>
      <c r="H36" s="1604"/>
      <c r="I36" s="1604"/>
      <c r="J36" s="1604"/>
      <c r="K36" s="1604"/>
      <c r="L36" s="1604"/>
      <c r="M36" s="1604"/>
      <c r="N36" s="1604"/>
      <c r="O36" s="1604"/>
      <c r="P36" s="1604"/>
      <c r="Q36" s="1604"/>
      <c r="R36" s="1604"/>
      <c r="S36" s="1604"/>
      <c r="T36" s="1604"/>
      <c r="U36" s="1604"/>
      <c r="V36" s="1604"/>
      <c r="W36" s="1604"/>
      <c r="X36" s="1604"/>
      <c r="Y36" s="1604"/>
      <c r="Z36" s="1604"/>
      <c r="AA36" s="1604"/>
    </row>
    <row r="37" spans="1:27">
      <c r="A37" s="1582"/>
      <c r="B37" s="1604">
        <v>23</v>
      </c>
      <c r="C37" s="1853"/>
      <c r="D37" s="3014" t="s">
        <v>6018</v>
      </c>
      <c r="E37" s="3014"/>
      <c r="F37" s="3013"/>
      <c r="G37" s="2032">
        <v>2696400</v>
      </c>
      <c r="H37" s="1604"/>
      <c r="I37" s="1604"/>
      <c r="J37" s="1604"/>
      <c r="K37" s="1604"/>
      <c r="L37" s="1604"/>
      <c r="M37" s="1604"/>
      <c r="N37" s="1604"/>
      <c r="O37" s="1604"/>
      <c r="P37" s="1604"/>
      <c r="Q37" s="1604"/>
      <c r="R37" s="1604"/>
      <c r="S37" s="1604"/>
      <c r="T37" s="1604"/>
      <c r="U37" s="1604"/>
      <c r="V37" s="1604"/>
      <c r="W37" s="1604"/>
      <c r="X37" s="1604"/>
      <c r="Y37" s="1604"/>
      <c r="Z37" s="1604"/>
      <c r="AA37" s="1604"/>
    </row>
    <row r="38" spans="1:27">
      <c r="A38" s="1582"/>
      <c r="B38" s="1604">
        <v>24</v>
      </c>
      <c r="C38" s="1853"/>
      <c r="D38" s="3014" t="s">
        <v>6017</v>
      </c>
      <c r="E38" s="3014"/>
      <c r="F38" s="3013"/>
      <c r="G38" s="2032">
        <v>1939240</v>
      </c>
      <c r="H38" s="1604"/>
      <c r="I38" s="1604"/>
      <c r="J38" s="1604"/>
      <c r="K38" s="1604"/>
      <c r="L38" s="1604"/>
      <c r="M38" s="1604"/>
      <c r="N38" s="1604"/>
      <c r="O38" s="1604"/>
      <c r="P38" s="1604"/>
      <c r="Q38" s="1604"/>
      <c r="R38" s="1604"/>
      <c r="S38" s="1604"/>
      <c r="T38" s="1604"/>
      <c r="U38" s="1604"/>
      <c r="V38" s="1604"/>
      <c r="W38" s="1604"/>
      <c r="X38" s="1604"/>
      <c r="Y38" s="1604"/>
      <c r="Z38" s="1604"/>
      <c r="AA38" s="1604"/>
    </row>
    <row r="39" spans="1:27">
      <c r="A39" s="1582"/>
      <c r="B39" s="1604">
        <v>25</v>
      </c>
      <c r="C39" s="1853"/>
      <c r="D39" s="3014" t="s">
        <v>6016</v>
      </c>
      <c r="E39" s="3014"/>
      <c r="F39" s="3013"/>
      <c r="G39" s="2032">
        <v>1718493</v>
      </c>
      <c r="H39" s="1604"/>
      <c r="I39" s="1604"/>
      <c r="J39" s="1604"/>
      <c r="K39" s="1604"/>
      <c r="L39" s="1604"/>
      <c r="M39" s="1604"/>
      <c r="N39" s="1604"/>
      <c r="O39" s="1604"/>
      <c r="P39" s="1604"/>
      <c r="Q39" s="1604"/>
      <c r="R39" s="1604"/>
      <c r="S39" s="1604"/>
      <c r="T39" s="1604"/>
      <c r="U39" s="1604"/>
      <c r="V39" s="1604"/>
      <c r="W39" s="1604"/>
      <c r="X39" s="1604"/>
      <c r="Y39" s="1604"/>
      <c r="Z39" s="1604"/>
      <c r="AA39" s="1604"/>
    </row>
    <row r="40" spans="1:27">
      <c r="A40" s="1582"/>
      <c r="B40" s="1604">
        <v>26</v>
      </c>
      <c r="C40" s="1853"/>
      <c r="D40" s="3014" t="s">
        <v>6014</v>
      </c>
      <c r="E40" s="3014"/>
      <c r="F40" s="3013"/>
      <c r="G40" s="2032">
        <v>1535232</v>
      </c>
      <c r="H40" s="1604"/>
      <c r="I40" s="1604"/>
      <c r="J40" s="1604"/>
      <c r="K40" s="1604"/>
      <c r="L40" s="1604"/>
      <c r="M40" s="1604"/>
      <c r="N40" s="1604"/>
      <c r="O40" s="1604"/>
      <c r="P40" s="1604"/>
      <c r="Q40" s="1604"/>
      <c r="R40" s="1604"/>
      <c r="S40" s="1604"/>
      <c r="T40" s="1604"/>
      <c r="U40" s="1604"/>
      <c r="V40" s="1604"/>
      <c r="W40" s="1604"/>
      <c r="X40" s="1604"/>
      <c r="Y40" s="1604"/>
      <c r="Z40" s="1604"/>
      <c r="AA40" s="1604"/>
    </row>
    <row r="41" spans="1:27">
      <c r="A41" s="1582"/>
      <c r="B41" s="1604">
        <v>27</v>
      </c>
      <c r="C41" s="1853"/>
      <c r="D41" s="3014" t="s">
        <v>6015</v>
      </c>
      <c r="E41" s="3014"/>
      <c r="F41" s="3013"/>
      <c r="G41" s="2032">
        <v>1534661</v>
      </c>
      <c r="H41" s="1604"/>
      <c r="I41" s="1604"/>
      <c r="J41" s="1604"/>
      <c r="K41" s="1604"/>
      <c r="L41" s="1604"/>
      <c r="M41" s="1604"/>
      <c r="N41" s="1604"/>
      <c r="O41" s="1604"/>
      <c r="P41" s="1604"/>
      <c r="Q41" s="1604"/>
      <c r="R41" s="1604"/>
      <c r="S41" s="1604"/>
      <c r="T41" s="1604"/>
      <c r="U41" s="1604"/>
      <c r="V41" s="1604"/>
      <c r="W41" s="1604"/>
      <c r="X41" s="1604"/>
      <c r="Y41" s="1604"/>
      <c r="Z41" s="1604"/>
      <c r="AA41" s="1604"/>
    </row>
    <row r="42" spans="1:27">
      <c r="A42" s="1582"/>
      <c r="B42" s="1604">
        <v>28</v>
      </c>
      <c r="C42" s="1853"/>
      <c r="D42" s="1604"/>
      <c r="E42" s="1604"/>
      <c r="F42" s="1604"/>
      <c r="G42" s="2032"/>
      <c r="H42" s="1604"/>
      <c r="I42" s="1604"/>
      <c r="J42" s="1604"/>
      <c r="K42" s="1604"/>
      <c r="L42" s="1604"/>
      <c r="M42" s="1604"/>
      <c r="N42" s="1604"/>
      <c r="O42" s="1604"/>
      <c r="P42" s="1604"/>
      <c r="Q42" s="1604"/>
      <c r="R42" s="1604"/>
      <c r="S42" s="1604"/>
      <c r="T42" s="1604"/>
      <c r="U42" s="1604"/>
      <c r="V42" s="1604"/>
      <c r="W42" s="1604"/>
      <c r="X42" s="1604"/>
      <c r="Y42" s="1604"/>
      <c r="Z42" s="1604"/>
      <c r="AA42" s="1604"/>
    </row>
    <row r="43" spans="1:27">
      <c r="A43" s="1582"/>
      <c r="B43" s="1604">
        <v>29</v>
      </c>
      <c r="C43" s="1853"/>
      <c r="D43" s="3017" t="s">
        <v>6020</v>
      </c>
      <c r="E43" s="3014"/>
      <c r="F43" s="3015"/>
      <c r="G43" s="2032"/>
      <c r="H43" s="1604"/>
      <c r="I43" s="1604"/>
      <c r="J43" s="1604"/>
      <c r="K43" s="1604"/>
      <c r="L43" s="1604"/>
      <c r="M43" s="1604"/>
      <c r="N43" s="1604"/>
      <c r="O43" s="1604"/>
      <c r="P43" s="1604"/>
      <c r="Q43" s="1604"/>
      <c r="R43" s="1604"/>
      <c r="S43" s="1604"/>
      <c r="T43" s="1604"/>
      <c r="U43" s="1604"/>
      <c r="V43" s="1604"/>
      <c r="W43" s="1604"/>
      <c r="X43" s="1604"/>
      <c r="Y43" s="1604"/>
      <c r="Z43" s="1604"/>
      <c r="AA43" s="1604"/>
    </row>
    <row r="44" spans="1:27">
      <c r="A44" s="1582"/>
      <c r="B44" s="1604">
        <v>30</v>
      </c>
      <c r="C44" s="1853"/>
      <c r="D44" s="3016" t="s">
        <v>2985</v>
      </c>
      <c r="E44" s="3014"/>
      <c r="F44" s="3015"/>
      <c r="G44" s="2032">
        <v>7533899</v>
      </c>
      <c r="H44" s="1604"/>
      <c r="I44" s="1604"/>
      <c r="J44" s="1604"/>
      <c r="K44" s="1604"/>
      <c r="L44" s="1604"/>
      <c r="M44" s="1604"/>
      <c r="N44" s="1604"/>
      <c r="O44" s="1604"/>
      <c r="P44" s="1604"/>
      <c r="Q44" s="1604"/>
      <c r="R44" s="1604"/>
      <c r="S44" s="1604"/>
      <c r="T44" s="1604"/>
      <c r="U44" s="1604"/>
      <c r="V44" s="1604"/>
      <c r="W44" s="1604"/>
      <c r="X44" s="1604"/>
      <c r="Y44" s="1604"/>
      <c r="Z44" s="1604"/>
      <c r="AA44" s="1604"/>
    </row>
    <row r="45" spans="1:27">
      <c r="A45" s="1582"/>
      <c r="B45" s="1604">
        <v>31</v>
      </c>
      <c r="C45" s="1853"/>
      <c r="D45" s="1604"/>
      <c r="E45" s="1604" t="s">
        <v>1182</v>
      </c>
      <c r="F45" s="1604"/>
      <c r="G45" s="2010">
        <f>SUM(G35:G44)</f>
        <v>26702018</v>
      </c>
      <c r="H45" s="1604"/>
      <c r="I45" s="1604"/>
      <c r="J45" s="1604"/>
      <c r="K45" s="1604"/>
      <c r="L45" s="1604"/>
      <c r="M45" s="1604"/>
      <c r="N45" s="1604"/>
      <c r="O45" s="1604"/>
      <c r="P45" s="1604"/>
      <c r="Q45" s="1604"/>
      <c r="R45" s="1604"/>
      <c r="S45" s="1604"/>
      <c r="T45" s="1604"/>
      <c r="U45" s="1604"/>
      <c r="V45" s="1604"/>
      <c r="W45" s="1604"/>
      <c r="X45" s="1604"/>
      <c r="Y45" s="1604"/>
      <c r="Z45" s="1604"/>
      <c r="AA45" s="1604"/>
    </row>
    <row r="46" spans="1:27">
      <c r="A46" s="1582"/>
      <c r="B46" s="1604">
        <v>32</v>
      </c>
      <c r="C46" s="1853"/>
      <c r="D46" s="1604"/>
      <c r="E46" s="1604"/>
      <c r="F46" s="1604"/>
      <c r="G46" s="2031"/>
      <c r="H46" s="1604"/>
      <c r="I46" s="1604"/>
      <c r="J46" s="1604"/>
      <c r="K46" s="1604"/>
      <c r="L46" s="1604"/>
      <c r="M46" s="1604"/>
      <c r="N46" s="1604"/>
      <c r="O46" s="1604"/>
      <c r="P46" s="1604"/>
      <c r="Q46" s="1604"/>
      <c r="R46" s="1604"/>
      <c r="S46" s="1604"/>
      <c r="T46" s="1604"/>
      <c r="U46" s="1604"/>
      <c r="V46" s="1604"/>
      <c r="W46" s="1604"/>
      <c r="X46" s="1604"/>
      <c r="Y46" s="1604"/>
      <c r="Z46" s="1604"/>
      <c r="AA46" s="1604"/>
    </row>
    <row r="47" spans="1:27">
      <c r="A47" s="1582"/>
      <c r="B47" s="1604">
        <v>33</v>
      </c>
      <c r="C47" s="1853"/>
      <c r="D47" s="2030" t="s">
        <v>3535</v>
      </c>
      <c r="E47" s="1604"/>
      <c r="F47" s="1604"/>
      <c r="G47" s="2032"/>
      <c r="H47" s="1604"/>
      <c r="I47" s="1604"/>
      <c r="J47" s="1604"/>
      <c r="K47" s="1604"/>
      <c r="L47" s="1604"/>
      <c r="M47" s="1604"/>
      <c r="N47" s="1604"/>
      <c r="O47" s="1604"/>
      <c r="P47" s="1604"/>
      <c r="Q47" s="1604"/>
      <c r="R47" s="1604"/>
      <c r="S47" s="1604"/>
      <c r="T47" s="1604"/>
      <c r="U47" s="1604"/>
      <c r="V47" s="1604"/>
      <c r="W47" s="1604"/>
      <c r="X47" s="1604"/>
      <c r="Y47" s="1604"/>
      <c r="Z47" s="1604"/>
      <c r="AA47" s="1604"/>
    </row>
    <row r="48" spans="1:27">
      <c r="A48" s="1582"/>
      <c r="B48" s="1604">
        <v>34</v>
      </c>
      <c r="C48" s="1853"/>
      <c r="D48" s="3014" t="s">
        <v>6021</v>
      </c>
      <c r="E48" s="3014"/>
      <c r="F48" s="3015"/>
      <c r="G48" s="2031"/>
      <c r="H48" s="1604"/>
      <c r="I48" s="1604"/>
      <c r="J48" s="1604"/>
      <c r="K48" s="1604"/>
      <c r="L48" s="1604"/>
      <c r="M48" s="1604"/>
      <c r="N48" s="1604"/>
      <c r="O48" s="1604"/>
      <c r="P48" s="1604"/>
      <c r="Q48" s="1604"/>
      <c r="R48" s="1604"/>
      <c r="S48" s="1604"/>
      <c r="T48" s="1604"/>
      <c r="U48" s="1604"/>
      <c r="V48" s="1604"/>
      <c r="W48" s="1604"/>
      <c r="X48" s="1604"/>
      <c r="Y48" s="1604"/>
      <c r="Z48" s="1604"/>
      <c r="AA48" s="1604"/>
    </row>
    <row r="49" spans="1:27">
      <c r="A49" s="1582"/>
      <c r="B49" s="1604">
        <v>35</v>
      </c>
      <c r="C49" s="1853"/>
      <c r="D49" s="3014" t="s">
        <v>6022</v>
      </c>
      <c r="E49" s="3014"/>
      <c r="F49" s="3015"/>
      <c r="G49" s="2032">
        <v>3451435</v>
      </c>
      <c r="H49" s="1604"/>
      <c r="I49" s="1604"/>
      <c r="J49" s="1604"/>
      <c r="K49" s="1604"/>
      <c r="L49" s="1604"/>
      <c r="M49" s="1604"/>
      <c r="N49" s="1604"/>
      <c r="O49" s="1604"/>
      <c r="P49" s="1604"/>
      <c r="Q49" s="1604"/>
      <c r="R49" s="1604"/>
      <c r="S49" s="1604"/>
      <c r="T49" s="1604"/>
      <c r="U49" s="1604"/>
      <c r="V49" s="1604"/>
      <c r="W49" s="1604"/>
      <c r="X49" s="1604"/>
      <c r="Y49" s="1604"/>
      <c r="Z49" s="1604"/>
      <c r="AA49" s="1604"/>
    </row>
    <row r="50" spans="1:27">
      <c r="A50" s="1582"/>
      <c r="B50" s="1604">
        <v>36</v>
      </c>
      <c r="C50" s="1853"/>
      <c r="D50" s="3014" t="s">
        <v>6023</v>
      </c>
      <c r="E50" s="3014"/>
      <c r="F50" s="3015"/>
      <c r="G50" s="2032">
        <v>1982062</v>
      </c>
      <c r="H50" s="1604"/>
      <c r="I50" s="1604"/>
      <c r="J50" s="1604"/>
      <c r="K50" s="1604"/>
      <c r="L50" s="1604"/>
      <c r="M50" s="1604"/>
      <c r="N50" s="1604"/>
      <c r="O50" s="1604"/>
      <c r="P50" s="1604"/>
      <c r="Q50" s="1604"/>
      <c r="R50" s="1604"/>
      <c r="S50" s="1604"/>
      <c r="T50" s="1604"/>
      <c r="U50" s="1604"/>
      <c r="V50" s="1604"/>
      <c r="W50" s="1604"/>
      <c r="X50" s="1604"/>
      <c r="Y50" s="1604"/>
      <c r="Z50" s="1604"/>
      <c r="AA50" s="1604"/>
    </row>
    <row r="51" spans="1:27">
      <c r="A51" s="1582"/>
      <c r="B51" s="1604">
        <v>37</v>
      </c>
      <c r="C51" s="1853"/>
      <c r="D51" s="3014"/>
      <c r="E51" s="3014"/>
      <c r="F51" s="3015"/>
      <c r="G51" s="2032"/>
      <c r="H51" s="1604"/>
      <c r="I51" s="1604"/>
      <c r="J51" s="1604"/>
      <c r="K51" s="1604"/>
      <c r="L51" s="1604"/>
      <c r="M51" s="1604"/>
      <c r="N51" s="1604"/>
      <c r="O51" s="1604"/>
      <c r="P51" s="1604"/>
      <c r="Q51" s="1604"/>
      <c r="R51" s="1604"/>
      <c r="S51" s="1604"/>
      <c r="T51" s="1604"/>
      <c r="U51" s="1604"/>
      <c r="V51" s="1604"/>
      <c r="W51" s="1604"/>
      <c r="X51" s="1604"/>
      <c r="Y51" s="1604"/>
      <c r="Z51" s="1604"/>
      <c r="AA51" s="1604"/>
    </row>
    <row r="52" spans="1:27">
      <c r="A52" s="1582"/>
      <c r="B52" s="1604">
        <v>38</v>
      </c>
      <c r="C52" s="1853"/>
      <c r="D52" s="3018" t="s">
        <v>6020</v>
      </c>
      <c r="E52" s="3014"/>
      <c r="F52" s="3015"/>
      <c r="G52" s="2032"/>
      <c r="H52" s="1604"/>
      <c r="I52" s="1604"/>
      <c r="J52" s="1604"/>
      <c r="K52" s="1604"/>
      <c r="L52" s="1604"/>
      <c r="M52" s="1604"/>
      <c r="N52" s="1604"/>
      <c r="O52" s="1604"/>
      <c r="P52" s="1604"/>
      <c r="Q52" s="1604"/>
      <c r="R52" s="1604"/>
      <c r="S52" s="1604"/>
      <c r="T52" s="1604"/>
      <c r="U52" s="1604"/>
      <c r="V52" s="1604"/>
      <c r="W52" s="1604"/>
      <c r="X52" s="1604"/>
      <c r="Y52" s="1604"/>
      <c r="Z52" s="1604"/>
      <c r="AA52" s="1604"/>
    </row>
    <row r="53" spans="1:27">
      <c r="A53" s="1582"/>
      <c r="B53" s="1604">
        <v>39</v>
      </c>
      <c r="C53" s="1853"/>
      <c r="D53" s="3014" t="s">
        <v>1365</v>
      </c>
      <c r="E53" s="3014"/>
      <c r="F53" s="3015"/>
      <c r="G53" s="2032">
        <v>2377357</v>
      </c>
      <c r="H53" s="1604"/>
      <c r="I53" s="1604"/>
      <c r="J53" s="1604"/>
      <c r="K53" s="1604"/>
      <c r="L53" s="1604"/>
      <c r="M53" s="1604"/>
      <c r="N53" s="1604"/>
      <c r="O53" s="1604"/>
      <c r="P53" s="1604"/>
      <c r="Q53" s="1604"/>
      <c r="R53" s="1604"/>
      <c r="S53" s="1604"/>
      <c r="T53" s="1604"/>
      <c r="U53" s="1604"/>
      <c r="V53" s="1604"/>
      <c r="W53" s="1604"/>
      <c r="X53" s="1604"/>
      <c r="Y53" s="1604"/>
      <c r="Z53" s="1604"/>
      <c r="AA53" s="1604"/>
    </row>
    <row r="54" spans="1:27">
      <c r="A54" s="1582"/>
      <c r="B54" s="1604">
        <v>40</v>
      </c>
      <c r="C54" s="1853"/>
      <c r="D54" s="1604"/>
      <c r="E54" s="1604"/>
      <c r="F54" s="1604"/>
      <c r="G54" s="2032"/>
      <c r="H54" s="1604"/>
      <c r="I54" s="1604"/>
      <c r="J54" s="1604"/>
      <c r="K54" s="1604"/>
      <c r="L54" s="1604"/>
      <c r="M54" s="1604"/>
      <c r="N54" s="1604"/>
      <c r="O54" s="1604"/>
      <c r="P54" s="1604"/>
      <c r="Q54" s="1604"/>
      <c r="R54" s="1604"/>
      <c r="S54" s="1604"/>
      <c r="T54" s="1604"/>
      <c r="U54" s="1604"/>
      <c r="V54" s="1604"/>
      <c r="W54" s="1604"/>
      <c r="X54" s="1604"/>
      <c r="Y54" s="1604"/>
      <c r="Z54" s="1604"/>
      <c r="AA54" s="1604"/>
    </row>
    <row r="55" spans="1:27">
      <c r="A55" s="1582"/>
      <c r="B55" s="1604">
        <v>41</v>
      </c>
      <c r="C55" s="1853"/>
      <c r="D55" s="1604" t="s">
        <v>1181</v>
      </c>
      <c r="E55" s="1604"/>
      <c r="F55" s="1604"/>
      <c r="G55" s="2032"/>
      <c r="H55" s="1604"/>
      <c r="I55" s="1604"/>
      <c r="J55" s="1604"/>
      <c r="K55" s="1604"/>
      <c r="L55" s="1604"/>
      <c r="M55" s="1604"/>
      <c r="N55" s="1604"/>
      <c r="O55" s="1604"/>
      <c r="P55" s="1604"/>
      <c r="Q55" s="1604"/>
      <c r="R55" s="1604"/>
      <c r="S55" s="1604"/>
      <c r="T55" s="1604"/>
      <c r="U55" s="1604"/>
      <c r="V55" s="1604"/>
      <c r="W55" s="1604"/>
      <c r="X55" s="1604"/>
      <c r="Y55" s="1604"/>
      <c r="Z55" s="1604"/>
      <c r="AA55" s="1604"/>
    </row>
    <row r="56" spans="1:27">
      <c r="A56" s="1582"/>
      <c r="B56" s="1604">
        <v>42</v>
      </c>
      <c r="C56" s="1853"/>
      <c r="D56" s="1604"/>
      <c r="E56" s="1604" t="s">
        <v>1182</v>
      </c>
      <c r="F56" s="1604"/>
      <c r="G56" s="2010">
        <f>SUM(G47:G55)</f>
        <v>7810854</v>
      </c>
      <c r="H56" s="1604"/>
      <c r="I56" s="1604"/>
      <c r="J56" s="1604"/>
      <c r="K56" s="1604"/>
      <c r="L56" s="1604"/>
      <c r="M56" s="1604"/>
      <c r="N56" s="1604"/>
      <c r="O56" s="1604"/>
      <c r="P56" s="1604"/>
      <c r="Q56" s="1604"/>
      <c r="R56" s="1604"/>
      <c r="S56" s="1604"/>
      <c r="T56" s="1604"/>
      <c r="U56" s="1604"/>
      <c r="V56" s="1604"/>
      <c r="W56" s="1604"/>
      <c r="X56" s="1604"/>
      <c r="Y56" s="1604"/>
      <c r="Z56" s="1604"/>
      <c r="AA56" s="1604"/>
    </row>
    <row r="57" spans="1:27" ht="15.75" thickBot="1">
      <c r="A57" s="1818"/>
      <c r="B57" s="1615">
        <v>43</v>
      </c>
      <c r="C57" s="2033"/>
      <c r="D57" s="2034" t="s">
        <v>172</v>
      </c>
      <c r="E57" s="2034"/>
      <c r="F57" s="1615"/>
      <c r="G57" s="2035">
        <f>G33+G45+G56</f>
        <v>240809229</v>
      </c>
      <c r="H57" s="1604"/>
      <c r="I57" s="1604"/>
      <c r="J57" s="1604"/>
      <c r="K57" s="1604"/>
      <c r="L57" s="1604"/>
      <c r="M57" s="1604"/>
      <c r="N57" s="1604"/>
      <c r="O57" s="1604"/>
      <c r="P57" s="1604"/>
      <c r="Q57" s="1604"/>
      <c r="R57" s="1604"/>
      <c r="S57" s="1604"/>
      <c r="T57" s="1604"/>
      <c r="U57" s="1604"/>
      <c r="V57" s="1604"/>
      <c r="W57" s="1604"/>
      <c r="X57" s="1604"/>
      <c r="Y57" s="1604"/>
      <c r="Z57" s="1604"/>
      <c r="AA57" s="1604"/>
    </row>
    <row r="58" spans="1:27">
      <c r="A58" s="1604"/>
      <c r="B58" s="1604"/>
      <c r="C58" s="1604"/>
      <c r="D58" s="1604"/>
      <c r="E58" s="1604"/>
      <c r="F58" s="1604"/>
      <c r="G58" s="1604"/>
      <c r="H58" s="1604"/>
      <c r="I58" s="1604"/>
      <c r="J58" s="1604"/>
      <c r="K58" s="1604"/>
      <c r="L58" s="1604"/>
      <c r="M58" s="1604"/>
      <c r="N58" s="1604"/>
      <c r="O58" s="1604"/>
      <c r="P58" s="1604"/>
      <c r="Q58" s="1604"/>
      <c r="R58" s="1604"/>
      <c r="S58" s="1604"/>
      <c r="T58" s="1604"/>
      <c r="U58" s="1604"/>
      <c r="V58" s="1604"/>
      <c r="W58" s="1604"/>
      <c r="X58" s="1604"/>
      <c r="Y58" s="1604"/>
      <c r="Z58" s="1604"/>
      <c r="AA58" s="1604"/>
    </row>
    <row r="59" spans="1:27" ht="15.75">
      <c r="A59" s="2539" t="s">
        <v>4652</v>
      </c>
      <c r="B59" s="2670"/>
      <c r="C59" s="2670"/>
      <c r="D59" s="2670"/>
      <c r="E59" s="2671"/>
      <c r="F59" s="2539"/>
      <c r="G59" s="1604"/>
      <c r="H59" s="1604"/>
      <c r="I59" s="1604"/>
      <c r="J59" s="1604"/>
      <c r="K59" s="1604"/>
      <c r="L59" s="1604"/>
      <c r="M59" s="1604"/>
      <c r="N59" s="1604"/>
      <c r="O59" s="1604"/>
      <c r="P59" s="1604"/>
      <c r="Q59" s="1604"/>
      <c r="R59" s="1604"/>
      <c r="S59" s="1604"/>
      <c r="T59" s="1604"/>
      <c r="U59" s="1604"/>
      <c r="V59" s="1604"/>
      <c r="W59" s="1604"/>
      <c r="X59" s="1604"/>
      <c r="Y59" s="1604"/>
      <c r="Z59" s="1604"/>
      <c r="AA59" s="1604"/>
    </row>
    <row r="60" spans="1:27">
      <c r="A60" s="1619" t="s">
        <v>1183</v>
      </c>
      <c r="B60" s="1619"/>
      <c r="C60" s="1619"/>
      <c r="D60" s="1619"/>
      <c r="E60" s="1619"/>
      <c r="F60" s="1619"/>
      <c r="G60" s="1619"/>
      <c r="H60" s="1604"/>
      <c r="I60" s="1604"/>
      <c r="J60" s="1604"/>
      <c r="K60" s="1604"/>
      <c r="L60" s="1604"/>
      <c r="M60" s="1604"/>
      <c r="N60" s="1604"/>
      <c r="O60" s="1604"/>
      <c r="P60" s="1604"/>
      <c r="Q60" s="1604"/>
      <c r="R60" s="1604"/>
      <c r="S60" s="1604"/>
      <c r="T60" s="1604"/>
      <c r="U60" s="1604"/>
      <c r="V60" s="1604"/>
      <c r="W60" s="1604"/>
      <c r="X60" s="1604"/>
      <c r="Y60" s="1604"/>
      <c r="Z60" s="1604"/>
      <c r="AA60" s="1604"/>
    </row>
    <row r="61" spans="1:27" ht="15.75">
      <c r="A61" s="1623" t="s">
        <v>1184</v>
      </c>
      <c r="B61" s="1619"/>
      <c r="C61" s="1619"/>
      <c r="D61" s="1619"/>
      <c r="E61" s="1619"/>
      <c r="F61" s="1619"/>
      <c r="G61" s="1619"/>
      <c r="H61" s="1604"/>
      <c r="I61" s="1604"/>
      <c r="J61" s="1604"/>
      <c r="K61" s="1604"/>
      <c r="L61" s="1604"/>
      <c r="M61" s="1604"/>
      <c r="N61" s="1604"/>
      <c r="O61" s="1604"/>
      <c r="P61" s="1604"/>
      <c r="Q61" s="1604"/>
      <c r="R61" s="1604"/>
      <c r="S61" s="1604"/>
      <c r="T61" s="1604"/>
      <c r="U61" s="1604"/>
      <c r="V61" s="1604"/>
      <c r="W61" s="1604"/>
      <c r="X61" s="1604"/>
      <c r="Y61" s="1604"/>
      <c r="Z61" s="1604"/>
      <c r="AA61" s="1604"/>
    </row>
    <row r="62" spans="1:27" ht="15.75" thickBot="1">
      <c r="A62" s="1604"/>
      <c r="B62" s="1604" t="str">
        <f>'Data Sheet'!$C$25</f>
        <v xml:space="preserve"> New York State Electric &amp; Gas Corporation</v>
      </c>
      <c r="C62" s="1604"/>
      <c r="D62" s="1604"/>
      <c r="E62" s="1604"/>
      <c r="F62" s="2037" t="str">
        <f>'Data Sheet'!$C$40</f>
        <v xml:space="preserve"> </v>
      </c>
      <c r="G62" s="1604" t="str">
        <f>'Data Sheet'!$C$38</f>
        <v>12/31/2016</v>
      </c>
      <c r="H62" s="1604"/>
      <c r="I62" s="1604"/>
      <c r="J62" s="1604"/>
      <c r="K62" s="1604"/>
      <c r="L62" s="1604"/>
      <c r="M62" s="1604"/>
      <c r="N62" s="1604"/>
      <c r="O62" s="1604"/>
      <c r="P62" s="1604"/>
      <c r="Q62" s="1604"/>
      <c r="R62" s="1604"/>
      <c r="S62" s="1604"/>
      <c r="T62" s="1604"/>
      <c r="U62" s="1604"/>
      <c r="V62" s="1604"/>
      <c r="W62" s="1604"/>
      <c r="X62" s="1604"/>
      <c r="Y62" s="1604"/>
      <c r="Z62" s="1604"/>
      <c r="AA62" s="1604"/>
    </row>
    <row r="63" spans="1:27">
      <c r="A63" s="1578"/>
      <c r="B63" s="1734"/>
      <c r="C63" s="1734"/>
      <c r="D63" s="1734"/>
      <c r="E63" s="1734"/>
      <c r="F63" s="1734"/>
      <c r="G63" s="1941"/>
      <c r="H63" s="1604"/>
      <c r="I63" s="1604"/>
      <c r="J63" s="1604"/>
      <c r="K63" s="1604"/>
      <c r="L63" s="1604"/>
      <c r="M63" s="1604"/>
      <c r="N63" s="1604"/>
      <c r="O63" s="1604"/>
      <c r="P63" s="1604"/>
      <c r="Q63" s="1604"/>
      <c r="R63" s="1604"/>
      <c r="S63" s="1604"/>
      <c r="T63" s="1604"/>
      <c r="U63" s="1604"/>
      <c r="V63" s="1604"/>
      <c r="W63" s="1604"/>
      <c r="X63" s="1604"/>
      <c r="Y63" s="1604"/>
      <c r="Z63" s="1604"/>
      <c r="AA63" s="1604"/>
    </row>
    <row r="64" spans="1:27" ht="15.75">
      <c r="A64" s="2038"/>
      <c r="B64" s="1619" t="s">
        <v>1172</v>
      </c>
      <c r="C64" s="1619"/>
      <c r="D64" s="1619"/>
      <c r="E64" s="1619"/>
      <c r="F64" s="1619"/>
      <c r="G64" s="2039"/>
      <c r="H64" s="1604"/>
      <c r="I64" s="1604"/>
      <c r="J64" s="1604"/>
      <c r="K64" s="1604"/>
      <c r="L64" s="1604"/>
      <c r="M64" s="1604"/>
      <c r="N64" s="1604"/>
      <c r="O64" s="1604"/>
      <c r="P64" s="1604"/>
      <c r="Q64" s="1604"/>
      <c r="R64" s="1604"/>
      <c r="S64" s="1604"/>
      <c r="T64" s="1604"/>
      <c r="U64" s="1604"/>
      <c r="V64" s="1604"/>
      <c r="W64" s="1604"/>
      <c r="X64" s="1604"/>
      <c r="Y64" s="1604"/>
      <c r="Z64" s="1604"/>
      <c r="AA64" s="1604"/>
    </row>
    <row r="65" spans="1:27">
      <c r="A65" s="1582"/>
      <c r="B65" s="1604"/>
      <c r="C65" s="1604"/>
      <c r="D65" s="1604"/>
      <c r="E65" s="1604"/>
      <c r="F65" s="1604"/>
      <c r="G65" s="1584"/>
      <c r="H65" s="1604"/>
      <c r="I65" s="1604"/>
      <c r="J65" s="1604"/>
      <c r="K65" s="1604"/>
      <c r="L65" s="1604"/>
      <c r="M65" s="1604"/>
      <c r="N65" s="1604"/>
      <c r="O65" s="1604"/>
      <c r="P65" s="1604"/>
      <c r="Q65" s="1604"/>
      <c r="R65" s="1604"/>
      <c r="S65" s="1604"/>
      <c r="T65" s="1604"/>
      <c r="U65" s="1604"/>
      <c r="V65" s="1604"/>
      <c r="W65" s="1604"/>
      <c r="X65" s="1604"/>
      <c r="Y65" s="1604"/>
      <c r="Z65" s="1604"/>
      <c r="AA65" s="1604"/>
    </row>
    <row r="66" spans="1:27">
      <c r="A66" s="1593"/>
      <c r="B66" s="1620"/>
      <c r="C66" s="1620"/>
      <c r="D66" s="1620" t="s">
        <v>2984</v>
      </c>
      <c r="E66" s="1620"/>
      <c r="F66" s="1952"/>
      <c r="G66" s="2040"/>
      <c r="H66" s="1604"/>
      <c r="I66" s="1604"/>
      <c r="J66" s="1604"/>
      <c r="K66" s="1604"/>
      <c r="L66" s="1604"/>
      <c r="M66" s="1604"/>
      <c r="N66" s="1604"/>
      <c r="O66" s="1604"/>
      <c r="P66" s="1604"/>
      <c r="Q66" s="1604"/>
      <c r="R66" s="1604"/>
      <c r="S66" s="1604"/>
      <c r="T66" s="1604"/>
      <c r="U66" s="1604"/>
      <c r="V66" s="1604"/>
      <c r="W66" s="1604"/>
      <c r="X66" s="1604"/>
      <c r="Y66" s="1604"/>
      <c r="Z66" s="1604"/>
      <c r="AA66" s="1604"/>
    </row>
    <row r="67" spans="1:27">
      <c r="A67" s="1582"/>
      <c r="B67" s="1604"/>
      <c r="C67" s="1604"/>
      <c r="D67" s="1851" t="s">
        <v>5470</v>
      </c>
      <c r="E67" s="1851"/>
      <c r="F67" s="1851"/>
      <c r="G67" s="2032">
        <v>2957639</v>
      </c>
      <c r="H67" s="1604"/>
      <c r="I67" s="1604"/>
      <c r="J67" s="1604"/>
      <c r="K67" s="1604"/>
      <c r="L67" s="1604"/>
      <c r="M67" s="1604"/>
      <c r="N67" s="1604"/>
      <c r="O67" s="1604"/>
      <c r="P67" s="1604"/>
      <c r="Q67" s="1604"/>
      <c r="R67" s="1604"/>
      <c r="S67" s="1604"/>
      <c r="T67" s="1604"/>
      <c r="U67" s="1604"/>
      <c r="V67" s="1604"/>
      <c r="W67" s="1604"/>
      <c r="X67" s="1604"/>
      <c r="Y67" s="1604"/>
      <c r="Z67" s="1604"/>
      <c r="AA67" s="1604"/>
    </row>
    <row r="68" spans="1:27">
      <c r="A68" s="1582"/>
      <c r="B68" s="1604"/>
      <c r="C68" s="1604"/>
      <c r="D68" s="1604" t="s">
        <v>5471</v>
      </c>
      <c r="E68" s="1604"/>
      <c r="F68" s="1604"/>
      <c r="G68" s="2032">
        <v>2929315</v>
      </c>
      <c r="H68" s="1604"/>
      <c r="I68" s="1604"/>
      <c r="J68" s="1604"/>
      <c r="K68" s="1604"/>
      <c r="L68" s="1604"/>
      <c r="M68" s="1604"/>
      <c r="N68" s="1604"/>
      <c r="O68" s="1604"/>
      <c r="P68" s="1604"/>
      <c r="Q68" s="1604"/>
      <c r="R68" s="1604"/>
      <c r="S68" s="1604"/>
      <c r="T68" s="1604"/>
      <c r="U68" s="1604"/>
      <c r="V68" s="1604"/>
      <c r="W68" s="1604"/>
      <c r="X68" s="1604"/>
      <c r="Y68" s="1604"/>
      <c r="Z68" s="1604"/>
      <c r="AA68" s="1604"/>
    </row>
    <row r="69" spans="1:27">
      <c r="A69" s="1582"/>
      <c r="B69" s="1604"/>
      <c r="C69" s="1604"/>
      <c r="D69" s="1604" t="s">
        <v>5472</v>
      </c>
      <c r="E69" s="1604"/>
      <c r="F69" s="1604"/>
      <c r="G69" s="2032">
        <v>2337751</v>
      </c>
      <c r="H69" s="1604"/>
      <c r="I69" s="1604"/>
      <c r="J69" s="1604"/>
      <c r="K69" s="1604"/>
      <c r="L69" s="1604"/>
      <c r="M69" s="1604"/>
      <c r="N69" s="1604"/>
      <c r="O69" s="1604"/>
      <c r="P69" s="1604"/>
      <c r="Q69" s="1604"/>
      <c r="R69" s="1604"/>
      <c r="S69" s="1604"/>
      <c r="T69" s="1604"/>
      <c r="U69" s="1604"/>
      <c r="V69" s="1604"/>
      <c r="W69" s="1604"/>
      <c r="X69" s="1604"/>
      <c r="Y69" s="1604"/>
      <c r="Z69" s="1604"/>
      <c r="AA69" s="1604"/>
    </row>
    <row r="70" spans="1:27">
      <c r="A70" s="1582"/>
      <c r="B70" s="1604"/>
      <c r="C70" s="1604"/>
      <c r="D70" s="1604" t="s">
        <v>5473</v>
      </c>
      <c r="E70" s="1604"/>
      <c r="F70" s="1604"/>
      <c r="G70" s="2032">
        <v>2288287</v>
      </c>
      <c r="H70" s="1604"/>
      <c r="I70" s="1604"/>
      <c r="J70" s="1604"/>
      <c r="K70" s="1604"/>
      <c r="L70" s="1604"/>
      <c r="M70" s="1604"/>
      <c r="N70" s="1604"/>
      <c r="O70" s="1604"/>
      <c r="P70" s="1604"/>
      <c r="Q70" s="1604"/>
      <c r="R70" s="1604"/>
      <c r="S70" s="1604"/>
      <c r="T70" s="1604"/>
      <c r="U70" s="1604"/>
      <c r="V70" s="1604"/>
      <c r="W70" s="1604"/>
      <c r="X70" s="1604"/>
      <c r="Y70" s="1604"/>
      <c r="Z70" s="1604"/>
      <c r="AA70" s="1604"/>
    </row>
    <row r="71" spans="1:27">
      <c r="A71" s="1582"/>
      <c r="B71" s="1604"/>
      <c r="C71" s="1604"/>
      <c r="D71" s="1604" t="s">
        <v>5474</v>
      </c>
      <c r="E71" s="1604"/>
      <c r="F71" s="1604"/>
      <c r="G71" s="2032">
        <v>2284315</v>
      </c>
      <c r="H71" s="1604"/>
      <c r="I71" s="1604"/>
      <c r="J71" s="1604"/>
      <c r="K71" s="1604"/>
      <c r="L71" s="1604"/>
      <c r="M71" s="1604"/>
      <c r="N71" s="1604"/>
      <c r="O71" s="1604"/>
      <c r="P71" s="1604"/>
      <c r="Q71" s="1604"/>
      <c r="R71" s="1604"/>
      <c r="S71" s="1604"/>
      <c r="T71" s="1604"/>
      <c r="U71" s="1604"/>
      <c r="V71" s="1604"/>
      <c r="W71" s="1604"/>
      <c r="X71" s="1604"/>
      <c r="Y71" s="1604"/>
      <c r="Z71" s="1604"/>
      <c r="AA71" s="1604"/>
    </row>
    <row r="72" spans="1:27">
      <c r="A72" s="1582"/>
      <c r="B72" s="1604"/>
      <c r="C72" s="1604"/>
      <c r="D72" s="1604" t="s">
        <v>5475</v>
      </c>
      <c r="E72" s="1604"/>
      <c r="F72" s="1604"/>
      <c r="G72" s="2032">
        <v>1787982</v>
      </c>
      <c r="H72" s="1604"/>
      <c r="I72" s="1604"/>
      <c r="J72" s="1604"/>
      <c r="K72" s="1604"/>
      <c r="L72" s="1604"/>
      <c r="M72" s="1604"/>
      <c r="N72" s="1604"/>
      <c r="O72" s="1604"/>
      <c r="P72" s="1604"/>
      <c r="Q72" s="1604"/>
      <c r="R72" s="1604"/>
      <c r="S72" s="1604"/>
      <c r="T72" s="1604"/>
      <c r="U72" s="1604"/>
      <c r="V72" s="1604"/>
      <c r="W72" s="1604"/>
      <c r="X72" s="1604"/>
      <c r="Y72" s="1604"/>
      <c r="Z72" s="1604"/>
      <c r="AA72" s="1604"/>
    </row>
    <row r="73" spans="1:27">
      <c r="A73" s="1582"/>
      <c r="B73" s="1604"/>
      <c r="C73" s="1604"/>
      <c r="D73" s="1604"/>
      <c r="E73" s="1604"/>
      <c r="F73" s="1604"/>
      <c r="G73" s="2032"/>
      <c r="H73" s="1604"/>
      <c r="I73" s="1604"/>
      <c r="J73" s="1604"/>
      <c r="K73" s="1604"/>
      <c r="L73" s="1604"/>
      <c r="M73" s="1604"/>
      <c r="N73" s="1604"/>
      <c r="O73" s="1604"/>
      <c r="P73" s="1604"/>
      <c r="Q73" s="1604"/>
      <c r="R73" s="1604"/>
      <c r="S73" s="1604"/>
      <c r="T73" s="1604"/>
      <c r="U73" s="1604"/>
      <c r="V73" s="1604"/>
      <c r="W73" s="1604"/>
      <c r="X73" s="1604"/>
      <c r="Y73" s="1604"/>
      <c r="Z73" s="1604"/>
      <c r="AA73" s="1604"/>
    </row>
    <row r="74" spans="1:27">
      <c r="A74" s="1582"/>
      <c r="B74" s="1604"/>
      <c r="C74" s="1604"/>
      <c r="D74" s="1604" t="s">
        <v>5476</v>
      </c>
      <c r="E74" s="1604"/>
      <c r="F74" s="1604"/>
      <c r="G74" s="2032"/>
      <c r="H74" s="1604"/>
      <c r="I74" s="1604"/>
      <c r="J74" s="1604"/>
      <c r="K74" s="1604"/>
      <c r="L74" s="1604"/>
      <c r="M74" s="1604"/>
      <c r="N74" s="1604"/>
      <c r="O74" s="1604"/>
      <c r="P74" s="1604"/>
      <c r="Q74" s="1604"/>
      <c r="R74" s="1604"/>
      <c r="S74" s="1604"/>
      <c r="T74" s="1604"/>
      <c r="U74" s="1604"/>
      <c r="V74" s="1604"/>
      <c r="W74" s="1604"/>
      <c r="X74" s="1604"/>
      <c r="Y74" s="1604"/>
      <c r="Z74" s="1604"/>
      <c r="AA74" s="1604"/>
    </row>
    <row r="75" spans="1:27">
      <c r="A75" s="1582"/>
      <c r="B75" s="1604"/>
      <c r="C75" s="1598"/>
      <c r="D75" s="1604" t="s">
        <v>5477</v>
      </c>
      <c r="E75" s="1598"/>
      <c r="F75" s="1598"/>
      <c r="G75" s="2032">
        <v>9265121</v>
      </c>
      <c r="H75" s="1604"/>
      <c r="I75" s="1604"/>
      <c r="J75" s="1604"/>
      <c r="K75" s="1604"/>
      <c r="L75" s="1604"/>
      <c r="M75" s="1604"/>
      <c r="N75" s="1604"/>
      <c r="O75" s="1604"/>
      <c r="P75" s="1604"/>
      <c r="Q75" s="1604"/>
      <c r="R75" s="1604"/>
      <c r="S75" s="1604"/>
      <c r="T75" s="1604"/>
      <c r="U75" s="1604"/>
      <c r="V75" s="1604"/>
      <c r="W75" s="1604"/>
      <c r="X75" s="1604"/>
      <c r="Y75" s="1604"/>
      <c r="Z75" s="1604"/>
      <c r="AA75" s="1604"/>
    </row>
    <row r="76" spans="1:27">
      <c r="A76" s="1582"/>
      <c r="B76" s="1604"/>
      <c r="C76" s="1604"/>
      <c r="D76" s="1604" t="s">
        <v>5478</v>
      </c>
      <c r="E76" s="1604"/>
      <c r="F76" s="1604"/>
      <c r="G76" s="2032">
        <v>5207267</v>
      </c>
      <c r="H76" s="1604"/>
      <c r="I76" s="1604"/>
      <c r="J76" s="1604"/>
      <c r="K76" s="1604"/>
      <c r="L76" s="1604"/>
      <c r="M76" s="1604"/>
      <c r="N76" s="1604"/>
      <c r="O76" s="1604"/>
      <c r="P76" s="1604"/>
      <c r="Q76" s="1604"/>
      <c r="R76" s="1604"/>
      <c r="S76" s="1604"/>
      <c r="T76" s="1604"/>
      <c r="U76" s="1604"/>
      <c r="V76" s="1604"/>
      <c r="W76" s="1604"/>
      <c r="X76" s="1604"/>
      <c r="Y76" s="1604"/>
      <c r="Z76" s="1604"/>
      <c r="AA76" s="1604"/>
    </row>
    <row r="77" spans="1:27">
      <c r="A77" s="1582"/>
      <c r="B77" s="1604"/>
      <c r="C77" s="1604"/>
      <c r="D77" s="1604" t="s">
        <v>5479</v>
      </c>
      <c r="E77" s="1604"/>
      <c r="F77" s="1604"/>
      <c r="G77" s="2032">
        <v>5036272</v>
      </c>
      <c r="H77" s="1604"/>
      <c r="I77" s="1604"/>
      <c r="J77" s="1604"/>
      <c r="K77" s="1604"/>
      <c r="L77" s="1604"/>
      <c r="M77" s="1604"/>
      <c r="N77" s="1604"/>
      <c r="O77" s="1604"/>
      <c r="P77" s="1604"/>
      <c r="Q77" s="1604"/>
      <c r="R77" s="1604"/>
      <c r="S77" s="1604"/>
      <c r="T77" s="1604"/>
      <c r="U77" s="1604"/>
      <c r="V77" s="1604"/>
      <c r="W77" s="1604"/>
      <c r="X77" s="1604"/>
      <c r="Y77" s="1604"/>
      <c r="Z77" s="1604"/>
      <c r="AA77" s="1604"/>
    </row>
    <row r="78" spans="1:27">
      <c r="A78" s="1582"/>
      <c r="B78" s="1604"/>
      <c r="C78" s="1604"/>
      <c r="D78" s="1604" t="s">
        <v>5480</v>
      </c>
      <c r="E78" s="1604"/>
      <c r="F78" s="1604"/>
      <c r="G78" s="2032">
        <v>5017504</v>
      </c>
      <c r="H78" s="1604"/>
      <c r="I78" s="1604"/>
      <c r="J78" s="1604"/>
      <c r="K78" s="1604"/>
      <c r="L78" s="1604"/>
      <c r="M78" s="1604"/>
      <c r="N78" s="1604"/>
      <c r="O78" s="1604"/>
      <c r="P78" s="1604"/>
      <c r="Q78" s="1604"/>
      <c r="R78" s="1604"/>
      <c r="S78" s="1604"/>
      <c r="T78" s="1604"/>
      <c r="U78" s="1604"/>
      <c r="V78" s="1604"/>
      <c r="W78" s="1604"/>
      <c r="X78" s="1604"/>
      <c r="Y78" s="1604"/>
      <c r="Z78" s="1604"/>
      <c r="AA78" s="1604"/>
    </row>
    <row r="79" spans="1:27">
      <c r="A79" s="1582"/>
      <c r="B79" s="1604"/>
      <c r="C79" s="1604"/>
      <c r="D79" s="1604" t="s">
        <v>5471</v>
      </c>
      <c r="E79" s="1604"/>
      <c r="F79" s="1604"/>
      <c r="G79" s="2032">
        <v>4438931</v>
      </c>
      <c r="H79" s="1604"/>
      <c r="I79" s="1604"/>
      <c r="J79" s="1604"/>
      <c r="K79" s="1604"/>
      <c r="L79" s="1604"/>
      <c r="M79" s="1604"/>
      <c r="N79" s="1604"/>
      <c r="O79" s="1604"/>
      <c r="P79" s="1604"/>
      <c r="Q79" s="1604"/>
      <c r="R79" s="1604"/>
      <c r="S79" s="1604"/>
      <c r="T79" s="1604"/>
      <c r="U79" s="1604"/>
      <c r="V79" s="1604"/>
      <c r="W79" s="1604"/>
      <c r="X79" s="1604"/>
      <c r="Y79" s="1604"/>
      <c r="Z79" s="1604"/>
      <c r="AA79" s="1604"/>
    </row>
    <row r="80" spans="1:27">
      <c r="A80" s="1582"/>
      <c r="B80" s="1604"/>
      <c r="C80" s="1604"/>
      <c r="D80" s="1604" t="s">
        <v>5481</v>
      </c>
      <c r="E80" s="1604"/>
      <c r="F80" s="1604"/>
      <c r="G80" s="2032">
        <v>3440350</v>
      </c>
      <c r="H80" s="1604"/>
      <c r="I80" s="1604"/>
      <c r="J80" s="1604"/>
      <c r="K80" s="1604"/>
      <c r="L80" s="1604"/>
      <c r="M80" s="1604"/>
      <c r="N80" s="1604"/>
      <c r="O80" s="1604"/>
      <c r="P80" s="1604"/>
      <c r="Q80" s="1604"/>
      <c r="R80" s="1604"/>
      <c r="S80" s="1604"/>
      <c r="T80" s="1604"/>
      <c r="U80" s="1604"/>
      <c r="V80" s="1604"/>
      <c r="W80" s="1604"/>
      <c r="X80" s="1604"/>
      <c r="Y80" s="1604"/>
      <c r="Z80" s="1604"/>
      <c r="AA80" s="1604"/>
    </row>
    <row r="81" spans="1:27">
      <c r="A81" s="1582"/>
      <c r="B81" s="1604"/>
      <c r="C81" s="1604"/>
      <c r="D81" s="1604" t="s">
        <v>5482</v>
      </c>
      <c r="E81" s="1604"/>
      <c r="F81" s="1604"/>
      <c r="G81" s="2032">
        <v>2399101</v>
      </c>
      <c r="H81" s="1604"/>
      <c r="I81" s="1604"/>
      <c r="J81" s="1604"/>
      <c r="K81" s="1604"/>
      <c r="L81" s="1604"/>
      <c r="M81" s="1604"/>
      <c r="N81" s="1604"/>
      <c r="O81" s="1604"/>
      <c r="P81" s="1604"/>
      <c r="Q81" s="1604"/>
      <c r="R81" s="1604"/>
      <c r="S81" s="1604"/>
      <c r="T81" s="1604"/>
      <c r="U81" s="1604"/>
      <c r="V81" s="1604"/>
      <c r="W81" s="1604"/>
      <c r="X81" s="1604"/>
      <c r="Y81" s="1604"/>
      <c r="Z81" s="1604"/>
      <c r="AA81" s="1604"/>
    </row>
    <row r="82" spans="1:27">
      <c r="A82" s="1582"/>
      <c r="B82" s="1604"/>
      <c r="C82" s="1604"/>
      <c r="D82" s="1604" t="s">
        <v>5483</v>
      </c>
      <c r="E82" s="1604"/>
      <c r="F82" s="1604"/>
      <c r="G82" s="2032">
        <v>2345881</v>
      </c>
      <c r="H82" s="1604"/>
      <c r="I82" s="1604"/>
      <c r="J82" s="1604"/>
      <c r="K82" s="1604"/>
      <c r="L82" s="1604"/>
      <c r="M82" s="1604"/>
      <c r="N82" s="1604"/>
      <c r="O82" s="1604"/>
      <c r="P82" s="1604"/>
      <c r="Q82" s="1604"/>
      <c r="R82" s="1604"/>
      <c r="S82" s="1604"/>
      <c r="T82" s="1604"/>
      <c r="U82" s="1604"/>
      <c r="V82" s="1604"/>
      <c r="W82" s="1604"/>
      <c r="X82" s="1604"/>
      <c r="Y82" s="1604"/>
      <c r="Z82" s="1604"/>
      <c r="AA82" s="1604"/>
    </row>
    <row r="83" spans="1:27">
      <c r="A83" s="1582"/>
      <c r="B83" s="1604"/>
      <c r="C83" s="1604"/>
      <c r="D83" s="1604" t="s">
        <v>5484</v>
      </c>
      <c r="E83" s="1604"/>
      <c r="F83" s="1604"/>
      <c r="G83" s="2032">
        <v>2078637</v>
      </c>
      <c r="H83" s="1604"/>
      <c r="I83" s="1604"/>
      <c r="J83" s="1604"/>
      <c r="K83" s="1604"/>
      <c r="L83" s="1604"/>
      <c r="M83" s="1604"/>
      <c r="N83" s="1604"/>
      <c r="O83" s="1604"/>
      <c r="P83" s="1604"/>
      <c r="Q83" s="1604"/>
      <c r="R83" s="1604"/>
      <c r="S83" s="1604"/>
      <c r="T83" s="1604"/>
      <c r="U83" s="1604"/>
      <c r="V83" s="1604"/>
      <c r="W83" s="1604"/>
      <c r="X83" s="1604"/>
      <c r="Y83" s="1604"/>
      <c r="Z83" s="1604"/>
      <c r="AA83" s="1604"/>
    </row>
    <row r="84" spans="1:27">
      <c r="A84" s="1582"/>
      <c r="B84" s="1604"/>
      <c r="C84" s="1604"/>
      <c r="D84" s="1604" t="s">
        <v>5485</v>
      </c>
      <c r="E84" s="1604"/>
      <c r="F84" s="1604"/>
      <c r="G84" s="2032">
        <v>1592714</v>
      </c>
      <c r="H84" s="1604"/>
      <c r="I84" s="1604"/>
      <c r="J84" s="1604"/>
      <c r="K84" s="1604"/>
      <c r="L84" s="1604"/>
      <c r="M84" s="1604"/>
      <c r="N84" s="1604"/>
      <c r="O84" s="1604"/>
      <c r="P84" s="1604"/>
      <c r="Q84" s="1604"/>
      <c r="R84" s="1604"/>
      <c r="S84" s="1604"/>
      <c r="T84" s="1604"/>
      <c r="U84" s="1604"/>
      <c r="V84" s="1604"/>
      <c r="W84" s="1604"/>
      <c r="X84" s="1604"/>
      <c r="Y84" s="1604"/>
      <c r="Z84" s="1604"/>
      <c r="AA84" s="1604"/>
    </row>
    <row r="85" spans="1:27">
      <c r="A85" s="1582"/>
      <c r="B85" s="1604"/>
      <c r="C85" s="1604"/>
      <c r="D85" s="1604" t="s">
        <v>5486</v>
      </c>
      <c r="E85" s="1604"/>
      <c r="F85" s="1604"/>
      <c r="G85" s="2032">
        <v>1507372</v>
      </c>
      <c r="H85" s="1604"/>
      <c r="I85" s="1604"/>
      <c r="J85" s="1604"/>
      <c r="K85" s="1604"/>
      <c r="L85" s="1604"/>
      <c r="M85" s="1604"/>
      <c r="N85" s="1604"/>
      <c r="O85" s="1604"/>
      <c r="P85" s="1604"/>
      <c r="Q85" s="1604"/>
      <c r="R85" s="1604"/>
      <c r="S85" s="1604"/>
      <c r="T85" s="1604"/>
      <c r="U85" s="1604"/>
      <c r="V85" s="1604"/>
      <c r="W85" s="1604"/>
      <c r="X85" s="1604"/>
      <c r="Y85" s="1604"/>
      <c r="Z85" s="1604"/>
      <c r="AA85" s="1604"/>
    </row>
    <row r="86" spans="1:27">
      <c r="A86" s="1582"/>
      <c r="B86" s="1604"/>
      <c r="C86" s="1604"/>
      <c r="D86" s="1604" t="s">
        <v>5487</v>
      </c>
      <c r="E86" s="1604"/>
      <c r="F86" s="1604"/>
      <c r="G86" s="2032">
        <v>1369549</v>
      </c>
      <c r="H86" s="1604"/>
      <c r="I86" s="1604"/>
      <c r="J86" s="1604"/>
      <c r="K86" s="1604"/>
      <c r="L86" s="1604"/>
      <c r="M86" s="1604"/>
      <c r="N86" s="1604"/>
      <c r="O86" s="1604"/>
      <c r="P86" s="1604"/>
      <c r="Q86" s="1604"/>
      <c r="R86" s="1604"/>
      <c r="S86" s="1604"/>
      <c r="T86" s="1604"/>
      <c r="U86" s="1604"/>
      <c r="V86" s="1604"/>
      <c r="W86" s="1604"/>
      <c r="X86" s="1604"/>
      <c r="Y86" s="1604"/>
      <c r="Z86" s="1604"/>
      <c r="AA86" s="1604"/>
    </row>
    <row r="87" spans="1:27">
      <c r="A87" s="1582"/>
      <c r="B87" s="1604"/>
      <c r="C87" s="1604"/>
      <c r="D87" s="1604" t="s">
        <v>5488</v>
      </c>
      <c r="E87" s="1604"/>
      <c r="F87" s="1604"/>
      <c r="G87" s="2032">
        <v>1315677</v>
      </c>
      <c r="H87" s="1604"/>
      <c r="I87" s="1604"/>
      <c r="J87" s="1604"/>
      <c r="K87" s="1604"/>
      <c r="L87" s="1604"/>
      <c r="M87" s="1604"/>
      <c r="N87" s="1604"/>
      <c r="O87" s="1604"/>
      <c r="P87" s="1604"/>
      <c r="Q87" s="1604"/>
      <c r="R87" s="1604"/>
      <c r="S87" s="1604"/>
      <c r="T87" s="1604"/>
      <c r="U87" s="1604"/>
      <c r="V87" s="1604"/>
      <c r="W87" s="1604"/>
      <c r="X87" s="1604"/>
      <c r="Y87" s="1604"/>
      <c r="Z87" s="1604"/>
      <c r="AA87" s="1604"/>
    </row>
    <row r="88" spans="1:27">
      <c r="A88" s="1582"/>
      <c r="B88" s="1604"/>
      <c r="C88" s="1604"/>
      <c r="D88" s="1604" t="s">
        <v>5489</v>
      </c>
      <c r="E88" s="1604"/>
      <c r="F88" s="1604"/>
      <c r="G88" s="2032">
        <v>1231428</v>
      </c>
      <c r="H88" s="1604"/>
      <c r="I88" s="1604"/>
      <c r="J88" s="1604"/>
      <c r="K88" s="1604"/>
      <c r="L88" s="1604"/>
      <c r="M88" s="1604"/>
      <c r="N88" s="1604"/>
      <c r="O88" s="1604"/>
      <c r="P88" s="1604"/>
      <c r="Q88" s="1604"/>
      <c r="R88" s="1604"/>
      <c r="S88" s="1604"/>
      <c r="T88" s="1604"/>
      <c r="U88" s="1604"/>
      <c r="V88" s="1604"/>
      <c r="W88" s="1604"/>
      <c r="X88" s="1604"/>
      <c r="Y88" s="1604"/>
      <c r="Z88" s="1604"/>
      <c r="AA88" s="1604"/>
    </row>
    <row r="89" spans="1:27">
      <c r="A89" s="1582"/>
      <c r="B89" s="1604"/>
      <c r="C89" s="1604"/>
      <c r="D89" s="1604" t="s">
        <v>5490</v>
      </c>
      <c r="E89" s="1604"/>
      <c r="F89" s="1604"/>
      <c r="G89" s="2032">
        <v>1065456</v>
      </c>
      <c r="H89" s="1604"/>
      <c r="I89" s="1604"/>
      <c r="J89" s="1604"/>
      <c r="K89" s="1604"/>
      <c r="L89" s="1604"/>
      <c r="M89" s="1604"/>
      <c r="N89" s="1604"/>
      <c r="O89" s="1604"/>
      <c r="P89" s="1604"/>
      <c r="Q89" s="1604"/>
      <c r="R89" s="1604"/>
      <c r="S89" s="1604"/>
      <c r="T89" s="1604"/>
      <c r="U89" s="1604"/>
      <c r="V89" s="1604"/>
      <c r="W89" s="1604"/>
      <c r="X89" s="1604"/>
      <c r="Y89" s="1604"/>
      <c r="Z89" s="1604"/>
      <c r="AA89" s="1604"/>
    </row>
    <row r="90" spans="1:27">
      <c r="A90" s="1582"/>
      <c r="B90" s="1604"/>
      <c r="C90" s="1604"/>
      <c r="D90" s="1604" t="s">
        <v>5481</v>
      </c>
      <c r="E90" s="1604"/>
      <c r="F90" s="1604"/>
      <c r="G90" s="2032">
        <v>1032955</v>
      </c>
      <c r="H90" s="1604"/>
      <c r="I90" s="1604"/>
      <c r="J90" s="1604"/>
      <c r="K90" s="1604"/>
      <c r="L90" s="1604"/>
      <c r="M90" s="1604"/>
      <c r="N90" s="1604"/>
      <c r="O90" s="1604"/>
      <c r="P90" s="1604"/>
      <c r="Q90" s="1604"/>
      <c r="R90" s="1604"/>
      <c r="S90" s="1604"/>
      <c r="T90" s="1604"/>
      <c r="U90" s="1604"/>
      <c r="V90" s="1604"/>
      <c r="W90" s="1604"/>
      <c r="X90" s="1604"/>
      <c r="Y90" s="1604"/>
      <c r="Z90" s="1604"/>
      <c r="AA90" s="1604"/>
    </row>
    <row r="91" spans="1:27">
      <c r="A91" s="1582"/>
      <c r="B91" s="1604"/>
      <c r="C91" s="1604"/>
      <c r="D91" s="1604"/>
      <c r="E91" s="1604"/>
      <c r="F91" s="1604"/>
      <c r="G91" s="2032"/>
      <c r="H91" s="1604"/>
      <c r="I91" s="1604"/>
      <c r="J91" s="1604"/>
      <c r="K91" s="1604"/>
      <c r="L91" s="1604"/>
      <c r="M91" s="1604"/>
      <c r="N91" s="1604"/>
      <c r="O91" s="1604"/>
      <c r="P91" s="1604"/>
      <c r="Q91" s="1604"/>
      <c r="R91" s="1604"/>
      <c r="S91" s="1604"/>
      <c r="T91" s="1604"/>
      <c r="U91" s="1604"/>
      <c r="V91" s="1604"/>
      <c r="W91" s="1604"/>
      <c r="X91" s="1604"/>
      <c r="Y91" s="1604"/>
      <c r="Z91" s="1604"/>
      <c r="AA91" s="1604"/>
    </row>
    <row r="92" spans="1:27">
      <c r="A92" s="1582"/>
      <c r="B92" s="1604"/>
      <c r="C92" s="1604"/>
      <c r="D92" s="1604" t="s">
        <v>5491</v>
      </c>
      <c r="E92" s="1604"/>
      <c r="F92" s="1604"/>
      <c r="G92" s="2032"/>
      <c r="H92" s="1604"/>
      <c r="I92" s="1604"/>
      <c r="J92" s="1604"/>
      <c r="K92" s="1604"/>
      <c r="L92" s="1604"/>
      <c r="M92" s="1604"/>
      <c r="N92" s="1604"/>
      <c r="O92" s="1604"/>
      <c r="P92" s="1604"/>
      <c r="Q92" s="1604"/>
      <c r="R92" s="1604"/>
      <c r="S92" s="1604"/>
      <c r="T92" s="1604"/>
      <c r="U92" s="1604"/>
      <c r="V92" s="1604"/>
      <c r="W92" s="1604"/>
      <c r="X92" s="1604"/>
      <c r="Y92" s="1604"/>
      <c r="Z92" s="1604"/>
      <c r="AA92" s="1604"/>
    </row>
    <row r="93" spans="1:27">
      <c r="A93" s="1582"/>
      <c r="B93" s="1604"/>
      <c r="C93" s="1604"/>
      <c r="D93" s="1604" t="s">
        <v>5457</v>
      </c>
      <c r="E93" s="1604"/>
      <c r="F93" s="1604"/>
      <c r="G93" s="2032">
        <v>2235195</v>
      </c>
      <c r="H93" s="1604"/>
      <c r="I93" s="1604"/>
      <c r="J93" s="1604"/>
      <c r="K93" s="1604"/>
      <c r="L93" s="1604"/>
      <c r="M93" s="1604"/>
      <c r="N93" s="1604"/>
      <c r="O93" s="1604"/>
      <c r="P93" s="1604"/>
      <c r="Q93" s="1604"/>
      <c r="R93" s="1604"/>
      <c r="S93" s="1604"/>
      <c r="T93" s="1604"/>
      <c r="U93" s="1604"/>
      <c r="V93" s="1604"/>
      <c r="W93" s="1604"/>
      <c r="X93" s="1604"/>
      <c r="Y93" s="1604"/>
      <c r="Z93" s="1604"/>
      <c r="AA93" s="1604"/>
    </row>
    <row r="94" spans="1:27">
      <c r="A94" s="1582"/>
      <c r="B94" s="1604"/>
      <c r="C94" s="1604"/>
      <c r="D94" s="1604" t="s">
        <v>1363</v>
      </c>
      <c r="E94" s="1604"/>
      <c r="F94" s="1604"/>
      <c r="G94" s="2032">
        <v>11906458</v>
      </c>
      <c r="H94" s="1604"/>
      <c r="I94" s="1604"/>
      <c r="J94" s="1604"/>
      <c r="K94" s="1604"/>
      <c r="L94" s="1604"/>
      <c r="M94" s="1604"/>
      <c r="N94" s="1604"/>
      <c r="O94" s="1604"/>
      <c r="P94" s="1604"/>
      <c r="Q94" s="1604"/>
      <c r="R94" s="1604"/>
      <c r="S94" s="1604"/>
      <c r="T94" s="1604"/>
      <c r="U94" s="1604"/>
      <c r="V94" s="1604"/>
      <c r="W94" s="1604"/>
      <c r="X94" s="1604"/>
      <c r="Y94" s="1604"/>
      <c r="Z94" s="1604"/>
      <c r="AA94" s="1604"/>
    </row>
    <row r="95" spans="1:27">
      <c r="A95" s="1582"/>
      <c r="B95" s="1604"/>
      <c r="C95" s="1604"/>
      <c r="D95" s="1604" t="s">
        <v>1364</v>
      </c>
      <c r="E95" s="1604"/>
      <c r="F95" s="1604"/>
      <c r="G95" s="2032">
        <v>20377637</v>
      </c>
      <c r="H95" s="1604"/>
      <c r="I95" s="1604"/>
      <c r="J95" s="1604"/>
      <c r="K95" s="1604"/>
      <c r="L95" s="1604"/>
      <c r="M95" s="1604"/>
      <c r="N95" s="1604"/>
      <c r="O95" s="1604"/>
      <c r="P95" s="1604"/>
      <c r="Q95" s="1604"/>
      <c r="R95" s="1604"/>
      <c r="S95" s="1604"/>
      <c r="T95" s="1604"/>
      <c r="U95" s="1604"/>
      <c r="V95" s="1604"/>
      <c r="W95" s="1604"/>
      <c r="X95" s="1604"/>
      <c r="Y95" s="1604"/>
      <c r="Z95" s="1604"/>
      <c r="AA95" s="1604"/>
    </row>
    <row r="96" spans="1:27">
      <c r="A96" s="1582"/>
      <c r="B96" s="1604"/>
      <c r="C96" s="1604"/>
      <c r="D96" s="1604"/>
      <c r="E96" s="1604"/>
      <c r="F96" s="1604"/>
      <c r="G96" s="2032"/>
      <c r="H96" s="1604"/>
      <c r="I96" s="1604"/>
      <c r="J96" s="1604"/>
      <c r="K96" s="1604"/>
      <c r="L96" s="1604"/>
      <c r="M96" s="1604"/>
      <c r="N96" s="1604"/>
      <c r="O96" s="1604"/>
      <c r="P96" s="1604"/>
      <c r="Q96" s="1604"/>
      <c r="R96" s="1604"/>
      <c r="S96" s="1604"/>
      <c r="T96" s="1604"/>
      <c r="U96" s="1604"/>
      <c r="V96" s="1604"/>
      <c r="W96" s="1604"/>
      <c r="X96" s="1604"/>
      <c r="Y96" s="1604"/>
      <c r="Z96" s="1604"/>
      <c r="AA96" s="1604"/>
    </row>
    <row r="97" spans="1:27">
      <c r="A97" s="1582"/>
      <c r="B97" s="1604"/>
      <c r="C97" s="1604"/>
      <c r="D97" s="1604" t="s">
        <v>1182</v>
      </c>
      <c r="E97" s="1604"/>
      <c r="F97" s="1604"/>
      <c r="G97" s="2032">
        <v>97448794</v>
      </c>
      <c r="H97" s="1604"/>
      <c r="I97" s="1604"/>
      <c r="J97" s="1604"/>
      <c r="K97" s="1604"/>
      <c r="L97" s="1604"/>
      <c r="M97" s="1604"/>
      <c r="N97" s="1604"/>
      <c r="O97" s="1604"/>
      <c r="P97" s="1604"/>
      <c r="Q97" s="1604"/>
      <c r="R97" s="1604"/>
      <c r="S97" s="1604"/>
      <c r="T97" s="1604"/>
      <c r="U97" s="1604"/>
      <c r="V97" s="1604"/>
      <c r="W97" s="1604"/>
      <c r="X97" s="1604"/>
      <c r="Y97" s="1604"/>
      <c r="Z97" s="1604"/>
      <c r="AA97" s="1604"/>
    </row>
    <row r="98" spans="1:27">
      <c r="A98" s="1582"/>
      <c r="B98" s="1604"/>
      <c r="C98" s="1604"/>
      <c r="D98" s="1604"/>
      <c r="E98" s="1604"/>
      <c r="F98" s="1604"/>
      <c r="G98" s="2032"/>
      <c r="H98" s="1604"/>
      <c r="I98" s="1604"/>
      <c r="J98" s="1604"/>
      <c r="K98" s="1604"/>
      <c r="L98" s="1604"/>
      <c r="M98" s="1604"/>
      <c r="N98" s="1604"/>
      <c r="O98" s="1604"/>
      <c r="P98" s="1604"/>
      <c r="Q98" s="1604"/>
      <c r="R98" s="1604"/>
      <c r="S98" s="1604"/>
      <c r="T98" s="1604"/>
      <c r="U98" s="1604"/>
      <c r="V98" s="1604"/>
      <c r="W98" s="1604"/>
      <c r="X98" s="1604"/>
      <c r="Y98" s="1604"/>
      <c r="Z98" s="1604"/>
      <c r="AA98" s="1604"/>
    </row>
    <row r="99" spans="1:27">
      <c r="A99" s="1582"/>
      <c r="B99" s="1604"/>
      <c r="C99" s="1604"/>
      <c r="D99" s="1604"/>
      <c r="E99" s="1604"/>
      <c r="F99" s="1604"/>
      <c r="G99" s="2032"/>
      <c r="H99" s="1604"/>
      <c r="I99" s="1604"/>
      <c r="J99" s="1604"/>
      <c r="K99" s="1604"/>
      <c r="L99" s="1604"/>
      <c r="M99" s="1604"/>
      <c r="N99" s="1604"/>
      <c r="O99" s="1604"/>
      <c r="P99" s="1604"/>
      <c r="Q99" s="1604"/>
      <c r="R99" s="1604"/>
      <c r="S99" s="1604"/>
      <c r="T99" s="1604"/>
      <c r="U99" s="1604"/>
      <c r="V99" s="1604"/>
      <c r="W99" s="1604"/>
      <c r="X99" s="1604"/>
      <c r="Y99" s="1604"/>
      <c r="Z99" s="1604"/>
      <c r="AA99" s="1604"/>
    </row>
    <row r="100" spans="1:27">
      <c r="A100" s="1582"/>
      <c r="B100" s="1604"/>
      <c r="C100" s="1604"/>
      <c r="D100" s="1604"/>
      <c r="E100" s="1604"/>
      <c r="F100" s="1604"/>
      <c r="G100" s="2032"/>
      <c r="H100" s="1604"/>
      <c r="I100" s="1604"/>
      <c r="J100" s="1604"/>
      <c r="K100" s="1604"/>
      <c r="L100" s="1604"/>
      <c r="M100" s="1604"/>
      <c r="N100" s="1604"/>
      <c r="O100" s="1604"/>
      <c r="P100" s="1604"/>
      <c r="Q100" s="1604"/>
      <c r="R100" s="1604"/>
      <c r="S100" s="1604"/>
      <c r="T100" s="1604"/>
      <c r="U100" s="1604"/>
      <c r="V100" s="1604"/>
      <c r="W100" s="1604"/>
      <c r="X100" s="1604"/>
      <c r="Y100" s="1604"/>
      <c r="Z100" s="1604"/>
      <c r="AA100" s="1604"/>
    </row>
    <row r="101" spans="1:27">
      <c r="A101" s="1582"/>
      <c r="B101" s="1604"/>
      <c r="C101" s="1604"/>
      <c r="D101" s="1604"/>
      <c r="E101" s="1604"/>
      <c r="F101" s="1604"/>
      <c r="G101" s="2032"/>
      <c r="H101" s="1604"/>
      <c r="I101" s="1604"/>
      <c r="J101" s="1604"/>
      <c r="K101" s="1604"/>
      <c r="L101" s="1604"/>
      <c r="M101" s="1604"/>
      <c r="N101" s="1604"/>
      <c r="O101" s="1604"/>
      <c r="P101" s="1604"/>
      <c r="Q101" s="1604"/>
      <c r="R101" s="1604"/>
      <c r="S101" s="1604"/>
      <c r="T101" s="1604"/>
      <c r="U101" s="1604"/>
      <c r="V101" s="1604"/>
      <c r="W101" s="1604"/>
      <c r="X101" s="1604"/>
      <c r="Y101" s="1604"/>
      <c r="Z101" s="1604"/>
      <c r="AA101" s="1604"/>
    </row>
    <row r="102" spans="1:27">
      <c r="A102" s="1582"/>
      <c r="B102" s="1604"/>
      <c r="C102" s="1604"/>
      <c r="D102" s="1604"/>
      <c r="E102" s="1604"/>
      <c r="F102" s="1604"/>
      <c r="G102" s="2032"/>
      <c r="H102" s="1604"/>
      <c r="I102" s="1604"/>
      <c r="J102" s="1604"/>
      <c r="K102" s="1604"/>
      <c r="L102" s="1604"/>
      <c r="M102" s="1604"/>
      <c r="N102" s="1604"/>
      <c r="O102" s="1604"/>
      <c r="P102" s="1604"/>
      <c r="Q102" s="1604"/>
      <c r="R102" s="1604"/>
      <c r="S102" s="1604"/>
      <c r="T102" s="1604"/>
      <c r="U102" s="1604"/>
      <c r="V102" s="1604"/>
      <c r="W102" s="1604"/>
      <c r="X102" s="1604"/>
      <c r="Y102" s="1604"/>
      <c r="Z102" s="1604"/>
      <c r="AA102" s="1604"/>
    </row>
    <row r="103" spans="1:27">
      <c r="A103" s="1582"/>
      <c r="B103" s="1604"/>
      <c r="C103" s="1604"/>
      <c r="D103" s="1604"/>
      <c r="E103" s="1604"/>
      <c r="F103" s="1604"/>
      <c r="G103" s="2032"/>
      <c r="H103" s="1604"/>
      <c r="I103" s="1604"/>
      <c r="J103" s="1604"/>
      <c r="K103" s="1604"/>
      <c r="L103" s="1604"/>
      <c r="M103" s="1604"/>
      <c r="N103" s="1604"/>
      <c r="O103" s="1604"/>
      <c r="P103" s="1604"/>
      <c r="Q103" s="1604"/>
      <c r="R103" s="1604"/>
      <c r="S103" s="1604"/>
      <c r="T103" s="1604"/>
      <c r="U103" s="1604"/>
      <c r="V103" s="1604"/>
      <c r="W103" s="1604"/>
      <c r="X103" s="1604"/>
      <c r="Y103" s="1604"/>
      <c r="Z103" s="1604"/>
      <c r="AA103" s="1604"/>
    </row>
    <row r="104" spans="1:27">
      <c r="A104" s="1582"/>
      <c r="B104" s="1604"/>
      <c r="C104" s="1604"/>
      <c r="D104" s="1604"/>
      <c r="E104" s="1604"/>
      <c r="F104" s="1604"/>
      <c r="G104" s="2032"/>
      <c r="H104" s="1604"/>
      <c r="I104" s="1604"/>
      <c r="J104" s="1604"/>
      <c r="K104" s="1604"/>
      <c r="L104" s="1604"/>
      <c r="M104" s="1604"/>
      <c r="N104" s="1604"/>
      <c r="O104" s="1604"/>
      <c r="P104" s="1604"/>
      <c r="Q104" s="1604"/>
      <c r="R104" s="1604"/>
      <c r="S104" s="1604"/>
      <c r="T104" s="1604"/>
      <c r="U104" s="1604"/>
      <c r="V104" s="1604"/>
      <c r="W104" s="1604"/>
      <c r="X104" s="1604"/>
      <c r="Y104" s="1604"/>
      <c r="Z104" s="1604"/>
      <c r="AA104" s="1604"/>
    </row>
    <row r="105" spans="1:27">
      <c r="A105" s="1582"/>
      <c r="B105" s="1604"/>
      <c r="C105" s="1604"/>
      <c r="D105" s="1604"/>
      <c r="E105" s="1604"/>
      <c r="F105" s="1604"/>
      <c r="G105" s="2032"/>
      <c r="H105" s="1604"/>
      <c r="I105" s="1604"/>
      <c r="J105" s="1604"/>
      <c r="K105" s="1604"/>
      <c r="L105" s="1604"/>
      <c r="M105" s="1604"/>
      <c r="N105" s="1604"/>
      <c r="O105" s="1604"/>
      <c r="P105" s="1604"/>
      <c r="Q105" s="1604"/>
      <c r="R105" s="1604"/>
      <c r="S105" s="1604"/>
      <c r="T105" s="1604"/>
      <c r="U105" s="1604"/>
      <c r="V105" s="1604"/>
      <c r="W105" s="1604"/>
      <c r="X105" s="1604"/>
      <c r="Y105" s="1604"/>
      <c r="Z105" s="1604"/>
      <c r="AA105" s="1604"/>
    </row>
    <row r="106" spans="1:27">
      <c r="A106" s="1582"/>
      <c r="B106" s="1604"/>
      <c r="C106" s="1604"/>
      <c r="D106" s="1604"/>
      <c r="E106" s="1604"/>
      <c r="F106" s="1604"/>
      <c r="G106" s="2032"/>
      <c r="H106" s="1604"/>
      <c r="I106" s="1604"/>
      <c r="J106" s="1604"/>
      <c r="K106" s="1604"/>
      <c r="L106" s="1604"/>
      <c r="M106" s="1604"/>
      <c r="N106" s="1604"/>
      <c r="O106" s="1604"/>
      <c r="P106" s="1604"/>
      <c r="Q106" s="1604"/>
      <c r="R106" s="1604"/>
      <c r="S106" s="1604"/>
      <c r="T106" s="1604"/>
      <c r="U106" s="1604"/>
      <c r="V106" s="1604"/>
      <c r="W106" s="1604"/>
      <c r="X106" s="1604"/>
      <c r="Y106" s="1604"/>
      <c r="Z106" s="1604"/>
      <c r="AA106" s="1604"/>
    </row>
    <row r="107" spans="1:27">
      <c r="A107" s="1582"/>
      <c r="B107" s="1604"/>
      <c r="C107" s="1604"/>
      <c r="D107" s="1604"/>
      <c r="E107" s="1604"/>
      <c r="F107" s="1604"/>
      <c r="G107" s="2032"/>
      <c r="H107" s="1604"/>
      <c r="I107" s="1604"/>
      <c r="J107" s="1604"/>
      <c r="K107" s="1604"/>
      <c r="L107" s="1604"/>
      <c r="M107" s="1604"/>
      <c r="N107" s="1604"/>
      <c r="O107" s="1604"/>
      <c r="P107" s="1604"/>
      <c r="Q107" s="1604"/>
      <c r="R107" s="1604"/>
      <c r="S107" s="1604"/>
      <c r="T107" s="1604"/>
      <c r="U107" s="1604"/>
      <c r="V107" s="1604"/>
      <c r="W107" s="1604"/>
      <c r="X107" s="1604"/>
      <c r="Y107" s="1604"/>
      <c r="Z107" s="1604"/>
      <c r="AA107" s="1604"/>
    </row>
    <row r="108" spans="1:27">
      <c r="A108" s="1582"/>
      <c r="B108" s="1604"/>
      <c r="C108" s="1604"/>
      <c r="D108" s="1604"/>
      <c r="E108" s="1604"/>
      <c r="F108" s="1604"/>
      <c r="G108" s="2032"/>
      <c r="H108" s="1604"/>
      <c r="I108" s="1604"/>
      <c r="J108" s="1604"/>
      <c r="K108" s="1604"/>
      <c r="L108" s="1604"/>
      <c r="M108" s="1604"/>
      <c r="N108" s="1604"/>
      <c r="O108" s="1604"/>
      <c r="P108" s="1604"/>
      <c r="Q108" s="1604"/>
      <c r="R108" s="1604"/>
      <c r="S108" s="1604"/>
      <c r="T108" s="1604"/>
      <c r="U108" s="1604"/>
      <c r="V108" s="1604"/>
      <c r="W108" s="1604"/>
      <c r="X108" s="1604"/>
      <c r="Y108" s="1604"/>
      <c r="Z108" s="1604"/>
      <c r="AA108" s="1604"/>
    </row>
    <row r="109" spans="1:27">
      <c r="A109" s="1582"/>
      <c r="B109" s="1604"/>
      <c r="C109" s="1604"/>
      <c r="D109" s="1604"/>
      <c r="E109" s="1604"/>
      <c r="F109" s="1604"/>
      <c r="G109" s="2032"/>
      <c r="H109" s="1604"/>
      <c r="I109" s="1604"/>
      <c r="J109" s="1604"/>
      <c r="K109" s="1604"/>
      <c r="L109" s="1604"/>
      <c r="M109" s="1604"/>
      <c r="N109" s="1604"/>
      <c r="O109" s="1604"/>
      <c r="P109" s="1604"/>
      <c r="Q109" s="1604"/>
      <c r="R109" s="1604"/>
      <c r="S109" s="1604"/>
      <c r="T109" s="1604"/>
      <c r="U109" s="1604"/>
      <c r="V109" s="1604"/>
      <c r="W109" s="1604"/>
      <c r="X109" s="1604"/>
      <c r="Y109" s="1604"/>
      <c r="Z109" s="1604"/>
      <c r="AA109" s="1604"/>
    </row>
    <row r="110" spans="1:27">
      <c r="A110" s="1582"/>
      <c r="B110" s="1604"/>
      <c r="C110" s="1604"/>
      <c r="D110" s="1604"/>
      <c r="E110" s="1604"/>
      <c r="F110" s="1604"/>
      <c r="G110" s="2032"/>
      <c r="H110" s="1604"/>
      <c r="I110" s="1604"/>
      <c r="J110" s="1604"/>
      <c r="K110" s="1604"/>
      <c r="L110" s="1604"/>
      <c r="M110" s="1604"/>
      <c r="N110" s="1604"/>
      <c r="O110" s="1604"/>
      <c r="P110" s="1604"/>
      <c r="Q110" s="1604"/>
      <c r="R110" s="1604"/>
      <c r="S110" s="1604"/>
      <c r="T110" s="1604"/>
      <c r="U110" s="1604"/>
      <c r="V110" s="1604"/>
      <c r="W110" s="1604"/>
      <c r="X110" s="1604"/>
      <c r="Y110" s="1604"/>
      <c r="Z110" s="1604"/>
      <c r="AA110" s="1604"/>
    </row>
    <row r="111" spans="1:27">
      <c r="A111" s="1582"/>
      <c r="B111" s="1604"/>
      <c r="C111" s="1604"/>
      <c r="D111" s="1604"/>
      <c r="E111" s="1604"/>
      <c r="F111" s="1604"/>
      <c r="G111" s="2032"/>
      <c r="H111" s="1604"/>
      <c r="I111" s="1604"/>
      <c r="J111" s="1604"/>
      <c r="K111" s="1604"/>
      <c r="L111" s="1604"/>
      <c r="M111" s="1604"/>
      <c r="N111" s="1604"/>
      <c r="O111" s="1604"/>
      <c r="P111" s="1604"/>
      <c r="Q111" s="1604"/>
      <c r="R111" s="1604"/>
      <c r="S111" s="1604"/>
      <c r="T111" s="1604"/>
      <c r="U111" s="1604"/>
      <c r="V111" s="1604"/>
      <c r="W111" s="1604"/>
      <c r="X111" s="1604"/>
      <c r="Y111" s="1604"/>
      <c r="Z111" s="1604"/>
      <c r="AA111" s="1604"/>
    </row>
    <row r="112" spans="1:27">
      <c r="A112" s="1582"/>
      <c r="B112" s="1604"/>
      <c r="C112" s="1604"/>
      <c r="D112" s="1604"/>
      <c r="E112" s="1604"/>
      <c r="F112" s="1604"/>
      <c r="G112" s="2032"/>
      <c r="H112" s="1604"/>
      <c r="I112" s="1604"/>
      <c r="J112" s="1604"/>
      <c r="K112" s="1604"/>
      <c r="L112" s="1604"/>
      <c r="M112" s="1604"/>
      <c r="N112" s="1604"/>
      <c r="O112" s="1604"/>
      <c r="P112" s="1604"/>
      <c r="Q112" s="1604"/>
      <c r="R112" s="1604"/>
      <c r="S112" s="1604"/>
      <c r="T112" s="1604"/>
      <c r="U112" s="1604"/>
      <c r="V112" s="1604"/>
      <c r="W112" s="1604"/>
      <c r="X112" s="1604"/>
      <c r="Y112" s="1604"/>
      <c r="Z112" s="1604"/>
      <c r="AA112" s="1604"/>
    </row>
    <row r="113" spans="1:27">
      <c r="A113" s="1582"/>
      <c r="B113" s="1604"/>
      <c r="C113" s="1604"/>
      <c r="D113" s="1604"/>
      <c r="E113" s="1604"/>
      <c r="F113" s="1604"/>
      <c r="G113" s="2032"/>
      <c r="H113" s="1604"/>
      <c r="I113" s="1604"/>
      <c r="J113" s="1604"/>
      <c r="K113" s="1604"/>
      <c r="L113" s="1604"/>
      <c r="M113" s="1604"/>
      <c r="N113" s="1604"/>
      <c r="O113" s="1604"/>
      <c r="P113" s="1604"/>
      <c r="Q113" s="1604"/>
      <c r="R113" s="1604"/>
      <c r="S113" s="1604"/>
      <c r="T113" s="1604"/>
      <c r="U113" s="1604"/>
      <c r="V113" s="1604"/>
      <c r="W113" s="1604"/>
      <c r="X113" s="1604"/>
      <c r="Y113" s="1604"/>
      <c r="Z113" s="1604"/>
      <c r="AA113" s="1604"/>
    </row>
    <row r="114" spans="1:27">
      <c r="A114" s="1582"/>
      <c r="B114" s="1604"/>
      <c r="C114" s="1604"/>
      <c r="D114" s="1604"/>
      <c r="E114" s="1604"/>
      <c r="F114" s="1604"/>
      <c r="G114" s="2032"/>
      <c r="H114" s="1604"/>
      <c r="I114" s="1604"/>
      <c r="J114" s="1604"/>
      <c r="K114" s="1604"/>
      <c r="L114" s="1604"/>
      <c r="M114" s="1604"/>
      <c r="N114" s="1604"/>
      <c r="O114" s="1604"/>
      <c r="P114" s="1604"/>
      <c r="Q114" s="1604"/>
      <c r="R114" s="1604"/>
      <c r="S114" s="1604"/>
      <c r="T114" s="1604"/>
      <c r="U114" s="1604"/>
      <c r="V114" s="1604"/>
      <c r="W114" s="1604"/>
      <c r="X114" s="1604"/>
      <c r="Y114" s="1604"/>
      <c r="Z114" s="1604"/>
      <c r="AA114" s="1604"/>
    </row>
    <row r="115" spans="1:27">
      <c r="A115" s="1582"/>
      <c r="B115" s="1604"/>
      <c r="C115" s="1604"/>
      <c r="D115" s="1604"/>
      <c r="E115" s="1604"/>
      <c r="F115" s="1604"/>
      <c r="G115" s="2032"/>
      <c r="H115" s="1604"/>
      <c r="I115" s="1604"/>
      <c r="J115" s="1604"/>
      <c r="K115" s="1604"/>
      <c r="L115" s="1604"/>
      <c r="M115" s="1604"/>
      <c r="N115" s="1604"/>
      <c r="O115" s="1604"/>
      <c r="P115" s="1604"/>
      <c r="Q115" s="1604"/>
      <c r="R115" s="1604"/>
      <c r="S115" s="1604"/>
      <c r="T115" s="1604"/>
      <c r="U115" s="1604"/>
      <c r="V115" s="1604"/>
      <c r="W115" s="1604"/>
      <c r="X115" s="1604"/>
      <c r="Y115" s="1604"/>
      <c r="Z115" s="1604"/>
      <c r="AA115" s="1604"/>
    </row>
    <row r="116" spans="1:27">
      <c r="A116" s="1582"/>
      <c r="B116" s="1604"/>
      <c r="C116" s="1604"/>
      <c r="D116" s="1604"/>
      <c r="E116" s="1604"/>
      <c r="F116" s="1604"/>
      <c r="G116" s="2032"/>
      <c r="H116" s="1604"/>
      <c r="I116" s="1604"/>
      <c r="J116" s="1604"/>
      <c r="K116" s="1604"/>
      <c r="L116" s="1604"/>
      <c r="M116" s="1604"/>
      <c r="N116" s="1604"/>
      <c r="O116" s="1604"/>
      <c r="P116" s="1604"/>
      <c r="Q116" s="1604"/>
      <c r="R116" s="1604"/>
      <c r="S116" s="1604"/>
      <c r="T116" s="1604"/>
      <c r="U116" s="1604"/>
      <c r="V116" s="1604"/>
      <c r="W116" s="1604"/>
      <c r="X116" s="1604"/>
      <c r="Y116" s="1604"/>
      <c r="Z116" s="1604"/>
      <c r="AA116" s="1604"/>
    </row>
    <row r="117" spans="1:27">
      <c r="A117" s="1582"/>
      <c r="B117" s="1604"/>
      <c r="C117" s="1604"/>
      <c r="D117" s="1604"/>
      <c r="E117" s="1604"/>
      <c r="F117" s="1604"/>
      <c r="G117" s="2032"/>
      <c r="H117" s="1604"/>
      <c r="I117" s="1604"/>
      <c r="J117" s="1604"/>
      <c r="K117" s="1604"/>
      <c r="L117" s="1604"/>
      <c r="M117" s="1604"/>
      <c r="N117" s="1604"/>
      <c r="O117" s="1604"/>
      <c r="P117" s="1604"/>
      <c r="Q117" s="1604"/>
      <c r="R117" s="1604"/>
      <c r="S117" s="1604"/>
      <c r="T117" s="1604"/>
      <c r="U117" s="1604"/>
      <c r="V117" s="1604"/>
      <c r="W117" s="1604"/>
      <c r="X117" s="1604"/>
      <c r="Y117" s="1604"/>
      <c r="Z117" s="1604"/>
      <c r="AA117" s="1604"/>
    </row>
    <row r="118" spans="1:27">
      <c r="A118" s="1582"/>
      <c r="B118" s="1604"/>
      <c r="C118" s="1604"/>
      <c r="D118" s="1604"/>
      <c r="E118" s="1604"/>
      <c r="F118" s="1604"/>
      <c r="G118" s="2032"/>
      <c r="H118" s="1604"/>
      <c r="I118" s="1604"/>
      <c r="J118" s="1604"/>
      <c r="K118" s="1604"/>
      <c r="L118" s="1604"/>
      <c r="M118" s="1604"/>
      <c r="N118" s="1604"/>
      <c r="O118" s="1604"/>
      <c r="P118" s="1604"/>
      <c r="Q118" s="1604"/>
      <c r="R118" s="1604"/>
      <c r="S118" s="1604"/>
      <c r="T118" s="1604"/>
      <c r="U118" s="1604"/>
      <c r="V118" s="1604"/>
      <c r="W118" s="1604"/>
      <c r="X118" s="1604"/>
      <c r="Y118" s="1604"/>
      <c r="Z118" s="1604"/>
      <c r="AA118" s="1604"/>
    </row>
    <row r="119" spans="1:27" ht="15.75" thickBot="1">
      <c r="A119" s="1818"/>
      <c r="B119" s="1615"/>
      <c r="C119" s="2034"/>
      <c r="D119" s="2034"/>
      <c r="E119" s="2034"/>
      <c r="F119" s="1615"/>
      <c r="G119" s="2041"/>
      <c r="H119" s="1604"/>
      <c r="I119" s="1604"/>
      <c r="J119" s="1604"/>
      <c r="K119" s="1604"/>
      <c r="L119" s="1604"/>
      <c r="M119" s="1604"/>
      <c r="N119" s="1604"/>
      <c r="O119" s="1604"/>
      <c r="P119" s="1604"/>
      <c r="Q119" s="1604"/>
      <c r="R119" s="1604"/>
      <c r="S119" s="1604"/>
      <c r="T119" s="1604"/>
      <c r="U119" s="1604"/>
      <c r="V119" s="1604"/>
      <c r="W119" s="1604"/>
      <c r="X119" s="1604"/>
      <c r="Y119" s="1604"/>
      <c r="Z119" s="1604"/>
      <c r="AA119" s="1604"/>
    </row>
    <row r="120" spans="1:27">
      <c r="A120" s="1604"/>
      <c r="B120" s="1604"/>
      <c r="C120" s="1604"/>
      <c r="D120" s="1604"/>
      <c r="E120" s="1604"/>
      <c r="F120" s="1604"/>
      <c r="G120" s="1604"/>
      <c r="H120" s="1604"/>
      <c r="I120" s="1604"/>
      <c r="J120" s="1604"/>
      <c r="K120" s="1604"/>
      <c r="L120" s="1604"/>
      <c r="M120" s="1604"/>
      <c r="N120" s="1604"/>
      <c r="O120" s="1604"/>
      <c r="P120" s="1604"/>
      <c r="Q120" s="1604"/>
      <c r="R120" s="1604"/>
      <c r="S120" s="1604"/>
      <c r="T120" s="1604"/>
      <c r="U120" s="1604"/>
      <c r="V120" s="1604"/>
      <c r="W120" s="1604"/>
      <c r="X120" s="1604"/>
      <c r="Y120" s="1604"/>
      <c r="Z120" s="1604"/>
      <c r="AA120" s="1604"/>
    </row>
    <row r="121" spans="1:27" ht="15.75">
      <c r="A121" s="2539" t="s">
        <v>4652</v>
      </c>
      <c r="B121" s="2670"/>
      <c r="C121" s="2670"/>
      <c r="D121" s="2670"/>
      <c r="E121" s="2671"/>
      <c r="F121" s="2539"/>
      <c r="G121" s="1604"/>
      <c r="H121" s="1604"/>
      <c r="I121" s="1604"/>
      <c r="J121" s="1604"/>
      <c r="K121" s="1604"/>
      <c r="L121" s="1604"/>
      <c r="M121" s="1604"/>
      <c r="N121" s="1604"/>
      <c r="O121" s="1604"/>
      <c r="P121" s="1604"/>
      <c r="Q121" s="1604"/>
      <c r="R121" s="1604"/>
      <c r="S121" s="1604"/>
      <c r="T121" s="1604"/>
      <c r="U121" s="1604"/>
      <c r="V121" s="1604"/>
      <c r="W121" s="1604"/>
      <c r="X121" s="1604"/>
      <c r="Y121" s="1604"/>
      <c r="Z121" s="1604"/>
      <c r="AA121" s="1604"/>
    </row>
    <row r="122" spans="1:27">
      <c r="A122" s="1619" t="s">
        <v>1185</v>
      </c>
      <c r="B122" s="1619"/>
      <c r="C122" s="1619"/>
      <c r="D122" s="1619"/>
      <c r="E122" s="1619"/>
      <c r="F122" s="1619"/>
      <c r="G122" s="1619"/>
      <c r="H122" s="1604"/>
      <c r="I122" s="1604"/>
      <c r="J122" s="1604"/>
      <c r="K122" s="1604"/>
      <c r="L122" s="1604"/>
      <c r="M122" s="1604"/>
      <c r="N122" s="1604"/>
      <c r="O122" s="1604"/>
      <c r="P122" s="1604"/>
      <c r="Q122" s="1604"/>
      <c r="R122" s="1604"/>
      <c r="S122" s="1604"/>
      <c r="T122" s="1604"/>
      <c r="U122" s="1604"/>
      <c r="V122" s="1604"/>
      <c r="W122" s="1604"/>
      <c r="X122" s="1604"/>
      <c r="Y122" s="1604"/>
      <c r="Z122" s="1604"/>
      <c r="AA122" s="1604"/>
    </row>
    <row r="123" spans="1:27" ht="15.75" thickBot="1">
      <c r="A123" s="1604"/>
      <c r="B123" s="1604" t="str">
        <f>'Data Sheet'!$C$25</f>
        <v xml:space="preserve"> New York State Electric &amp; Gas Corporation</v>
      </c>
      <c r="C123" s="1604"/>
      <c r="D123" s="1604"/>
      <c r="E123" s="1604"/>
      <c r="F123" s="2037" t="str">
        <f>'Data Sheet'!$C$40</f>
        <v xml:space="preserve"> </v>
      </c>
      <c r="G123" s="1604" t="str">
        <f>'Data Sheet'!$C$38</f>
        <v>12/31/2016</v>
      </c>
      <c r="H123" s="1604"/>
      <c r="I123" s="1604"/>
      <c r="J123" s="1604"/>
      <c r="K123" s="1604"/>
      <c r="L123" s="1604"/>
      <c r="M123" s="1604"/>
      <c r="N123" s="1604"/>
      <c r="O123" s="1604"/>
      <c r="P123" s="1604"/>
      <c r="Q123" s="1604"/>
      <c r="R123" s="1604"/>
      <c r="S123" s="1604"/>
      <c r="T123" s="1604"/>
      <c r="U123" s="1604"/>
      <c r="V123" s="1604"/>
      <c r="W123" s="1604"/>
      <c r="X123" s="1604"/>
      <c r="Y123" s="1604"/>
      <c r="Z123" s="1604"/>
      <c r="AA123" s="1604"/>
    </row>
    <row r="124" spans="1:27">
      <c r="A124" s="1578"/>
      <c r="B124" s="1734"/>
      <c r="C124" s="1734"/>
      <c r="D124" s="1734"/>
      <c r="E124" s="1734"/>
      <c r="F124" s="1734"/>
      <c r="G124" s="1941"/>
      <c r="H124" s="1604"/>
      <c r="I124" s="1604"/>
      <c r="J124" s="1604"/>
      <c r="K124" s="1604"/>
      <c r="L124" s="1604"/>
      <c r="M124" s="1604"/>
      <c r="N124" s="1604"/>
      <c r="O124" s="1604"/>
      <c r="P124" s="1604"/>
      <c r="Q124" s="1604"/>
      <c r="R124" s="1604"/>
      <c r="S124" s="1604"/>
      <c r="T124" s="1604"/>
      <c r="U124" s="1604"/>
      <c r="V124" s="1604"/>
      <c r="W124" s="1604"/>
      <c r="X124" s="1604"/>
      <c r="Y124" s="1604"/>
      <c r="Z124" s="1604"/>
      <c r="AA124" s="1604"/>
    </row>
    <row r="125" spans="1:27" ht="15.75">
      <c r="A125" s="2038"/>
      <c r="B125" s="1619" t="s">
        <v>1172</v>
      </c>
      <c r="C125" s="1619"/>
      <c r="D125" s="1619"/>
      <c r="E125" s="1619"/>
      <c r="F125" s="1619"/>
      <c r="G125" s="2039"/>
      <c r="H125" s="1604"/>
      <c r="I125" s="1604"/>
      <c r="J125" s="1604"/>
      <c r="K125" s="1604"/>
      <c r="L125" s="1604"/>
      <c r="M125" s="1604"/>
      <c r="N125" s="1604"/>
      <c r="O125" s="1604"/>
      <c r="P125" s="1604"/>
      <c r="Q125" s="1604"/>
      <c r="R125" s="1604"/>
      <c r="S125" s="1604"/>
      <c r="T125" s="1604"/>
      <c r="U125" s="1604"/>
      <c r="V125" s="1604"/>
      <c r="W125" s="1604"/>
      <c r="X125" s="1604"/>
      <c r="Y125" s="1604"/>
      <c r="Z125" s="1604"/>
      <c r="AA125" s="1604"/>
    </row>
    <row r="126" spans="1:27">
      <c r="A126" s="1582"/>
      <c r="B126" s="1604"/>
      <c r="C126" s="1604"/>
      <c r="D126" s="1604"/>
      <c r="E126" s="1604"/>
      <c r="F126" s="1604"/>
      <c r="G126" s="1584"/>
      <c r="H126" s="1604"/>
      <c r="I126" s="1604"/>
      <c r="J126" s="1604"/>
      <c r="K126" s="1604"/>
      <c r="L126" s="1604"/>
      <c r="M126" s="1604"/>
      <c r="N126" s="1604"/>
      <c r="O126" s="1604"/>
      <c r="P126" s="1604"/>
      <c r="Q126" s="1604"/>
      <c r="R126" s="1604"/>
      <c r="S126" s="1604"/>
      <c r="T126" s="1604"/>
      <c r="U126" s="1604"/>
      <c r="V126" s="1604"/>
      <c r="W126" s="1604"/>
      <c r="X126" s="1604"/>
      <c r="Y126" s="1604"/>
      <c r="Z126" s="1604"/>
      <c r="AA126" s="1604"/>
    </row>
    <row r="127" spans="1:27">
      <c r="A127" s="1593"/>
      <c r="B127" s="1620"/>
      <c r="C127" s="1620"/>
      <c r="D127" s="1620"/>
      <c r="E127" s="1620"/>
      <c r="F127" s="1620"/>
      <c r="G127" s="2040"/>
      <c r="H127" s="1604"/>
      <c r="I127" s="1604"/>
      <c r="J127" s="1604"/>
      <c r="K127" s="1604"/>
      <c r="L127" s="1604"/>
      <c r="M127" s="1604"/>
      <c r="N127" s="1604"/>
      <c r="O127" s="1604"/>
      <c r="P127" s="1604"/>
      <c r="Q127" s="1604"/>
      <c r="R127" s="1604"/>
      <c r="S127" s="1604"/>
      <c r="T127" s="1604"/>
      <c r="U127" s="1604"/>
      <c r="V127" s="1604"/>
      <c r="W127" s="1604"/>
      <c r="X127" s="1604"/>
      <c r="Y127" s="1604"/>
      <c r="Z127" s="1604"/>
      <c r="AA127" s="1604"/>
    </row>
    <row r="128" spans="1:27">
      <c r="A128" s="1582"/>
      <c r="B128" s="1604"/>
      <c r="C128" s="1604"/>
      <c r="D128" s="1604"/>
      <c r="E128" s="1604"/>
      <c r="F128" s="1604"/>
      <c r="G128" s="2032"/>
      <c r="H128" s="1604"/>
      <c r="I128" s="1604"/>
      <c r="J128" s="1604"/>
      <c r="K128" s="1604"/>
      <c r="L128" s="1604"/>
      <c r="M128" s="1604"/>
      <c r="N128" s="1604"/>
      <c r="O128" s="1604"/>
      <c r="P128" s="1604"/>
      <c r="Q128" s="1604"/>
      <c r="R128" s="1604"/>
      <c r="S128" s="1604"/>
      <c r="T128" s="1604"/>
      <c r="U128" s="1604"/>
      <c r="V128" s="1604"/>
      <c r="W128" s="1604"/>
      <c r="X128" s="1604"/>
      <c r="Y128" s="1604"/>
      <c r="Z128" s="1604"/>
      <c r="AA128" s="1604"/>
    </row>
    <row r="129" spans="1:27">
      <c r="A129" s="1582"/>
      <c r="B129" s="1604"/>
      <c r="C129" s="1604"/>
      <c r="D129" s="1604"/>
      <c r="E129" s="1604"/>
      <c r="F129" s="1604"/>
      <c r="G129" s="2032"/>
      <c r="H129" s="1604"/>
      <c r="I129" s="1604"/>
      <c r="J129" s="1604"/>
      <c r="K129" s="1604"/>
      <c r="L129" s="1604"/>
      <c r="M129" s="1604"/>
      <c r="N129" s="1604"/>
      <c r="O129" s="1604"/>
      <c r="P129" s="1604"/>
      <c r="Q129" s="1604"/>
      <c r="R129" s="1604"/>
      <c r="S129" s="1604"/>
      <c r="T129" s="1604"/>
      <c r="U129" s="1604"/>
      <c r="V129" s="1604"/>
      <c r="W129" s="1604"/>
      <c r="X129" s="1604"/>
      <c r="Y129" s="1604"/>
      <c r="Z129" s="1604"/>
      <c r="AA129" s="1604"/>
    </row>
    <row r="130" spans="1:27">
      <c r="A130" s="1582"/>
      <c r="B130" s="1604"/>
      <c r="C130" s="1604"/>
      <c r="D130" s="1604"/>
      <c r="E130" s="1604"/>
      <c r="F130" s="1604"/>
      <c r="G130" s="2032"/>
      <c r="H130" s="1604"/>
      <c r="I130" s="1604"/>
      <c r="J130" s="1604"/>
      <c r="K130" s="1604"/>
      <c r="L130" s="1604"/>
      <c r="M130" s="1604"/>
      <c r="N130" s="1604"/>
      <c r="O130" s="1604"/>
      <c r="P130" s="1604"/>
      <c r="Q130" s="1604"/>
      <c r="R130" s="1604"/>
      <c r="S130" s="1604"/>
      <c r="T130" s="1604"/>
      <c r="U130" s="1604"/>
      <c r="V130" s="1604"/>
      <c r="W130" s="1604"/>
      <c r="X130" s="1604"/>
      <c r="Y130" s="1604"/>
      <c r="Z130" s="1604"/>
      <c r="AA130" s="1604"/>
    </row>
    <row r="131" spans="1:27">
      <c r="A131" s="1582"/>
      <c r="B131" s="1604"/>
      <c r="C131" s="1604"/>
      <c r="D131" s="1604"/>
      <c r="E131" s="1604"/>
      <c r="F131" s="1604"/>
      <c r="G131" s="2032"/>
      <c r="H131" s="1604"/>
      <c r="I131" s="1604"/>
      <c r="J131" s="1604"/>
      <c r="K131" s="1604"/>
      <c r="L131" s="1604"/>
      <c r="M131" s="1604"/>
      <c r="N131" s="1604"/>
      <c r="O131" s="1604"/>
      <c r="P131" s="1604"/>
      <c r="Q131" s="1604"/>
      <c r="R131" s="1604"/>
      <c r="S131" s="1604"/>
      <c r="T131" s="1604"/>
      <c r="U131" s="1604"/>
      <c r="V131" s="1604"/>
      <c r="W131" s="1604"/>
      <c r="X131" s="1604"/>
      <c r="Y131" s="1604"/>
      <c r="Z131" s="1604"/>
      <c r="AA131" s="1604"/>
    </row>
    <row r="132" spans="1:27">
      <c r="A132" s="1582"/>
      <c r="B132" s="1604"/>
      <c r="C132" s="1604"/>
      <c r="D132" s="1604"/>
      <c r="E132" s="1604"/>
      <c r="F132" s="1604"/>
      <c r="G132" s="2032"/>
      <c r="H132" s="1604"/>
      <c r="I132" s="1604"/>
      <c r="J132" s="1604"/>
      <c r="K132" s="1604"/>
      <c r="L132" s="1604"/>
      <c r="M132" s="1604"/>
      <c r="N132" s="1604"/>
      <c r="O132" s="1604"/>
      <c r="P132" s="1604"/>
      <c r="Q132" s="1604"/>
      <c r="R132" s="1604"/>
      <c r="S132" s="1604"/>
      <c r="T132" s="1604"/>
      <c r="U132" s="1604"/>
      <c r="V132" s="1604"/>
      <c r="W132" s="1604"/>
      <c r="X132" s="1604"/>
      <c r="Y132" s="1604"/>
      <c r="Z132" s="1604"/>
      <c r="AA132" s="1604"/>
    </row>
    <row r="133" spans="1:27">
      <c r="A133" s="1582"/>
      <c r="B133" s="1604"/>
      <c r="C133" s="1604"/>
      <c r="D133" s="1604"/>
      <c r="E133" s="1604"/>
      <c r="F133" s="1604"/>
      <c r="G133" s="2032"/>
      <c r="H133" s="1604"/>
      <c r="I133" s="1604"/>
      <c r="J133" s="1604"/>
      <c r="K133" s="1604"/>
      <c r="L133" s="1604"/>
      <c r="M133" s="1604"/>
      <c r="N133" s="1604"/>
      <c r="O133" s="1604"/>
      <c r="P133" s="1604"/>
      <c r="Q133" s="1604"/>
      <c r="R133" s="1604"/>
      <c r="S133" s="1604"/>
      <c r="T133" s="1604"/>
      <c r="U133" s="1604"/>
      <c r="V133" s="1604"/>
      <c r="W133" s="1604"/>
      <c r="X133" s="1604"/>
      <c r="Y133" s="1604"/>
      <c r="Z133" s="1604"/>
      <c r="AA133" s="1604"/>
    </row>
    <row r="134" spans="1:27">
      <c r="A134" s="1582"/>
      <c r="B134" s="1604"/>
      <c r="C134" s="1604"/>
      <c r="D134" s="1604"/>
      <c r="E134" s="1604"/>
      <c r="F134" s="1604"/>
      <c r="G134" s="2032"/>
      <c r="H134" s="1604"/>
      <c r="I134" s="1604"/>
      <c r="J134" s="1604"/>
      <c r="K134" s="1604"/>
      <c r="L134" s="1604"/>
      <c r="M134" s="1604"/>
      <c r="N134" s="1604"/>
      <c r="O134" s="1604"/>
      <c r="P134" s="1604"/>
      <c r="Q134" s="1604"/>
      <c r="R134" s="1604"/>
      <c r="S134" s="1604"/>
      <c r="T134" s="1604"/>
      <c r="U134" s="1604"/>
      <c r="V134" s="1604"/>
      <c r="W134" s="1604"/>
      <c r="X134" s="1604"/>
      <c r="Y134" s="1604"/>
      <c r="Z134" s="1604"/>
      <c r="AA134" s="1604"/>
    </row>
    <row r="135" spans="1:27">
      <c r="A135" s="1582"/>
      <c r="B135" s="1604"/>
      <c r="C135" s="1604"/>
      <c r="D135" s="1604"/>
      <c r="E135" s="1604"/>
      <c r="F135" s="1604"/>
      <c r="G135" s="2032"/>
      <c r="H135" s="1604"/>
      <c r="I135" s="1604"/>
      <c r="J135" s="1604"/>
      <c r="K135" s="1604"/>
      <c r="L135" s="1604"/>
      <c r="M135" s="1604"/>
      <c r="N135" s="1604"/>
      <c r="O135" s="1604"/>
      <c r="P135" s="1604"/>
      <c r="Q135" s="1604"/>
      <c r="R135" s="1604"/>
      <c r="S135" s="1604"/>
      <c r="T135" s="1604"/>
      <c r="U135" s="1604"/>
      <c r="V135" s="1604"/>
      <c r="W135" s="1604"/>
      <c r="X135" s="1604"/>
      <c r="Y135" s="1604"/>
      <c r="Z135" s="1604"/>
      <c r="AA135" s="1604"/>
    </row>
    <row r="136" spans="1:27">
      <c r="A136" s="1582"/>
      <c r="B136" s="1604"/>
      <c r="C136" s="1598"/>
      <c r="D136" s="1604"/>
      <c r="E136" s="1598"/>
      <c r="F136" s="1598"/>
      <c r="G136" s="2032"/>
      <c r="H136" s="1604"/>
      <c r="I136" s="1604"/>
      <c r="J136" s="1604"/>
      <c r="K136" s="1604"/>
      <c r="L136" s="1604"/>
      <c r="M136" s="1604"/>
      <c r="N136" s="1604"/>
      <c r="O136" s="1604"/>
      <c r="P136" s="1604"/>
      <c r="Q136" s="1604"/>
      <c r="R136" s="1604"/>
      <c r="S136" s="1604"/>
      <c r="T136" s="1604"/>
      <c r="U136" s="1604"/>
      <c r="V136" s="1604"/>
      <c r="W136" s="1604"/>
      <c r="X136" s="1604"/>
      <c r="Y136" s="1604"/>
      <c r="Z136" s="1604"/>
      <c r="AA136" s="1604"/>
    </row>
    <row r="137" spans="1:27">
      <c r="A137" s="1582"/>
      <c r="B137" s="1604"/>
      <c r="C137" s="1604"/>
      <c r="D137" s="1604"/>
      <c r="E137" s="1604"/>
      <c r="F137" s="1604"/>
      <c r="G137" s="2032"/>
      <c r="H137" s="1604"/>
      <c r="I137" s="1604"/>
      <c r="J137" s="1604"/>
      <c r="K137" s="1604"/>
      <c r="L137" s="1604"/>
      <c r="M137" s="1604"/>
      <c r="N137" s="1604"/>
      <c r="O137" s="1604"/>
      <c r="P137" s="1604"/>
      <c r="Q137" s="1604"/>
      <c r="R137" s="1604"/>
      <c r="S137" s="1604"/>
      <c r="T137" s="1604"/>
      <c r="U137" s="1604"/>
      <c r="V137" s="1604"/>
      <c r="W137" s="1604"/>
      <c r="X137" s="1604"/>
      <c r="Y137" s="1604"/>
      <c r="Z137" s="1604"/>
      <c r="AA137" s="1604"/>
    </row>
    <row r="138" spans="1:27">
      <c r="A138" s="1582"/>
      <c r="B138" s="1604"/>
      <c r="C138" s="1604"/>
      <c r="D138" s="1604"/>
      <c r="E138" s="1604"/>
      <c r="F138" s="1604"/>
      <c r="G138" s="2032"/>
      <c r="H138" s="1604"/>
      <c r="I138" s="1604"/>
      <c r="J138" s="1604"/>
      <c r="K138" s="1604"/>
      <c r="L138" s="1604"/>
      <c r="M138" s="1604"/>
      <c r="N138" s="1604"/>
      <c r="O138" s="1604"/>
      <c r="P138" s="1604"/>
      <c r="Q138" s="1604"/>
      <c r="R138" s="1604"/>
      <c r="S138" s="1604"/>
      <c r="T138" s="1604"/>
      <c r="U138" s="1604"/>
      <c r="V138" s="1604"/>
      <c r="W138" s="1604"/>
      <c r="X138" s="1604"/>
      <c r="Y138" s="1604"/>
      <c r="Z138" s="1604"/>
      <c r="AA138" s="1604"/>
    </row>
    <row r="139" spans="1:27">
      <c r="A139" s="1582"/>
      <c r="B139" s="1604"/>
      <c r="C139" s="1604"/>
      <c r="D139" s="1604"/>
      <c r="E139" s="1604"/>
      <c r="F139" s="1604"/>
      <c r="G139" s="2032"/>
      <c r="H139" s="1604"/>
      <c r="I139" s="1604"/>
      <c r="J139" s="1604"/>
      <c r="K139" s="1604"/>
      <c r="L139" s="1604"/>
      <c r="M139" s="1604"/>
      <c r="N139" s="1604"/>
      <c r="O139" s="1604"/>
      <c r="P139" s="1604"/>
      <c r="Q139" s="1604"/>
      <c r="R139" s="1604"/>
      <c r="S139" s="1604"/>
      <c r="T139" s="1604"/>
      <c r="U139" s="1604"/>
      <c r="V139" s="1604"/>
      <c r="W139" s="1604"/>
      <c r="X139" s="1604"/>
      <c r="Y139" s="1604"/>
      <c r="Z139" s="1604"/>
      <c r="AA139" s="1604"/>
    </row>
    <row r="140" spans="1:27">
      <c r="A140" s="1582"/>
      <c r="B140" s="1604"/>
      <c r="C140" s="1604"/>
      <c r="D140" s="1604"/>
      <c r="E140" s="1604"/>
      <c r="F140" s="1604"/>
      <c r="G140" s="2032"/>
      <c r="H140" s="1604"/>
      <c r="I140" s="1604"/>
      <c r="J140" s="1604"/>
      <c r="K140" s="1604"/>
      <c r="L140" s="1604"/>
      <c r="M140" s="1604"/>
      <c r="N140" s="1604"/>
      <c r="O140" s="1604"/>
      <c r="P140" s="1604"/>
      <c r="Q140" s="1604"/>
      <c r="R140" s="1604"/>
      <c r="S140" s="1604"/>
      <c r="T140" s="1604"/>
      <c r="U140" s="1604"/>
      <c r="V140" s="1604"/>
      <c r="W140" s="1604"/>
      <c r="X140" s="1604"/>
      <c r="Y140" s="1604"/>
      <c r="Z140" s="1604"/>
      <c r="AA140" s="1604"/>
    </row>
    <row r="141" spans="1:27">
      <c r="A141" s="1582"/>
      <c r="B141" s="1604"/>
      <c r="C141" s="1604"/>
      <c r="D141" s="1604"/>
      <c r="E141" s="1604"/>
      <c r="F141" s="1604"/>
      <c r="G141" s="2032"/>
      <c r="H141" s="1604"/>
      <c r="I141" s="1604"/>
      <c r="J141" s="1604"/>
      <c r="K141" s="1604"/>
      <c r="L141" s="1604"/>
      <c r="M141" s="1604"/>
      <c r="N141" s="1604"/>
      <c r="O141" s="1604"/>
      <c r="P141" s="1604"/>
      <c r="Q141" s="1604"/>
      <c r="R141" s="1604"/>
      <c r="S141" s="1604"/>
      <c r="T141" s="1604"/>
      <c r="U141" s="1604"/>
      <c r="V141" s="1604"/>
      <c r="W141" s="1604"/>
      <c r="X141" s="1604"/>
      <c r="Y141" s="1604"/>
      <c r="Z141" s="1604"/>
      <c r="AA141" s="1604"/>
    </row>
    <row r="142" spans="1:27">
      <c r="A142" s="1582"/>
      <c r="B142" s="1604"/>
      <c r="C142" s="1604"/>
      <c r="D142" s="1604"/>
      <c r="E142" s="1604"/>
      <c r="F142" s="1604"/>
      <c r="G142" s="2032"/>
      <c r="H142" s="1604"/>
      <c r="I142" s="1604"/>
      <c r="J142" s="1604"/>
      <c r="K142" s="1604"/>
      <c r="L142" s="1604"/>
      <c r="M142" s="1604"/>
      <c r="N142" s="1604"/>
      <c r="O142" s="1604"/>
      <c r="P142" s="1604"/>
      <c r="Q142" s="1604"/>
      <c r="R142" s="1604"/>
      <c r="S142" s="1604"/>
      <c r="T142" s="1604"/>
      <c r="U142" s="1604"/>
      <c r="V142" s="1604"/>
      <c r="W142" s="1604"/>
      <c r="X142" s="1604"/>
      <c r="Y142" s="1604"/>
      <c r="Z142" s="1604"/>
      <c r="AA142" s="1604"/>
    </row>
    <row r="143" spans="1:27">
      <c r="A143" s="1582"/>
      <c r="B143" s="1604"/>
      <c r="C143" s="1604"/>
      <c r="D143" s="1604"/>
      <c r="E143" s="1604"/>
      <c r="F143" s="1604"/>
      <c r="G143" s="2032"/>
      <c r="H143" s="1604"/>
      <c r="I143" s="1604"/>
      <c r="J143" s="1604"/>
      <c r="K143" s="1604"/>
      <c r="L143" s="1604"/>
      <c r="M143" s="1604"/>
      <c r="N143" s="1604"/>
      <c r="O143" s="1604"/>
      <c r="P143" s="1604"/>
      <c r="Q143" s="1604"/>
      <c r="R143" s="1604"/>
      <c r="S143" s="1604"/>
      <c r="T143" s="1604"/>
      <c r="U143" s="1604"/>
      <c r="V143" s="1604"/>
      <c r="W143" s="1604"/>
      <c r="X143" s="1604"/>
      <c r="Y143" s="1604"/>
      <c r="Z143" s="1604"/>
      <c r="AA143" s="1604"/>
    </row>
    <row r="144" spans="1:27">
      <c r="A144" s="1582"/>
      <c r="B144" s="1604"/>
      <c r="C144" s="1604"/>
      <c r="D144" s="1604"/>
      <c r="E144" s="1604"/>
      <c r="F144" s="1604"/>
      <c r="G144" s="2032"/>
      <c r="H144" s="1604"/>
      <c r="I144" s="1604"/>
      <c r="J144" s="1604"/>
      <c r="K144" s="1604"/>
      <c r="L144" s="1604"/>
      <c r="M144" s="1604"/>
      <c r="N144" s="1604"/>
      <c r="O144" s="1604"/>
      <c r="P144" s="1604"/>
      <c r="Q144" s="1604"/>
      <c r="R144" s="1604"/>
      <c r="S144" s="1604"/>
      <c r="T144" s="1604"/>
      <c r="U144" s="1604"/>
      <c r="V144" s="1604"/>
      <c r="W144" s="1604"/>
      <c r="X144" s="1604"/>
      <c r="Y144" s="1604"/>
      <c r="Z144" s="1604"/>
      <c r="AA144" s="1604"/>
    </row>
    <row r="145" spans="1:27">
      <c r="A145" s="1582"/>
      <c r="B145" s="1604"/>
      <c r="C145" s="1604"/>
      <c r="D145" s="1604"/>
      <c r="E145" s="1604"/>
      <c r="F145" s="1604"/>
      <c r="G145" s="2032"/>
      <c r="H145" s="1604"/>
      <c r="I145" s="1604"/>
      <c r="J145" s="1604"/>
      <c r="K145" s="1604"/>
      <c r="L145" s="1604"/>
      <c r="M145" s="1604"/>
      <c r="N145" s="1604"/>
      <c r="O145" s="1604"/>
      <c r="P145" s="1604"/>
      <c r="Q145" s="1604"/>
      <c r="R145" s="1604"/>
      <c r="S145" s="1604"/>
      <c r="T145" s="1604"/>
      <c r="U145" s="1604"/>
      <c r="V145" s="1604"/>
      <c r="W145" s="1604"/>
      <c r="X145" s="1604"/>
      <c r="Y145" s="1604"/>
      <c r="Z145" s="1604"/>
      <c r="AA145" s="1604"/>
    </row>
    <row r="146" spans="1:27">
      <c r="A146" s="1582"/>
      <c r="B146" s="1604"/>
      <c r="C146" s="1604"/>
      <c r="D146" s="1604"/>
      <c r="E146" s="1604"/>
      <c r="F146" s="1604"/>
      <c r="G146" s="2032"/>
      <c r="H146" s="1604"/>
      <c r="I146" s="1604"/>
      <c r="J146" s="1604"/>
      <c r="K146" s="1604"/>
      <c r="L146" s="1604"/>
      <c r="M146" s="1604"/>
      <c r="N146" s="1604"/>
      <c r="O146" s="1604"/>
      <c r="P146" s="1604"/>
      <c r="Q146" s="1604"/>
      <c r="R146" s="1604"/>
      <c r="S146" s="1604"/>
      <c r="T146" s="1604"/>
      <c r="U146" s="1604"/>
      <c r="V146" s="1604"/>
      <c r="W146" s="1604"/>
      <c r="X146" s="1604"/>
      <c r="Y146" s="1604"/>
      <c r="Z146" s="1604"/>
      <c r="AA146" s="1604"/>
    </row>
    <row r="147" spans="1:27">
      <c r="A147" s="1582"/>
      <c r="B147" s="1604"/>
      <c r="C147" s="1604"/>
      <c r="D147" s="1604"/>
      <c r="E147" s="1604"/>
      <c r="F147" s="1604"/>
      <c r="G147" s="2032"/>
      <c r="H147" s="1604"/>
      <c r="I147" s="1604"/>
      <c r="J147" s="1604"/>
      <c r="K147" s="1604"/>
      <c r="L147" s="1604"/>
      <c r="M147" s="1604"/>
      <c r="N147" s="1604"/>
      <c r="O147" s="1604"/>
      <c r="P147" s="1604"/>
      <c r="Q147" s="1604"/>
      <c r="R147" s="1604"/>
      <c r="S147" s="1604"/>
      <c r="T147" s="1604"/>
      <c r="U147" s="1604"/>
      <c r="V147" s="1604"/>
      <c r="W147" s="1604"/>
      <c r="X147" s="1604"/>
      <c r="Y147" s="1604"/>
      <c r="Z147" s="1604"/>
      <c r="AA147" s="1604"/>
    </row>
    <row r="148" spans="1:27">
      <c r="A148" s="1582"/>
      <c r="B148" s="1604"/>
      <c r="C148" s="1604"/>
      <c r="D148" s="1604"/>
      <c r="E148" s="1604"/>
      <c r="F148" s="1604"/>
      <c r="G148" s="2032"/>
      <c r="H148" s="1604"/>
      <c r="I148" s="1604"/>
      <c r="J148" s="1604"/>
      <c r="K148" s="1604"/>
      <c r="L148" s="1604"/>
      <c r="M148" s="1604"/>
      <c r="N148" s="1604"/>
      <c r="O148" s="1604"/>
      <c r="P148" s="1604"/>
      <c r="Q148" s="1604"/>
      <c r="R148" s="1604"/>
      <c r="S148" s="1604"/>
      <c r="T148" s="1604"/>
      <c r="U148" s="1604"/>
      <c r="V148" s="1604"/>
      <c r="W148" s="1604"/>
      <c r="X148" s="1604"/>
      <c r="Y148" s="1604"/>
      <c r="Z148" s="1604"/>
      <c r="AA148" s="1604"/>
    </row>
    <row r="149" spans="1:27">
      <c r="A149" s="1582"/>
      <c r="B149" s="1604"/>
      <c r="C149" s="1604"/>
      <c r="D149" s="1604"/>
      <c r="E149" s="1604"/>
      <c r="F149" s="1604"/>
      <c r="G149" s="2032"/>
      <c r="H149" s="1604"/>
      <c r="I149" s="1604"/>
      <c r="J149" s="1604"/>
      <c r="K149" s="1604"/>
      <c r="L149" s="1604"/>
      <c r="M149" s="1604"/>
      <c r="N149" s="1604"/>
      <c r="O149" s="1604"/>
      <c r="P149" s="1604"/>
      <c r="Q149" s="1604"/>
      <c r="R149" s="1604"/>
      <c r="S149" s="1604"/>
      <c r="T149" s="1604"/>
      <c r="U149" s="1604"/>
      <c r="V149" s="1604"/>
      <c r="W149" s="1604"/>
      <c r="X149" s="1604"/>
      <c r="Y149" s="1604"/>
      <c r="Z149" s="1604"/>
      <c r="AA149" s="1604"/>
    </row>
    <row r="150" spans="1:27">
      <c r="A150" s="1582"/>
      <c r="B150" s="1604"/>
      <c r="C150" s="1604"/>
      <c r="D150" s="1604"/>
      <c r="E150" s="1604"/>
      <c r="F150" s="1604"/>
      <c r="G150" s="2032"/>
      <c r="H150" s="1604"/>
      <c r="I150" s="1604"/>
      <c r="J150" s="1604"/>
      <c r="K150" s="1604"/>
      <c r="L150" s="1604"/>
      <c r="M150" s="1604"/>
      <c r="N150" s="1604"/>
      <c r="O150" s="1604"/>
      <c r="P150" s="1604"/>
      <c r="Q150" s="1604"/>
      <c r="R150" s="1604"/>
      <c r="S150" s="1604"/>
      <c r="T150" s="1604"/>
      <c r="U150" s="1604"/>
      <c r="V150" s="1604"/>
      <c r="W150" s="1604"/>
      <c r="X150" s="1604"/>
      <c r="Y150" s="1604"/>
      <c r="Z150" s="1604"/>
      <c r="AA150" s="1604"/>
    </row>
    <row r="151" spans="1:27">
      <c r="A151" s="1582"/>
      <c r="B151" s="1604"/>
      <c r="C151" s="1604"/>
      <c r="D151" s="1604"/>
      <c r="E151" s="1604"/>
      <c r="F151" s="1604"/>
      <c r="G151" s="2032"/>
      <c r="H151" s="1604"/>
      <c r="I151" s="1604"/>
      <c r="J151" s="1604"/>
      <c r="K151" s="1604"/>
      <c r="L151" s="1604"/>
      <c r="M151" s="1604"/>
      <c r="N151" s="1604"/>
      <c r="O151" s="1604"/>
      <c r="P151" s="1604"/>
      <c r="Q151" s="1604"/>
      <c r="R151" s="1604"/>
      <c r="S151" s="1604"/>
      <c r="T151" s="1604"/>
      <c r="U151" s="1604"/>
      <c r="V151" s="1604"/>
      <c r="W151" s="1604"/>
      <c r="X151" s="1604"/>
      <c r="Y151" s="1604"/>
      <c r="Z151" s="1604"/>
      <c r="AA151" s="1604"/>
    </row>
    <row r="152" spans="1:27">
      <c r="A152" s="1582"/>
      <c r="B152" s="1604"/>
      <c r="C152" s="1604"/>
      <c r="D152" s="1604"/>
      <c r="E152" s="1604"/>
      <c r="F152" s="1604"/>
      <c r="G152" s="2032"/>
      <c r="H152" s="1604"/>
      <c r="I152" s="1604"/>
      <c r="J152" s="1604"/>
      <c r="K152" s="1604"/>
      <c r="L152" s="1604"/>
      <c r="M152" s="1604"/>
      <c r="N152" s="1604"/>
      <c r="O152" s="1604"/>
      <c r="P152" s="1604"/>
      <c r="Q152" s="1604"/>
      <c r="R152" s="1604"/>
      <c r="S152" s="1604"/>
      <c r="T152" s="1604"/>
      <c r="U152" s="1604"/>
      <c r="V152" s="1604"/>
      <c r="W152" s="1604"/>
      <c r="X152" s="1604"/>
      <c r="Y152" s="1604"/>
      <c r="Z152" s="1604"/>
      <c r="AA152" s="1604"/>
    </row>
    <row r="153" spans="1:27">
      <c r="A153" s="1582"/>
      <c r="B153" s="1604"/>
      <c r="C153" s="1604"/>
      <c r="D153" s="1604"/>
      <c r="E153" s="1604"/>
      <c r="F153" s="1604"/>
      <c r="G153" s="2032"/>
      <c r="H153" s="1604"/>
      <c r="I153" s="1604"/>
      <c r="J153" s="1604"/>
      <c r="K153" s="1604"/>
      <c r="L153" s="1604"/>
      <c r="M153" s="1604"/>
      <c r="N153" s="1604"/>
      <c r="O153" s="1604"/>
      <c r="P153" s="1604"/>
      <c r="Q153" s="1604"/>
      <c r="R153" s="1604"/>
      <c r="S153" s="1604"/>
      <c r="T153" s="1604"/>
      <c r="U153" s="1604"/>
      <c r="V153" s="1604"/>
      <c r="W153" s="1604"/>
      <c r="X153" s="1604"/>
      <c r="Y153" s="1604"/>
      <c r="Z153" s="1604"/>
      <c r="AA153" s="1604"/>
    </row>
    <row r="154" spans="1:27">
      <c r="A154" s="1582"/>
      <c r="B154" s="1604"/>
      <c r="C154" s="1604"/>
      <c r="D154" s="1604"/>
      <c r="E154" s="1604"/>
      <c r="F154" s="1604"/>
      <c r="G154" s="2032"/>
      <c r="H154" s="1604"/>
      <c r="I154" s="1604"/>
      <c r="J154" s="1604"/>
      <c r="K154" s="1604"/>
      <c r="L154" s="1604"/>
      <c r="M154" s="1604"/>
      <c r="N154" s="1604"/>
      <c r="O154" s="1604"/>
      <c r="P154" s="1604"/>
      <c r="Q154" s="1604"/>
      <c r="R154" s="1604"/>
      <c r="S154" s="1604"/>
      <c r="T154" s="1604"/>
      <c r="U154" s="1604"/>
      <c r="V154" s="1604"/>
      <c r="W154" s="1604"/>
      <c r="X154" s="1604"/>
      <c r="Y154" s="1604"/>
      <c r="Z154" s="1604"/>
      <c r="AA154" s="1604"/>
    </row>
    <row r="155" spans="1:27">
      <c r="A155" s="1582"/>
      <c r="B155" s="1604"/>
      <c r="C155" s="1604"/>
      <c r="D155" s="1604"/>
      <c r="E155" s="1604"/>
      <c r="F155" s="1604"/>
      <c r="G155" s="2032"/>
      <c r="H155" s="1604"/>
      <c r="I155" s="1604"/>
      <c r="J155" s="1604"/>
      <c r="K155" s="1604"/>
      <c r="L155" s="1604"/>
      <c r="M155" s="1604"/>
      <c r="N155" s="1604"/>
      <c r="O155" s="1604"/>
      <c r="P155" s="1604"/>
      <c r="Q155" s="1604"/>
      <c r="R155" s="1604"/>
      <c r="S155" s="1604"/>
      <c r="T155" s="1604"/>
      <c r="U155" s="1604"/>
      <c r="V155" s="1604"/>
      <c r="W155" s="1604"/>
      <c r="X155" s="1604"/>
      <c r="Y155" s="1604"/>
      <c r="Z155" s="1604"/>
      <c r="AA155" s="1604"/>
    </row>
    <row r="156" spans="1:27">
      <c r="A156" s="1582"/>
      <c r="B156" s="1604"/>
      <c r="C156" s="1604"/>
      <c r="D156" s="1604"/>
      <c r="E156" s="1604"/>
      <c r="F156" s="1604"/>
      <c r="G156" s="2032"/>
      <c r="H156" s="1604"/>
      <c r="I156" s="1604"/>
      <c r="J156" s="1604"/>
      <c r="K156" s="1604"/>
      <c r="L156" s="1604"/>
      <c r="M156" s="1604"/>
      <c r="N156" s="1604"/>
      <c r="O156" s="1604"/>
      <c r="P156" s="1604"/>
      <c r="Q156" s="1604"/>
      <c r="R156" s="1604"/>
      <c r="S156" s="1604"/>
      <c r="T156" s="1604"/>
      <c r="U156" s="1604"/>
      <c r="V156" s="1604"/>
      <c r="W156" s="1604"/>
      <c r="X156" s="1604"/>
      <c r="Y156" s="1604"/>
      <c r="Z156" s="1604"/>
      <c r="AA156" s="1604"/>
    </row>
    <row r="157" spans="1:27">
      <c r="A157" s="1582"/>
      <c r="B157" s="1604"/>
      <c r="C157" s="1604"/>
      <c r="D157" s="1604"/>
      <c r="E157" s="1604"/>
      <c r="F157" s="1604"/>
      <c r="G157" s="2032"/>
      <c r="H157" s="1604"/>
      <c r="I157" s="1604"/>
      <c r="J157" s="1604"/>
      <c r="K157" s="1604"/>
      <c r="L157" s="1604"/>
      <c r="M157" s="1604"/>
      <c r="N157" s="1604"/>
      <c r="O157" s="1604"/>
      <c r="P157" s="1604"/>
      <c r="Q157" s="1604"/>
      <c r="R157" s="1604"/>
      <c r="S157" s="1604"/>
      <c r="T157" s="1604"/>
      <c r="U157" s="1604"/>
      <c r="V157" s="1604"/>
      <c r="W157" s="1604"/>
      <c r="X157" s="1604"/>
      <c r="Y157" s="1604"/>
      <c r="Z157" s="1604"/>
      <c r="AA157" s="1604"/>
    </row>
    <row r="158" spans="1:27">
      <c r="A158" s="1582"/>
      <c r="B158" s="1604"/>
      <c r="C158" s="1604"/>
      <c r="D158" s="1604"/>
      <c r="E158" s="1604"/>
      <c r="F158" s="1604"/>
      <c r="G158" s="2032"/>
      <c r="H158" s="1604"/>
      <c r="I158" s="1604"/>
      <c r="J158" s="1604"/>
      <c r="K158" s="1604"/>
      <c r="L158" s="1604"/>
      <c r="M158" s="1604"/>
      <c r="N158" s="1604"/>
      <c r="O158" s="1604"/>
      <c r="P158" s="1604"/>
      <c r="Q158" s="1604"/>
      <c r="R158" s="1604"/>
      <c r="S158" s="1604"/>
      <c r="T158" s="1604"/>
      <c r="U158" s="1604"/>
      <c r="V158" s="1604"/>
      <c r="W158" s="1604"/>
      <c r="X158" s="1604"/>
      <c r="Y158" s="1604"/>
      <c r="Z158" s="1604"/>
      <c r="AA158" s="1604"/>
    </row>
    <row r="159" spans="1:27">
      <c r="A159" s="1582"/>
      <c r="B159" s="1604"/>
      <c r="C159" s="1604"/>
      <c r="D159" s="1604"/>
      <c r="E159" s="1604"/>
      <c r="F159" s="1604"/>
      <c r="G159" s="2032"/>
      <c r="H159" s="1604"/>
      <c r="I159" s="1604"/>
      <c r="J159" s="1604"/>
      <c r="K159" s="1604"/>
      <c r="L159" s="1604"/>
      <c r="M159" s="1604"/>
      <c r="N159" s="1604"/>
      <c r="O159" s="1604"/>
      <c r="P159" s="1604"/>
      <c r="Q159" s="1604"/>
      <c r="R159" s="1604"/>
      <c r="S159" s="1604"/>
      <c r="T159" s="1604"/>
      <c r="U159" s="1604"/>
      <c r="V159" s="1604"/>
      <c r="W159" s="1604"/>
      <c r="X159" s="1604"/>
      <c r="Y159" s="1604"/>
      <c r="Z159" s="1604"/>
      <c r="AA159" s="1604"/>
    </row>
    <row r="160" spans="1:27">
      <c r="A160" s="1582"/>
      <c r="B160" s="1604"/>
      <c r="C160" s="1604"/>
      <c r="D160" s="1604"/>
      <c r="E160" s="1604"/>
      <c r="F160" s="1604"/>
      <c r="G160" s="2032"/>
      <c r="H160" s="1604"/>
      <c r="I160" s="1604"/>
      <c r="J160" s="1604"/>
      <c r="K160" s="1604"/>
      <c r="L160" s="1604"/>
      <c r="M160" s="1604"/>
      <c r="N160" s="1604"/>
      <c r="O160" s="1604"/>
      <c r="P160" s="1604"/>
      <c r="Q160" s="1604"/>
      <c r="R160" s="1604"/>
      <c r="S160" s="1604"/>
      <c r="T160" s="1604"/>
      <c r="U160" s="1604"/>
      <c r="V160" s="1604"/>
      <c r="W160" s="1604"/>
      <c r="X160" s="1604"/>
      <c r="Y160" s="1604"/>
      <c r="Z160" s="1604"/>
      <c r="AA160" s="1604"/>
    </row>
    <row r="161" spans="1:27">
      <c r="A161" s="1582"/>
      <c r="B161" s="1604"/>
      <c r="C161" s="1604"/>
      <c r="D161" s="1604"/>
      <c r="E161" s="1604"/>
      <c r="F161" s="1604"/>
      <c r="G161" s="2032"/>
      <c r="H161" s="1604"/>
      <c r="I161" s="1604"/>
      <c r="J161" s="1604"/>
      <c r="K161" s="1604"/>
      <c r="L161" s="1604"/>
      <c r="M161" s="1604"/>
      <c r="N161" s="1604"/>
      <c r="O161" s="1604"/>
      <c r="P161" s="1604"/>
      <c r="Q161" s="1604"/>
      <c r="R161" s="1604"/>
      <c r="S161" s="1604"/>
      <c r="T161" s="1604"/>
      <c r="U161" s="1604"/>
      <c r="V161" s="1604"/>
      <c r="W161" s="1604"/>
      <c r="X161" s="1604"/>
      <c r="Y161" s="1604"/>
      <c r="Z161" s="1604"/>
      <c r="AA161" s="1604"/>
    </row>
    <row r="162" spans="1:27">
      <c r="A162" s="1582"/>
      <c r="B162" s="1604"/>
      <c r="C162" s="1604"/>
      <c r="D162" s="1604"/>
      <c r="E162" s="1604"/>
      <c r="F162" s="1604"/>
      <c r="G162" s="2032"/>
      <c r="H162" s="1604"/>
      <c r="I162" s="1604"/>
      <c r="J162" s="1604"/>
      <c r="K162" s="1604"/>
      <c r="L162" s="1604"/>
      <c r="M162" s="1604"/>
      <c r="N162" s="1604"/>
      <c r="O162" s="1604"/>
      <c r="P162" s="1604"/>
      <c r="Q162" s="1604"/>
      <c r="R162" s="1604"/>
      <c r="S162" s="1604"/>
      <c r="T162" s="1604"/>
      <c r="U162" s="1604"/>
      <c r="V162" s="1604"/>
      <c r="W162" s="1604"/>
      <c r="X162" s="1604"/>
      <c r="Y162" s="1604"/>
      <c r="Z162" s="1604"/>
      <c r="AA162" s="1604"/>
    </row>
    <row r="163" spans="1:27">
      <c r="A163" s="1582"/>
      <c r="B163" s="1604"/>
      <c r="C163" s="1604"/>
      <c r="D163" s="1604"/>
      <c r="E163" s="1604"/>
      <c r="F163" s="1604"/>
      <c r="G163" s="2032"/>
      <c r="H163" s="1604"/>
      <c r="I163" s="1604"/>
      <c r="J163" s="1604"/>
      <c r="K163" s="1604"/>
      <c r="L163" s="1604"/>
      <c r="M163" s="1604"/>
      <c r="N163" s="1604"/>
      <c r="O163" s="1604"/>
      <c r="P163" s="1604"/>
      <c r="Q163" s="1604"/>
      <c r="R163" s="1604"/>
      <c r="S163" s="1604"/>
      <c r="T163" s="1604"/>
      <c r="U163" s="1604"/>
      <c r="V163" s="1604"/>
      <c r="W163" s="1604"/>
      <c r="X163" s="1604"/>
      <c r="Y163" s="1604"/>
      <c r="Z163" s="1604"/>
      <c r="AA163" s="1604"/>
    </row>
    <row r="164" spans="1:27">
      <c r="A164" s="1582"/>
      <c r="B164" s="1604"/>
      <c r="C164" s="1604"/>
      <c r="D164" s="1604"/>
      <c r="E164" s="1604"/>
      <c r="F164" s="1604"/>
      <c r="G164" s="2032"/>
      <c r="H164" s="1604"/>
      <c r="I164" s="1604"/>
      <c r="J164" s="1604"/>
      <c r="K164" s="1604"/>
      <c r="L164" s="1604"/>
      <c r="M164" s="1604"/>
      <c r="N164" s="1604"/>
      <c r="O164" s="1604"/>
      <c r="P164" s="1604"/>
      <c r="Q164" s="1604"/>
      <c r="R164" s="1604"/>
      <c r="S164" s="1604"/>
      <c r="T164" s="1604"/>
      <c r="U164" s="1604"/>
      <c r="V164" s="1604"/>
      <c r="W164" s="1604"/>
      <c r="X164" s="1604"/>
      <c r="Y164" s="1604"/>
      <c r="Z164" s="1604"/>
      <c r="AA164" s="1604"/>
    </row>
    <row r="165" spans="1:27">
      <c r="A165" s="1582"/>
      <c r="B165" s="1604"/>
      <c r="C165" s="1604"/>
      <c r="D165" s="1604"/>
      <c r="E165" s="1604"/>
      <c r="F165" s="1604"/>
      <c r="G165" s="2032"/>
      <c r="H165" s="1604"/>
      <c r="I165" s="1604"/>
      <c r="J165" s="1604"/>
      <c r="K165" s="1604"/>
      <c r="L165" s="1604"/>
      <c r="M165" s="1604"/>
      <c r="N165" s="1604"/>
      <c r="O165" s="1604"/>
      <c r="P165" s="1604"/>
      <c r="Q165" s="1604"/>
      <c r="R165" s="1604"/>
      <c r="S165" s="1604"/>
      <c r="T165" s="1604"/>
      <c r="U165" s="1604"/>
      <c r="V165" s="1604"/>
      <c r="W165" s="1604"/>
      <c r="X165" s="1604"/>
      <c r="Y165" s="1604"/>
      <c r="Z165" s="1604"/>
      <c r="AA165" s="1604"/>
    </row>
    <row r="166" spans="1:27">
      <c r="A166" s="1582"/>
      <c r="B166" s="1604"/>
      <c r="C166" s="1604"/>
      <c r="D166" s="1604"/>
      <c r="E166" s="1604"/>
      <c r="F166" s="1604"/>
      <c r="G166" s="2032"/>
      <c r="H166" s="1604"/>
      <c r="I166" s="1604"/>
      <c r="J166" s="1604"/>
      <c r="K166" s="1604"/>
      <c r="L166" s="1604"/>
      <c r="M166" s="1604"/>
      <c r="N166" s="1604"/>
      <c r="O166" s="1604"/>
      <c r="P166" s="1604"/>
      <c r="Q166" s="1604"/>
      <c r="R166" s="1604"/>
      <c r="S166" s="1604"/>
      <c r="T166" s="1604"/>
      <c r="U166" s="1604"/>
      <c r="V166" s="1604"/>
      <c r="W166" s="1604"/>
      <c r="X166" s="1604"/>
      <c r="Y166" s="1604"/>
      <c r="Z166" s="1604"/>
      <c r="AA166" s="1604"/>
    </row>
    <row r="167" spans="1:27">
      <c r="A167" s="1582"/>
      <c r="B167" s="1604"/>
      <c r="C167" s="1604"/>
      <c r="D167" s="1604"/>
      <c r="E167" s="1604"/>
      <c r="F167" s="1604"/>
      <c r="G167" s="2032"/>
      <c r="H167" s="1604"/>
      <c r="I167" s="1604"/>
      <c r="J167" s="1604"/>
      <c r="K167" s="1604"/>
      <c r="L167" s="1604"/>
      <c r="M167" s="1604"/>
      <c r="N167" s="1604"/>
      <c r="O167" s="1604"/>
      <c r="P167" s="1604"/>
      <c r="Q167" s="1604"/>
      <c r="R167" s="1604"/>
      <c r="S167" s="1604"/>
      <c r="T167" s="1604"/>
      <c r="U167" s="1604"/>
      <c r="V167" s="1604"/>
      <c r="W167" s="1604"/>
      <c r="X167" s="1604"/>
      <c r="Y167" s="1604"/>
      <c r="Z167" s="1604"/>
      <c r="AA167" s="1604"/>
    </row>
    <row r="168" spans="1:27">
      <c r="A168" s="1582"/>
      <c r="B168" s="1604"/>
      <c r="C168" s="1604"/>
      <c r="D168" s="1604"/>
      <c r="E168" s="1604"/>
      <c r="F168" s="1604"/>
      <c r="G168" s="2032"/>
      <c r="H168" s="1604"/>
      <c r="I168" s="1604"/>
      <c r="J168" s="1604"/>
      <c r="K168" s="1604"/>
      <c r="L168" s="1604"/>
      <c r="M168" s="1604"/>
      <c r="N168" s="1604"/>
      <c r="O168" s="1604"/>
      <c r="P168" s="1604"/>
      <c r="Q168" s="1604"/>
      <c r="R168" s="1604"/>
      <c r="S168" s="1604"/>
      <c r="T168" s="1604"/>
      <c r="U168" s="1604"/>
      <c r="V168" s="1604"/>
      <c r="W168" s="1604"/>
      <c r="X168" s="1604"/>
      <c r="Y168" s="1604"/>
      <c r="Z168" s="1604"/>
      <c r="AA168" s="1604"/>
    </row>
    <row r="169" spans="1:27">
      <c r="A169" s="1582"/>
      <c r="B169" s="1604"/>
      <c r="C169" s="1604"/>
      <c r="D169" s="1604"/>
      <c r="E169" s="1604"/>
      <c r="F169" s="1604"/>
      <c r="G169" s="2032"/>
      <c r="H169" s="1604"/>
      <c r="I169" s="1604"/>
      <c r="J169" s="1604"/>
      <c r="K169" s="1604"/>
      <c r="L169" s="1604"/>
      <c r="M169" s="1604"/>
      <c r="N169" s="1604"/>
      <c r="O169" s="1604"/>
      <c r="P169" s="1604"/>
      <c r="Q169" s="1604"/>
      <c r="R169" s="1604"/>
      <c r="S169" s="1604"/>
      <c r="T169" s="1604"/>
      <c r="U169" s="1604"/>
      <c r="V169" s="1604"/>
      <c r="W169" s="1604"/>
      <c r="X169" s="1604"/>
      <c r="Y169" s="1604"/>
      <c r="Z169" s="1604"/>
      <c r="AA169" s="1604"/>
    </row>
    <row r="170" spans="1:27">
      <c r="A170" s="1582"/>
      <c r="B170" s="1604"/>
      <c r="C170" s="1604"/>
      <c r="D170" s="1604"/>
      <c r="E170" s="1604"/>
      <c r="F170" s="1604"/>
      <c r="G170" s="2032"/>
      <c r="H170" s="1604"/>
      <c r="I170" s="1604"/>
      <c r="J170" s="1604"/>
      <c r="K170" s="1604"/>
      <c r="L170" s="1604"/>
      <c r="M170" s="1604"/>
      <c r="N170" s="1604"/>
      <c r="O170" s="1604"/>
      <c r="P170" s="1604"/>
      <c r="Q170" s="1604"/>
      <c r="R170" s="1604"/>
      <c r="S170" s="1604"/>
      <c r="T170" s="1604"/>
      <c r="U170" s="1604"/>
      <c r="V170" s="1604"/>
      <c r="W170" s="1604"/>
      <c r="X170" s="1604"/>
      <c r="Y170" s="1604"/>
      <c r="Z170" s="1604"/>
      <c r="AA170" s="1604"/>
    </row>
    <row r="171" spans="1:27">
      <c r="A171" s="1582"/>
      <c r="B171" s="1604"/>
      <c r="C171" s="1604"/>
      <c r="D171" s="1604"/>
      <c r="E171" s="1604"/>
      <c r="F171" s="1604"/>
      <c r="G171" s="2032"/>
      <c r="H171" s="1604"/>
      <c r="I171" s="1604"/>
      <c r="J171" s="1604"/>
      <c r="K171" s="1604"/>
      <c r="L171" s="1604"/>
      <c r="M171" s="1604"/>
      <c r="N171" s="1604"/>
      <c r="O171" s="1604"/>
      <c r="P171" s="1604"/>
      <c r="Q171" s="1604"/>
      <c r="R171" s="1604"/>
      <c r="S171" s="1604"/>
      <c r="T171" s="1604"/>
      <c r="U171" s="1604"/>
      <c r="V171" s="1604"/>
      <c r="W171" s="1604"/>
      <c r="X171" s="1604"/>
      <c r="Y171" s="1604"/>
      <c r="Z171" s="1604"/>
      <c r="AA171" s="1604"/>
    </row>
    <row r="172" spans="1:27">
      <c r="A172" s="1582"/>
      <c r="B172" s="1604"/>
      <c r="C172" s="1604"/>
      <c r="D172" s="1604"/>
      <c r="E172" s="1604"/>
      <c r="F172" s="1604"/>
      <c r="G172" s="2032"/>
      <c r="H172" s="1604"/>
      <c r="I172" s="1604"/>
      <c r="J172" s="1604"/>
      <c r="K172" s="1604"/>
      <c r="L172" s="1604"/>
      <c r="M172" s="1604"/>
      <c r="N172" s="1604"/>
      <c r="O172" s="1604"/>
      <c r="P172" s="1604"/>
      <c r="Q172" s="1604"/>
      <c r="R172" s="1604"/>
      <c r="S172" s="1604"/>
      <c r="T172" s="1604"/>
      <c r="U172" s="1604"/>
      <c r="V172" s="1604"/>
      <c r="W172" s="1604"/>
      <c r="X172" s="1604"/>
      <c r="Y172" s="1604"/>
      <c r="Z172" s="1604"/>
      <c r="AA172" s="1604"/>
    </row>
    <row r="173" spans="1:27">
      <c r="A173" s="1582"/>
      <c r="B173" s="1604"/>
      <c r="C173" s="1604"/>
      <c r="D173" s="1604"/>
      <c r="E173" s="1604"/>
      <c r="F173" s="1604"/>
      <c r="G173" s="2032"/>
      <c r="H173" s="1604"/>
      <c r="I173" s="1604"/>
      <c r="J173" s="1604"/>
      <c r="K173" s="1604"/>
      <c r="L173" s="1604"/>
      <c r="M173" s="1604"/>
      <c r="N173" s="1604"/>
      <c r="O173" s="1604"/>
      <c r="P173" s="1604"/>
      <c r="Q173" s="1604"/>
      <c r="R173" s="1604"/>
      <c r="S173" s="1604"/>
      <c r="T173" s="1604"/>
      <c r="U173" s="1604"/>
      <c r="V173" s="1604"/>
      <c r="W173" s="1604"/>
      <c r="X173" s="1604"/>
      <c r="Y173" s="1604"/>
      <c r="Z173" s="1604"/>
      <c r="AA173" s="1604"/>
    </row>
    <row r="174" spans="1:27">
      <c r="A174" s="1582"/>
      <c r="B174" s="1604"/>
      <c r="C174" s="1604"/>
      <c r="D174" s="1604"/>
      <c r="E174" s="1604"/>
      <c r="F174" s="1604"/>
      <c r="G174" s="2032"/>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row>
    <row r="175" spans="1:27">
      <c r="A175" s="1582"/>
      <c r="B175" s="1604"/>
      <c r="C175" s="1604"/>
      <c r="D175" s="1604"/>
      <c r="E175" s="1604"/>
      <c r="F175" s="1604"/>
      <c r="G175" s="2032"/>
      <c r="H175" s="1604"/>
      <c r="I175" s="1604"/>
      <c r="J175" s="1604"/>
      <c r="K175" s="1604"/>
      <c r="L175" s="1604"/>
      <c r="M175" s="1604"/>
      <c r="N175" s="1604"/>
      <c r="O175" s="1604"/>
      <c r="P175" s="1604"/>
      <c r="Q175" s="1604"/>
      <c r="R175" s="1604"/>
      <c r="S175" s="1604"/>
      <c r="T175" s="1604"/>
      <c r="U175" s="1604"/>
      <c r="V175" s="1604"/>
      <c r="W175" s="1604"/>
      <c r="X175" s="1604"/>
      <c r="Y175" s="1604"/>
      <c r="Z175" s="1604"/>
      <c r="AA175" s="1604"/>
    </row>
    <row r="176" spans="1:27">
      <c r="A176" s="1582"/>
      <c r="B176" s="1604"/>
      <c r="C176" s="1604"/>
      <c r="D176" s="1604"/>
      <c r="E176" s="1604"/>
      <c r="F176" s="1604"/>
      <c r="G176" s="2032"/>
      <c r="H176" s="1604"/>
      <c r="I176" s="1604"/>
      <c r="J176" s="1604"/>
      <c r="K176" s="1604"/>
      <c r="L176" s="1604"/>
      <c r="M176" s="1604"/>
      <c r="N176" s="1604"/>
      <c r="O176" s="1604"/>
      <c r="P176" s="1604"/>
      <c r="Q176" s="1604"/>
      <c r="R176" s="1604"/>
      <c r="S176" s="1604"/>
      <c r="T176" s="1604"/>
      <c r="U176" s="1604"/>
      <c r="V176" s="1604"/>
      <c r="W176" s="1604"/>
      <c r="X176" s="1604"/>
      <c r="Y176" s="1604"/>
      <c r="Z176" s="1604"/>
      <c r="AA176" s="1604"/>
    </row>
    <row r="177" spans="1:27">
      <c r="A177" s="1582"/>
      <c r="B177" s="1604"/>
      <c r="C177" s="1604"/>
      <c r="D177" s="1604"/>
      <c r="E177" s="1604"/>
      <c r="F177" s="1604"/>
      <c r="G177" s="2032"/>
      <c r="H177" s="1604"/>
      <c r="I177" s="1604"/>
      <c r="J177" s="1604"/>
      <c r="K177" s="1604"/>
      <c r="L177" s="1604"/>
      <c r="M177" s="1604"/>
      <c r="N177" s="1604"/>
      <c r="O177" s="1604"/>
      <c r="P177" s="1604"/>
      <c r="Q177" s="1604"/>
      <c r="R177" s="1604"/>
      <c r="S177" s="1604"/>
      <c r="T177" s="1604"/>
      <c r="U177" s="1604"/>
      <c r="V177" s="1604"/>
      <c r="W177" s="1604"/>
      <c r="X177" s="1604"/>
      <c r="Y177" s="1604"/>
      <c r="Z177" s="1604"/>
      <c r="AA177" s="1604"/>
    </row>
    <row r="178" spans="1:27">
      <c r="A178" s="1582"/>
      <c r="B178" s="1604"/>
      <c r="C178" s="1604"/>
      <c r="D178" s="1604"/>
      <c r="E178" s="1604"/>
      <c r="F178" s="1604"/>
      <c r="G178" s="2032"/>
      <c r="H178" s="1604"/>
      <c r="I178" s="1604"/>
      <c r="J178" s="1604"/>
      <c r="K178" s="1604"/>
      <c r="L178" s="1604"/>
      <c r="M178" s="1604"/>
      <c r="N178" s="1604"/>
      <c r="O178" s="1604"/>
      <c r="P178" s="1604"/>
      <c r="Q178" s="1604"/>
      <c r="R178" s="1604"/>
      <c r="S178" s="1604"/>
      <c r="T178" s="1604"/>
      <c r="U178" s="1604"/>
      <c r="V178" s="1604"/>
      <c r="W178" s="1604"/>
      <c r="X178" s="1604"/>
      <c r="Y178" s="1604"/>
      <c r="Z178" s="1604"/>
      <c r="AA178" s="1604"/>
    </row>
    <row r="179" spans="1:27">
      <c r="A179" s="1582"/>
      <c r="B179" s="1604"/>
      <c r="C179" s="1604"/>
      <c r="D179" s="1604"/>
      <c r="E179" s="1604"/>
      <c r="F179" s="1604"/>
      <c r="G179" s="2032"/>
      <c r="H179" s="1604"/>
      <c r="I179" s="1604"/>
      <c r="J179" s="1604"/>
      <c r="K179" s="1604"/>
      <c r="L179" s="1604"/>
      <c r="M179" s="1604"/>
      <c r="N179" s="1604"/>
      <c r="O179" s="1604"/>
      <c r="P179" s="1604"/>
      <c r="Q179" s="1604"/>
      <c r="R179" s="1604"/>
      <c r="S179" s="1604"/>
      <c r="T179" s="1604"/>
      <c r="U179" s="1604"/>
      <c r="V179" s="1604"/>
      <c r="W179" s="1604"/>
      <c r="X179" s="1604"/>
      <c r="Y179" s="1604"/>
      <c r="Z179" s="1604"/>
      <c r="AA179" s="1604"/>
    </row>
    <row r="180" spans="1:27" ht="15.75" thickBot="1">
      <c r="A180" s="1818"/>
      <c r="B180" s="1615"/>
      <c r="C180" s="2034"/>
      <c r="D180" s="2034"/>
      <c r="E180" s="2034"/>
      <c r="F180" s="1615"/>
      <c r="G180" s="2041"/>
      <c r="H180" s="1604"/>
      <c r="I180" s="1604"/>
      <c r="J180" s="1604"/>
      <c r="K180" s="1604"/>
      <c r="L180" s="1604"/>
      <c r="M180" s="1604"/>
      <c r="N180" s="1604"/>
      <c r="O180" s="1604"/>
      <c r="P180" s="1604"/>
      <c r="Q180" s="1604"/>
      <c r="R180" s="1604"/>
      <c r="S180" s="1604"/>
      <c r="T180" s="1604"/>
      <c r="U180" s="1604"/>
      <c r="V180" s="1604"/>
      <c r="W180" s="1604"/>
      <c r="X180" s="1604"/>
      <c r="Y180" s="1604"/>
      <c r="Z180" s="1604"/>
      <c r="AA180" s="1604"/>
    </row>
    <row r="181" spans="1:27">
      <c r="A181" s="1604"/>
      <c r="B181" s="1604"/>
      <c r="C181" s="1604"/>
      <c r="D181" s="1604"/>
      <c r="E181" s="1604"/>
      <c r="F181" s="1604"/>
      <c r="G181" s="1604"/>
      <c r="H181" s="1604"/>
      <c r="I181" s="1604"/>
      <c r="J181" s="1604"/>
      <c r="K181" s="1604"/>
      <c r="L181" s="1604"/>
      <c r="M181" s="1604"/>
      <c r="N181" s="1604"/>
      <c r="O181" s="1604"/>
      <c r="P181" s="1604"/>
      <c r="Q181" s="1604"/>
      <c r="R181" s="1604"/>
      <c r="S181" s="1604"/>
      <c r="T181" s="1604"/>
      <c r="U181" s="1604"/>
      <c r="V181" s="1604"/>
      <c r="W181" s="1604"/>
      <c r="X181" s="1604"/>
      <c r="Y181" s="1604"/>
      <c r="Z181" s="1604"/>
      <c r="AA181" s="1604"/>
    </row>
    <row r="182" spans="1:27" ht="15.75">
      <c r="A182" s="2539" t="s">
        <v>4652</v>
      </c>
      <c r="B182" s="2670"/>
      <c r="C182" s="2670"/>
      <c r="D182" s="2670"/>
      <c r="E182" s="2671"/>
      <c r="F182" s="2539"/>
      <c r="G182" s="1604"/>
      <c r="H182" s="1604"/>
      <c r="I182" s="1604"/>
      <c r="J182" s="1604"/>
      <c r="K182" s="1604"/>
      <c r="L182" s="1604"/>
      <c r="M182" s="1604"/>
      <c r="N182" s="1604"/>
      <c r="O182" s="1604"/>
      <c r="P182" s="1604"/>
      <c r="Q182" s="1604"/>
      <c r="R182" s="1604"/>
      <c r="S182" s="1604"/>
      <c r="T182" s="1604"/>
      <c r="U182" s="1604"/>
      <c r="V182" s="1604"/>
      <c r="W182" s="1604"/>
      <c r="X182" s="1604"/>
      <c r="Y182" s="1604"/>
      <c r="Z182" s="1604"/>
      <c r="AA182" s="1604"/>
    </row>
    <row r="183" spans="1:27">
      <c r="A183" s="1619" t="s">
        <v>1186</v>
      </c>
      <c r="B183" s="1619"/>
      <c r="C183" s="1619"/>
      <c r="D183" s="1619"/>
      <c r="E183" s="1619"/>
      <c r="F183" s="1619"/>
      <c r="G183" s="1619"/>
      <c r="H183" s="1604"/>
      <c r="I183" s="1604"/>
      <c r="J183" s="1604"/>
      <c r="K183" s="1604"/>
      <c r="L183" s="1604"/>
      <c r="M183" s="1604"/>
      <c r="N183" s="1604"/>
      <c r="O183" s="1604"/>
      <c r="P183" s="1604"/>
      <c r="Q183" s="1604"/>
      <c r="R183" s="1604"/>
      <c r="S183" s="1604"/>
      <c r="T183" s="1604"/>
      <c r="U183" s="1604"/>
      <c r="V183" s="1604"/>
      <c r="W183" s="1604"/>
      <c r="X183" s="1604"/>
      <c r="Y183" s="1604"/>
      <c r="Z183" s="1604"/>
      <c r="AA183" s="1604"/>
    </row>
    <row r="184" spans="1:27" ht="15.75" thickBot="1">
      <c r="A184" s="1604"/>
      <c r="B184" s="1604" t="str">
        <f>'Data Sheet'!$C$25</f>
        <v xml:space="preserve"> New York State Electric &amp; Gas Corporation</v>
      </c>
      <c r="C184" s="1604"/>
      <c r="D184" s="1604"/>
      <c r="E184" s="1604"/>
      <c r="F184" s="2037" t="str">
        <f>'Data Sheet'!$C$40</f>
        <v xml:space="preserve"> </v>
      </c>
      <c r="G184" s="1604" t="str">
        <f>'Data Sheet'!$C$38</f>
        <v>12/31/2016</v>
      </c>
      <c r="H184" s="1604"/>
      <c r="I184" s="1604"/>
      <c r="J184" s="1604"/>
      <c r="K184" s="1604"/>
      <c r="L184" s="1604"/>
      <c r="M184" s="1604"/>
      <c r="N184" s="1604"/>
      <c r="O184" s="1604"/>
      <c r="P184" s="1604"/>
      <c r="Q184" s="1604"/>
      <c r="R184" s="1604"/>
      <c r="S184" s="1604"/>
      <c r="T184" s="1604"/>
      <c r="U184" s="1604"/>
      <c r="V184" s="1604"/>
      <c r="W184" s="1604"/>
      <c r="X184" s="1604"/>
      <c r="Y184" s="1604"/>
      <c r="Z184" s="1604"/>
      <c r="AA184" s="1604"/>
    </row>
    <row r="185" spans="1:27">
      <c r="A185" s="1578"/>
      <c r="B185" s="1734"/>
      <c r="C185" s="1734"/>
      <c r="D185" s="1734"/>
      <c r="E185" s="1734"/>
      <c r="F185" s="1734"/>
      <c r="G185" s="1941"/>
      <c r="H185" s="1604"/>
      <c r="I185" s="1604"/>
      <c r="J185" s="1604"/>
      <c r="K185" s="1604"/>
      <c r="L185" s="1604"/>
      <c r="M185" s="1604"/>
      <c r="N185" s="1604"/>
      <c r="O185" s="1604"/>
      <c r="P185" s="1604"/>
      <c r="Q185" s="1604"/>
      <c r="R185" s="1604"/>
      <c r="S185" s="1604"/>
      <c r="T185" s="1604"/>
      <c r="U185" s="1604"/>
      <c r="V185" s="1604"/>
      <c r="W185" s="1604"/>
      <c r="X185" s="1604"/>
      <c r="Y185" s="1604"/>
      <c r="Z185" s="1604"/>
      <c r="AA185" s="1604"/>
    </row>
    <row r="186" spans="1:27" ht="15.75">
      <c r="A186" s="2038"/>
      <c r="B186" s="1619" t="s">
        <v>1172</v>
      </c>
      <c r="C186" s="1619"/>
      <c r="D186" s="1619"/>
      <c r="E186" s="1619"/>
      <c r="F186" s="1619"/>
      <c r="G186" s="2039"/>
      <c r="H186" s="1604"/>
      <c r="I186" s="1604"/>
      <c r="J186" s="1604"/>
      <c r="K186" s="1604"/>
      <c r="L186" s="1604"/>
      <c r="M186" s="1604"/>
      <c r="N186" s="1604"/>
      <c r="O186" s="1604"/>
      <c r="P186" s="1604"/>
      <c r="Q186" s="1604"/>
      <c r="R186" s="1604"/>
      <c r="S186" s="1604"/>
      <c r="T186" s="1604"/>
      <c r="U186" s="1604"/>
      <c r="V186" s="1604"/>
      <c r="W186" s="1604"/>
      <c r="X186" s="1604"/>
      <c r="Y186" s="1604"/>
      <c r="Z186" s="1604"/>
      <c r="AA186" s="1604"/>
    </row>
    <row r="187" spans="1:27">
      <c r="A187" s="1582"/>
      <c r="B187" s="1604"/>
      <c r="C187" s="1604"/>
      <c r="D187" s="1604"/>
      <c r="E187" s="1604"/>
      <c r="F187" s="1604"/>
      <c r="G187" s="1584"/>
      <c r="H187" s="1604"/>
      <c r="I187" s="1604"/>
      <c r="J187" s="1604"/>
      <c r="K187" s="1604"/>
      <c r="L187" s="1604"/>
      <c r="M187" s="1604"/>
      <c r="N187" s="1604"/>
      <c r="O187" s="1604"/>
      <c r="P187" s="1604"/>
      <c r="Q187" s="1604"/>
      <c r="R187" s="1604"/>
      <c r="S187" s="1604"/>
      <c r="T187" s="1604"/>
      <c r="U187" s="1604"/>
      <c r="V187" s="1604"/>
      <c r="W187" s="1604"/>
      <c r="X187" s="1604"/>
      <c r="Y187" s="1604"/>
      <c r="Z187" s="1604"/>
      <c r="AA187" s="1604"/>
    </row>
    <row r="188" spans="1:27">
      <c r="A188" s="1593"/>
      <c r="B188" s="1620"/>
      <c r="C188" s="1620"/>
      <c r="D188" s="1620"/>
      <c r="E188" s="1620"/>
      <c r="F188" s="1620"/>
      <c r="G188" s="2040"/>
      <c r="H188" s="1604"/>
      <c r="I188" s="1604"/>
      <c r="J188" s="1604"/>
      <c r="K188" s="1604"/>
      <c r="L188" s="1604"/>
      <c r="M188" s="1604"/>
      <c r="N188" s="1604"/>
      <c r="O188" s="1604"/>
      <c r="P188" s="1604"/>
      <c r="Q188" s="1604"/>
      <c r="R188" s="1604"/>
      <c r="S188" s="1604"/>
      <c r="T188" s="1604"/>
      <c r="U188" s="1604"/>
      <c r="V188" s="1604"/>
      <c r="W188" s="1604"/>
      <c r="X188" s="1604"/>
      <c r="Y188" s="1604"/>
      <c r="Z188" s="1604"/>
      <c r="AA188" s="1604"/>
    </row>
    <row r="189" spans="1:27">
      <c r="A189" s="1582"/>
      <c r="B189" s="1604"/>
      <c r="C189" s="1604"/>
      <c r="D189" s="1604"/>
      <c r="E189" s="1604"/>
      <c r="F189" s="1604"/>
      <c r="G189" s="2032"/>
      <c r="H189" s="1604"/>
      <c r="I189" s="1604"/>
      <c r="J189" s="1604"/>
      <c r="K189" s="1604"/>
      <c r="L189" s="1604"/>
      <c r="M189" s="1604"/>
      <c r="N189" s="1604"/>
      <c r="O189" s="1604"/>
      <c r="P189" s="1604"/>
      <c r="Q189" s="1604"/>
      <c r="R189" s="1604"/>
      <c r="S189" s="1604"/>
      <c r="T189" s="1604"/>
      <c r="U189" s="1604"/>
      <c r="V189" s="1604"/>
      <c r="W189" s="1604"/>
      <c r="X189" s="1604"/>
      <c r="Y189" s="1604"/>
      <c r="Z189" s="1604"/>
      <c r="AA189" s="1604"/>
    </row>
    <row r="190" spans="1:27">
      <c r="A190" s="1582"/>
      <c r="B190" s="1604"/>
      <c r="C190" s="1604"/>
      <c r="D190" s="1604"/>
      <c r="E190" s="1604"/>
      <c r="F190" s="1604"/>
      <c r="G190" s="2032"/>
      <c r="H190" s="1604"/>
      <c r="I190" s="1604"/>
      <c r="J190" s="1604"/>
      <c r="K190" s="1604"/>
      <c r="L190" s="1604"/>
      <c r="M190" s="1604"/>
      <c r="N190" s="1604"/>
      <c r="O190" s="1604"/>
      <c r="P190" s="1604"/>
      <c r="Q190" s="1604"/>
      <c r="R190" s="1604"/>
      <c r="S190" s="1604"/>
      <c r="T190" s="1604"/>
      <c r="U190" s="1604"/>
      <c r="V190" s="1604"/>
      <c r="W190" s="1604"/>
      <c r="X190" s="1604"/>
      <c r="Y190" s="1604"/>
      <c r="Z190" s="1604"/>
      <c r="AA190" s="1604"/>
    </row>
    <row r="191" spans="1:27">
      <c r="A191" s="1582"/>
      <c r="B191" s="1604"/>
      <c r="C191" s="1604"/>
      <c r="D191" s="1604"/>
      <c r="E191" s="1604"/>
      <c r="F191" s="1604"/>
      <c r="G191" s="2032"/>
      <c r="H191" s="1604"/>
      <c r="I191" s="1604"/>
      <c r="J191" s="1604"/>
      <c r="K191" s="1604"/>
      <c r="L191" s="1604"/>
      <c r="M191" s="1604"/>
      <c r="N191" s="1604"/>
      <c r="O191" s="1604"/>
      <c r="P191" s="1604"/>
      <c r="Q191" s="1604"/>
      <c r="R191" s="1604"/>
      <c r="S191" s="1604"/>
      <c r="T191" s="1604"/>
      <c r="U191" s="1604"/>
      <c r="V191" s="1604"/>
      <c r="W191" s="1604"/>
      <c r="X191" s="1604"/>
      <c r="Y191" s="1604"/>
      <c r="Z191" s="1604"/>
      <c r="AA191" s="1604"/>
    </row>
    <row r="192" spans="1:27">
      <c r="A192" s="1582"/>
      <c r="B192" s="1604"/>
      <c r="C192" s="1604"/>
      <c r="D192" s="1604"/>
      <c r="E192" s="1604"/>
      <c r="F192" s="1604"/>
      <c r="G192" s="2032"/>
      <c r="H192" s="1604"/>
      <c r="I192" s="1604"/>
      <c r="J192" s="1604"/>
      <c r="K192" s="1604"/>
      <c r="L192" s="1604"/>
      <c r="M192" s="1604"/>
      <c r="N192" s="1604"/>
      <c r="O192" s="1604"/>
      <c r="P192" s="1604"/>
      <c r="Q192" s="1604"/>
      <c r="R192" s="1604"/>
      <c r="S192" s="1604"/>
      <c r="T192" s="1604"/>
      <c r="U192" s="1604"/>
      <c r="V192" s="1604"/>
      <c r="W192" s="1604"/>
      <c r="X192" s="1604"/>
      <c r="Y192" s="1604"/>
      <c r="Z192" s="1604"/>
      <c r="AA192" s="1604"/>
    </row>
    <row r="193" spans="1:25">
      <c r="A193" s="1582"/>
      <c r="B193" s="1604"/>
      <c r="C193" s="1604"/>
      <c r="D193" s="1604"/>
      <c r="E193" s="1604"/>
      <c r="F193" s="1604"/>
      <c r="G193" s="2032"/>
      <c r="H193" s="1604"/>
      <c r="I193" s="1604"/>
      <c r="J193" s="1604"/>
      <c r="K193" s="1604"/>
      <c r="L193" s="1604"/>
      <c r="M193" s="1604"/>
      <c r="N193" s="1604"/>
      <c r="O193" s="1604"/>
      <c r="P193" s="1604"/>
      <c r="Q193" s="1604"/>
      <c r="R193" s="1604"/>
      <c r="S193" s="1604"/>
      <c r="T193" s="1604"/>
      <c r="U193" s="1604"/>
      <c r="V193" s="1604"/>
      <c r="W193" s="1604"/>
      <c r="X193" s="1604"/>
      <c r="Y193" s="1604"/>
    </row>
    <row r="194" spans="1:25">
      <c r="A194" s="1582"/>
      <c r="B194" s="1604"/>
      <c r="C194" s="1604"/>
      <c r="D194" s="1604"/>
      <c r="E194" s="1604"/>
      <c r="F194" s="1604"/>
      <c r="G194" s="2032"/>
      <c r="H194" s="1604"/>
      <c r="I194" s="1604"/>
      <c r="J194" s="1604"/>
      <c r="K194" s="1604"/>
      <c r="L194" s="1604"/>
      <c r="M194" s="1604"/>
      <c r="N194" s="1604"/>
      <c r="O194" s="1604"/>
      <c r="P194" s="1604"/>
      <c r="Q194" s="1604"/>
      <c r="R194" s="1604"/>
      <c r="S194" s="1604"/>
      <c r="T194" s="1604"/>
      <c r="U194" s="1604"/>
      <c r="V194" s="1604"/>
      <c r="W194" s="1604"/>
      <c r="X194" s="1604"/>
      <c r="Y194" s="1604"/>
    </row>
    <row r="195" spans="1:25">
      <c r="A195" s="1582"/>
      <c r="B195" s="1604"/>
      <c r="C195" s="1604"/>
      <c r="D195" s="1604"/>
      <c r="E195" s="1604"/>
      <c r="F195" s="1604"/>
      <c r="G195" s="2032"/>
      <c r="H195" s="1604"/>
      <c r="I195" s="1604"/>
      <c r="J195" s="1604"/>
      <c r="K195" s="1604"/>
      <c r="L195" s="1604"/>
      <c r="M195" s="1604"/>
      <c r="N195" s="1604"/>
      <c r="O195" s="1604"/>
      <c r="P195" s="1604"/>
      <c r="Q195" s="1604"/>
      <c r="R195" s="1604"/>
      <c r="S195" s="1604"/>
      <c r="T195" s="1604"/>
      <c r="U195" s="1604"/>
      <c r="V195" s="1604"/>
      <c r="W195" s="1604"/>
      <c r="X195" s="1604"/>
      <c r="Y195" s="1604"/>
    </row>
    <row r="196" spans="1:25">
      <c r="A196" s="1582"/>
      <c r="B196" s="1604"/>
      <c r="C196" s="1604"/>
      <c r="D196" s="1604"/>
      <c r="E196" s="1604"/>
      <c r="F196" s="1604"/>
      <c r="G196" s="2032"/>
      <c r="H196" s="1604"/>
      <c r="I196" s="1604"/>
      <c r="J196" s="1604"/>
      <c r="K196" s="1604"/>
      <c r="L196" s="1604"/>
      <c r="M196" s="1604"/>
      <c r="N196" s="1604"/>
      <c r="O196" s="1604"/>
      <c r="P196" s="1604"/>
      <c r="Q196" s="1604"/>
      <c r="R196" s="1604"/>
      <c r="S196" s="1604"/>
      <c r="T196" s="1604"/>
      <c r="U196" s="1604"/>
      <c r="V196" s="1604"/>
      <c r="W196" s="1604"/>
      <c r="X196" s="1604"/>
      <c r="Y196" s="1604"/>
    </row>
    <row r="197" spans="1:25">
      <c r="A197" s="1582"/>
      <c r="B197" s="1604"/>
      <c r="C197" s="1598"/>
      <c r="D197" s="1604"/>
      <c r="E197" s="1598"/>
      <c r="F197" s="1598"/>
      <c r="G197" s="2032"/>
      <c r="H197" s="1604"/>
      <c r="I197" s="1604"/>
      <c r="J197" s="1604"/>
      <c r="K197" s="1604"/>
      <c r="L197" s="1604"/>
      <c r="M197" s="1604"/>
      <c r="N197" s="1604"/>
      <c r="O197" s="1604"/>
      <c r="P197" s="1604"/>
      <c r="Q197" s="1604"/>
      <c r="R197" s="1604"/>
      <c r="S197" s="1604"/>
      <c r="T197" s="1604"/>
      <c r="U197" s="1604"/>
      <c r="V197" s="1604"/>
      <c r="W197" s="1604"/>
      <c r="X197" s="1604"/>
      <c r="Y197" s="1604"/>
    </row>
    <row r="198" spans="1:25">
      <c r="A198" s="1582"/>
      <c r="B198" s="1604"/>
      <c r="C198" s="1604"/>
      <c r="D198" s="1604"/>
      <c r="E198" s="1604"/>
      <c r="F198" s="1604"/>
      <c r="G198" s="2032"/>
      <c r="H198" s="1604"/>
      <c r="I198" s="1604"/>
      <c r="J198" s="1604"/>
      <c r="K198" s="1604"/>
      <c r="L198" s="1604"/>
      <c r="M198" s="1604"/>
      <c r="N198" s="1604"/>
      <c r="O198" s="1604"/>
      <c r="P198" s="1604"/>
      <c r="Q198" s="1604"/>
      <c r="R198" s="1604"/>
      <c r="S198" s="1604"/>
      <c r="T198" s="1604"/>
      <c r="U198" s="1604"/>
      <c r="V198" s="1604"/>
      <c r="W198" s="1604"/>
      <c r="X198" s="1604"/>
      <c r="Y198" s="1604"/>
    </row>
    <row r="199" spans="1:25">
      <c r="A199" s="1582"/>
      <c r="B199" s="1604"/>
      <c r="C199" s="1604"/>
      <c r="D199" s="1604"/>
      <c r="E199" s="1604"/>
      <c r="F199" s="1604"/>
      <c r="G199" s="2032"/>
      <c r="H199" s="1604"/>
      <c r="I199" s="1604"/>
      <c r="J199" s="1604"/>
      <c r="K199" s="1604"/>
      <c r="L199" s="1604"/>
      <c r="M199" s="1604"/>
      <c r="N199" s="1604"/>
      <c r="O199" s="1604"/>
      <c r="P199" s="1604"/>
      <c r="Q199" s="1604"/>
      <c r="R199" s="1604"/>
      <c r="S199" s="1604"/>
      <c r="T199" s="1604"/>
      <c r="U199" s="1604"/>
      <c r="V199" s="1604"/>
      <c r="W199" s="1604"/>
      <c r="X199" s="1604"/>
      <c r="Y199" s="1604"/>
    </row>
    <row r="200" spans="1:25">
      <c r="A200" s="1582"/>
      <c r="B200" s="1604"/>
      <c r="C200" s="1604"/>
      <c r="D200" s="1604"/>
      <c r="E200" s="1604"/>
      <c r="F200" s="1604"/>
      <c r="G200" s="2032"/>
      <c r="H200" s="1604"/>
      <c r="I200" s="1604"/>
      <c r="J200" s="1604"/>
      <c r="K200" s="1604"/>
      <c r="L200" s="1604"/>
      <c r="M200" s="1604"/>
      <c r="N200" s="1604"/>
      <c r="O200" s="1604"/>
      <c r="P200" s="1604"/>
      <c r="Q200" s="1604"/>
      <c r="R200" s="1604"/>
      <c r="S200" s="1604"/>
      <c r="T200" s="1604"/>
      <c r="U200" s="1604"/>
      <c r="V200" s="1604"/>
      <c r="W200" s="1604"/>
      <c r="X200" s="1604"/>
      <c r="Y200" s="1604"/>
    </row>
    <row r="201" spans="1:25">
      <c r="A201" s="1582"/>
      <c r="B201" s="1604"/>
      <c r="C201" s="1604"/>
      <c r="D201" s="1604"/>
      <c r="E201" s="1604"/>
      <c r="F201" s="1604"/>
      <c r="G201" s="2032"/>
      <c r="H201" s="1604"/>
      <c r="I201" s="1604"/>
      <c r="J201" s="1604"/>
      <c r="K201" s="1604"/>
      <c r="L201" s="1604"/>
      <c r="M201" s="1604"/>
      <c r="N201" s="1604"/>
      <c r="O201" s="1604"/>
      <c r="P201" s="1604"/>
      <c r="Q201" s="1604"/>
      <c r="R201" s="1604"/>
      <c r="S201" s="1604"/>
      <c r="T201" s="1604"/>
      <c r="U201" s="1604"/>
      <c r="V201" s="1604"/>
      <c r="W201" s="1604"/>
      <c r="X201" s="1604"/>
      <c r="Y201" s="1604"/>
    </row>
    <row r="202" spans="1:25">
      <c r="A202" s="1582"/>
      <c r="B202" s="1604"/>
      <c r="C202" s="1604"/>
      <c r="D202" s="1604"/>
      <c r="E202" s="1604"/>
      <c r="F202" s="1604"/>
      <c r="G202" s="2032"/>
      <c r="H202" s="1604"/>
      <c r="I202" s="1604"/>
      <c r="J202" s="1604"/>
      <c r="K202" s="1604"/>
      <c r="L202" s="1604"/>
      <c r="M202" s="1604"/>
      <c r="N202" s="1604"/>
      <c r="O202" s="1604"/>
      <c r="P202" s="1604"/>
      <c r="Q202" s="1604"/>
      <c r="R202" s="1604"/>
      <c r="S202" s="1604"/>
      <c r="T202" s="1604"/>
      <c r="U202" s="1604"/>
      <c r="V202" s="1604"/>
      <c r="W202" s="1604"/>
      <c r="X202" s="1604"/>
      <c r="Y202" s="1604"/>
    </row>
    <row r="203" spans="1:25">
      <c r="A203" s="1582"/>
      <c r="B203" s="1604"/>
      <c r="C203" s="1604"/>
      <c r="D203" s="1604"/>
      <c r="E203" s="1604"/>
      <c r="F203" s="1604"/>
      <c r="G203" s="2032"/>
      <c r="H203" s="1604"/>
      <c r="I203" s="1604"/>
      <c r="J203" s="1604"/>
      <c r="K203" s="1604"/>
      <c r="L203" s="1604"/>
      <c r="M203" s="1604"/>
      <c r="N203" s="1604"/>
      <c r="O203" s="1604"/>
      <c r="P203" s="1604"/>
      <c r="Q203" s="1604"/>
      <c r="R203" s="1604"/>
      <c r="S203" s="1604"/>
      <c r="T203" s="1604"/>
      <c r="U203" s="1604"/>
      <c r="V203" s="1604"/>
      <c r="W203" s="1604"/>
      <c r="X203" s="1604"/>
      <c r="Y203" s="1604"/>
    </row>
    <row r="204" spans="1:25">
      <c r="A204" s="1582"/>
      <c r="B204" s="1604"/>
      <c r="C204" s="1604"/>
      <c r="D204" s="1604"/>
      <c r="E204" s="1604"/>
      <c r="F204" s="1604"/>
      <c r="G204" s="2032"/>
      <c r="H204" s="1604"/>
      <c r="I204" s="1604"/>
      <c r="J204" s="1604"/>
      <c r="K204" s="1604"/>
      <c r="L204" s="1604"/>
      <c r="M204" s="1604"/>
      <c r="N204" s="1604"/>
      <c r="O204" s="1604"/>
      <c r="P204" s="1604"/>
      <c r="Q204" s="1604"/>
      <c r="R204" s="1604"/>
      <c r="S204" s="1604"/>
      <c r="T204" s="1604"/>
      <c r="U204" s="1604"/>
      <c r="V204" s="1604"/>
      <c r="W204" s="1604"/>
      <c r="X204" s="1604"/>
      <c r="Y204" s="1604"/>
    </row>
    <row r="205" spans="1:25">
      <c r="A205" s="1582"/>
      <c r="B205" s="1604"/>
      <c r="C205" s="1604"/>
      <c r="D205" s="1604"/>
      <c r="E205" s="1604"/>
      <c r="F205" s="1604"/>
      <c r="G205" s="2032"/>
      <c r="H205" s="1604"/>
      <c r="I205" s="1604"/>
      <c r="J205" s="1604"/>
      <c r="K205" s="1604"/>
      <c r="L205" s="1604"/>
      <c r="M205" s="1604"/>
      <c r="N205" s="1604"/>
      <c r="O205" s="1604"/>
      <c r="P205" s="1604"/>
      <c r="Q205" s="1604"/>
      <c r="R205" s="1604"/>
      <c r="S205" s="1604"/>
      <c r="T205" s="1604"/>
      <c r="U205" s="1604"/>
      <c r="V205" s="1604"/>
      <c r="W205" s="1604"/>
      <c r="X205" s="1604"/>
      <c r="Y205" s="1604"/>
    </row>
    <row r="206" spans="1:25">
      <c r="A206" s="1582"/>
      <c r="B206" s="1604"/>
      <c r="C206" s="1604"/>
      <c r="D206" s="1604"/>
      <c r="E206" s="1604"/>
      <c r="F206" s="1604"/>
      <c r="G206" s="2032"/>
      <c r="H206" s="1604"/>
      <c r="I206" s="1604"/>
      <c r="J206" s="1604"/>
      <c r="K206" s="1604"/>
      <c r="L206" s="1604"/>
      <c r="M206" s="1604"/>
      <c r="N206" s="1604"/>
      <c r="O206" s="1604"/>
      <c r="P206" s="1604"/>
      <c r="Q206" s="1604"/>
      <c r="R206" s="1604"/>
      <c r="S206" s="1604"/>
      <c r="T206" s="1604"/>
      <c r="U206" s="1604"/>
      <c r="V206" s="1604"/>
      <c r="W206" s="1604"/>
      <c r="X206" s="1604"/>
      <c r="Y206" s="1604"/>
    </row>
    <row r="207" spans="1:25">
      <c r="A207" s="1582"/>
      <c r="B207" s="1604"/>
      <c r="C207" s="1604"/>
      <c r="D207" s="1604"/>
      <c r="E207" s="1604"/>
      <c r="F207" s="1604"/>
      <c r="G207" s="2032"/>
      <c r="H207" s="1604"/>
      <c r="I207" s="1604"/>
      <c r="J207" s="1604"/>
      <c r="K207" s="1604"/>
      <c r="L207" s="1604"/>
      <c r="M207" s="1604"/>
      <c r="N207" s="1604"/>
      <c r="O207" s="1604"/>
      <c r="P207" s="1604"/>
      <c r="Q207" s="1604"/>
      <c r="R207" s="1604"/>
      <c r="S207" s="1604"/>
      <c r="T207" s="1604"/>
      <c r="U207" s="1604"/>
      <c r="V207" s="1604"/>
      <c r="W207" s="1604"/>
      <c r="X207" s="1604"/>
      <c r="Y207" s="1604"/>
    </row>
    <row r="208" spans="1:25">
      <c r="A208" s="1582"/>
      <c r="B208" s="1604"/>
      <c r="C208" s="1604"/>
      <c r="D208" s="1604"/>
      <c r="E208" s="1604"/>
      <c r="F208" s="1604"/>
      <c r="G208" s="2032"/>
      <c r="H208" s="1604"/>
      <c r="I208" s="1604"/>
      <c r="J208" s="1604"/>
      <c r="K208" s="1604"/>
      <c r="L208" s="1604"/>
      <c r="M208" s="1604"/>
      <c r="N208" s="1604"/>
      <c r="O208" s="1604"/>
      <c r="P208" s="1604"/>
      <c r="Q208" s="1604"/>
      <c r="R208" s="1604"/>
      <c r="S208" s="1604"/>
      <c r="T208" s="1604"/>
      <c r="U208" s="1604"/>
      <c r="V208" s="1604"/>
      <c r="W208" s="1604"/>
      <c r="X208" s="1604"/>
      <c r="Y208" s="1604"/>
    </row>
    <row r="209" spans="1:25">
      <c r="A209" s="1582"/>
      <c r="B209" s="1604"/>
      <c r="C209" s="1604"/>
      <c r="D209" s="1604"/>
      <c r="E209" s="1604"/>
      <c r="F209" s="1604"/>
      <c r="G209" s="2032"/>
      <c r="H209" s="1604"/>
      <c r="I209" s="1604"/>
      <c r="J209" s="1604"/>
      <c r="K209" s="1604"/>
      <c r="L209" s="1604"/>
      <c r="M209" s="1604"/>
      <c r="N209" s="1604"/>
      <c r="O209" s="1604"/>
      <c r="P209" s="1604"/>
      <c r="Q209" s="1604"/>
      <c r="R209" s="1604"/>
      <c r="S209" s="1604"/>
      <c r="T209" s="1604"/>
      <c r="U209" s="1604"/>
      <c r="V209" s="1604"/>
      <c r="W209" s="1604"/>
      <c r="X209" s="1604"/>
      <c r="Y209" s="1604"/>
    </row>
    <row r="210" spans="1:25">
      <c r="A210" s="1582"/>
      <c r="B210" s="1604"/>
      <c r="C210" s="1604"/>
      <c r="D210" s="1604"/>
      <c r="E210" s="1604"/>
      <c r="F210" s="1604"/>
      <c r="G210" s="2032"/>
      <c r="H210" s="1604"/>
      <c r="I210" s="1604"/>
      <c r="J210" s="1604"/>
      <c r="K210" s="1604"/>
      <c r="L210" s="1604"/>
      <c r="M210" s="1604"/>
      <c r="N210" s="1604"/>
      <c r="O210" s="1604"/>
      <c r="P210" s="1604"/>
      <c r="Q210" s="1604"/>
      <c r="R210" s="1604"/>
      <c r="S210" s="1604"/>
      <c r="T210" s="1604"/>
      <c r="U210" s="1604"/>
      <c r="V210" s="1604"/>
      <c r="W210" s="1604"/>
      <c r="X210" s="1604"/>
      <c r="Y210" s="1604"/>
    </row>
    <row r="211" spans="1:25">
      <c r="A211" s="1582"/>
      <c r="B211" s="1604"/>
      <c r="C211" s="1604"/>
      <c r="D211" s="1604"/>
      <c r="E211" s="1604"/>
      <c r="F211" s="1604"/>
      <c r="G211" s="2032"/>
      <c r="H211" s="1604"/>
      <c r="I211" s="1604"/>
      <c r="J211" s="1604"/>
      <c r="K211" s="1604"/>
      <c r="L211" s="1604"/>
      <c r="M211" s="1604"/>
      <c r="N211" s="1604"/>
      <c r="O211" s="1604"/>
      <c r="P211" s="1604"/>
      <c r="Q211" s="1604"/>
      <c r="R211" s="1604"/>
      <c r="S211" s="1604"/>
      <c r="T211" s="1604"/>
      <c r="U211" s="1604"/>
      <c r="V211" s="1604"/>
      <c r="W211" s="1604"/>
      <c r="X211" s="1604"/>
      <c r="Y211" s="1604"/>
    </row>
    <row r="212" spans="1:25">
      <c r="A212" s="1582"/>
      <c r="B212" s="1604"/>
      <c r="C212" s="1604"/>
      <c r="D212" s="1604"/>
      <c r="E212" s="1604"/>
      <c r="F212" s="1604"/>
      <c r="G212" s="2032"/>
      <c r="H212" s="1604"/>
      <c r="I212" s="1604"/>
      <c r="J212" s="1604"/>
      <c r="K212" s="1604"/>
      <c r="L212" s="1604"/>
      <c r="M212" s="1604"/>
      <c r="N212" s="1604"/>
      <c r="O212" s="1604"/>
      <c r="P212" s="1604"/>
      <c r="Q212" s="1604"/>
      <c r="R212" s="1604"/>
      <c r="S212" s="1604"/>
      <c r="T212" s="1604"/>
      <c r="U212" s="1604"/>
      <c r="V212" s="1604"/>
      <c r="W212" s="1604"/>
      <c r="X212" s="1604"/>
      <c r="Y212" s="1604"/>
    </row>
    <row r="213" spans="1:25">
      <c r="A213" s="1582"/>
      <c r="B213" s="1604"/>
      <c r="C213" s="1604"/>
      <c r="D213" s="1604"/>
      <c r="E213" s="1604"/>
      <c r="F213" s="1604"/>
      <c r="G213" s="2032"/>
      <c r="H213" s="1604"/>
      <c r="I213" s="1604"/>
      <c r="J213" s="1604"/>
      <c r="K213" s="1604"/>
      <c r="L213" s="1604"/>
      <c r="M213" s="1604"/>
      <c r="N213" s="1604"/>
      <c r="O213" s="1604"/>
      <c r="P213" s="1604"/>
      <c r="Q213" s="1604"/>
      <c r="R213" s="1604"/>
      <c r="S213" s="1604"/>
      <c r="T213" s="1604"/>
      <c r="U213" s="1604"/>
      <c r="V213" s="1604"/>
      <c r="W213" s="1604"/>
      <c r="X213" s="1604"/>
      <c r="Y213" s="1604"/>
    </row>
    <row r="214" spans="1:25">
      <c r="A214" s="1582"/>
      <c r="B214" s="1604"/>
      <c r="C214" s="1604"/>
      <c r="D214" s="1604"/>
      <c r="E214" s="1604"/>
      <c r="F214" s="1604"/>
      <c r="G214" s="2032"/>
      <c r="H214" s="1604"/>
      <c r="I214" s="1604"/>
      <c r="J214" s="1604"/>
      <c r="K214" s="1604"/>
      <c r="L214" s="1604"/>
      <c r="M214" s="1604"/>
      <c r="N214" s="1604"/>
      <c r="O214" s="1604"/>
      <c r="P214" s="1604"/>
      <c r="Q214" s="1604"/>
      <c r="R214" s="1604"/>
      <c r="S214" s="1604"/>
      <c r="T214" s="1604"/>
      <c r="U214" s="1604"/>
      <c r="V214" s="1604"/>
      <c r="W214" s="1604"/>
      <c r="X214" s="1604"/>
      <c r="Y214" s="1604"/>
    </row>
    <row r="215" spans="1:25">
      <c r="A215" s="1582"/>
      <c r="B215" s="1604"/>
      <c r="C215" s="1604"/>
      <c r="D215" s="1604"/>
      <c r="E215" s="1604"/>
      <c r="F215" s="1604"/>
      <c r="G215" s="2032"/>
      <c r="H215" s="1604"/>
      <c r="I215" s="1604"/>
      <c r="J215" s="1604"/>
      <c r="K215" s="1604"/>
      <c r="L215" s="1604"/>
      <c r="M215" s="1604"/>
      <c r="N215" s="1604"/>
      <c r="O215" s="1604"/>
      <c r="P215" s="1604"/>
      <c r="Q215" s="1604"/>
      <c r="R215" s="1604"/>
      <c r="S215" s="1604"/>
      <c r="T215" s="1604"/>
      <c r="U215" s="1604"/>
      <c r="V215" s="1604"/>
      <c r="W215" s="1604"/>
      <c r="X215" s="1604"/>
      <c r="Y215" s="1604"/>
    </row>
    <row r="216" spans="1:25">
      <c r="A216" s="1582"/>
      <c r="B216" s="1604"/>
      <c r="C216" s="1604"/>
      <c r="D216" s="1604"/>
      <c r="E216" s="1604"/>
      <c r="F216" s="1604"/>
      <c r="G216" s="2032"/>
      <c r="H216" s="1604"/>
      <c r="I216" s="1604"/>
      <c r="J216" s="1604"/>
      <c r="K216" s="1604"/>
      <c r="L216" s="1604"/>
      <c r="M216" s="1604"/>
      <c r="N216" s="1604"/>
      <c r="O216" s="1604"/>
      <c r="P216" s="1604"/>
      <c r="Q216" s="1604"/>
      <c r="R216" s="1604"/>
      <c r="S216" s="1604"/>
      <c r="T216" s="1604"/>
      <c r="U216" s="1604"/>
      <c r="V216" s="1604"/>
      <c r="W216" s="1604"/>
      <c r="X216" s="1604"/>
      <c r="Y216" s="1604"/>
    </row>
    <row r="217" spans="1:25">
      <c r="A217" s="1582"/>
      <c r="B217" s="1604"/>
      <c r="C217" s="1604"/>
      <c r="D217" s="1604"/>
      <c r="E217" s="1604"/>
      <c r="F217" s="1604"/>
      <c r="G217" s="2032"/>
      <c r="H217" s="1604"/>
      <c r="I217" s="1604"/>
      <c r="J217" s="1604"/>
      <c r="K217" s="1604"/>
      <c r="L217" s="1604"/>
      <c r="M217" s="1604"/>
      <c r="N217" s="1604"/>
      <c r="O217" s="1604"/>
      <c r="P217" s="1604"/>
      <c r="Q217" s="1604"/>
      <c r="R217" s="1604"/>
      <c r="S217" s="1604"/>
      <c r="T217" s="1604"/>
      <c r="U217" s="1604"/>
      <c r="V217" s="1604"/>
      <c r="W217" s="1604"/>
      <c r="X217" s="1604"/>
      <c r="Y217" s="1604"/>
    </row>
    <row r="218" spans="1:25">
      <c r="A218" s="1582"/>
      <c r="B218" s="1604"/>
      <c r="C218" s="1604"/>
      <c r="D218" s="1604"/>
      <c r="E218" s="1604"/>
      <c r="F218" s="1604"/>
      <c r="G218" s="2032"/>
      <c r="H218" s="1604"/>
      <c r="I218" s="1604"/>
      <c r="J218" s="1604"/>
      <c r="K218" s="1604"/>
      <c r="L218" s="1604"/>
      <c r="M218" s="1604"/>
      <c r="N218" s="1604"/>
      <c r="O218" s="1604"/>
      <c r="P218" s="1604"/>
      <c r="Q218" s="1604"/>
      <c r="R218" s="1604"/>
      <c r="S218" s="1604"/>
      <c r="T218" s="1604"/>
      <c r="U218" s="1604"/>
      <c r="V218" s="1604"/>
      <c r="W218" s="1604"/>
      <c r="X218" s="1604"/>
      <c r="Y218" s="1604"/>
    </row>
    <row r="219" spans="1:25">
      <c r="A219" s="1582"/>
      <c r="B219" s="1604"/>
      <c r="C219" s="1604"/>
      <c r="D219" s="1604"/>
      <c r="E219" s="1604"/>
      <c r="F219" s="1604"/>
      <c r="G219" s="2032"/>
      <c r="H219" s="1604"/>
      <c r="I219" s="1604"/>
      <c r="J219" s="1604"/>
      <c r="K219" s="1604"/>
      <c r="L219" s="1604"/>
      <c r="M219" s="1604"/>
      <c r="N219" s="1604"/>
      <c r="O219" s="1604"/>
      <c r="P219" s="1604"/>
      <c r="Q219" s="1604"/>
      <c r="R219" s="1604"/>
      <c r="S219" s="1604"/>
      <c r="T219" s="1604"/>
      <c r="U219" s="1604"/>
      <c r="V219" s="1604"/>
      <c r="W219" s="1604"/>
      <c r="X219" s="1604"/>
      <c r="Y219" s="1604"/>
    </row>
    <row r="220" spans="1:25">
      <c r="A220" s="1582"/>
      <c r="B220" s="1604"/>
      <c r="C220" s="1604"/>
      <c r="D220" s="1604"/>
      <c r="E220" s="1604"/>
      <c r="F220" s="1604"/>
      <c r="G220" s="2032"/>
      <c r="H220" s="1604"/>
      <c r="I220" s="1604"/>
      <c r="J220" s="1604"/>
      <c r="K220" s="1604"/>
      <c r="L220" s="1604"/>
      <c r="M220" s="1604"/>
      <c r="N220" s="1604"/>
      <c r="O220" s="1604"/>
      <c r="P220" s="1604"/>
      <c r="Q220" s="1604"/>
      <c r="R220" s="1604"/>
      <c r="S220" s="1604"/>
      <c r="T220" s="1604"/>
      <c r="U220" s="1604"/>
      <c r="V220" s="1604"/>
      <c r="W220" s="1604"/>
      <c r="X220" s="1604"/>
      <c r="Y220" s="1604"/>
    </row>
    <row r="221" spans="1:25">
      <c r="A221" s="1582"/>
      <c r="B221" s="1604"/>
      <c r="C221" s="1604"/>
      <c r="D221" s="1604"/>
      <c r="E221" s="1604"/>
      <c r="F221" s="1604"/>
      <c r="G221" s="2032"/>
      <c r="H221" s="1604"/>
      <c r="I221" s="1604"/>
      <c r="J221" s="1604"/>
      <c r="K221" s="1604"/>
      <c r="L221" s="1604"/>
      <c r="M221" s="1604"/>
      <c r="N221" s="1604"/>
      <c r="O221" s="1604"/>
      <c r="P221" s="1604"/>
      <c r="Q221" s="1604"/>
      <c r="R221" s="1604"/>
      <c r="S221" s="1604"/>
      <c r="T221" s="1604"/>
      <c r="U221" s="1604"/>
      <c r="V221" s="1604"/>
      <c r="W221" s="1604"/>
      <c r="X221" s="1604"/>
      <c r="Y221" s="1604"/>
    </row>
    <row r="222" spans="1:25">
      <c r="A222" s="1582"/>
      <c r="B222" s="1604"/>
      <c r="C222" s="1604"/>
      <c r="D222" s="1604"/>
      <c r="E222" s="1604"/>
      <c r="F222" s="1604"/>
      <c r="G222" s="2032"/>
      <c r="H222" s="1604"/>
      <c r="I222" s="1604"/>
      <c r="J222" s="1604"/>
      <c r="K222" s="1604"/>
      <c r="L222" s="1604"/>
      <c r="M222" s="1604"/>
      <c r="N222" s="1604"/>
      <c r="O222" s="1604"/>
      <c r="P222" s="1604"/>
      <c r="Q222" s="1604"/>
      <c r="R222" s="1604"/>
      <c r="S222" s="1604"/>
      <c r="T222" s="1604"/>
      <c r="U222" s="1604"/>
      <c r="V222" s="1604"/>
      <c r="W222" s="1604"/>
      <c r="X222" s="1604"/>
      <c r="Y222" s="1604"/>
    </row>
    <row r="223" spans="1:25">
      <c r="A223" s="1582"/>
      <c r="B223" s="1604"/>
      <c r="C223" s="1604"/>
      <c r="D223" s="1604"/>
      <c r="E223" s="1604"/>
      <c r="F223" s="1604"/>
      <c r="G223" s="2032"/>
      <c r="H223" s="1604"/>
      <c r="I223" s="1604"/>
      <c r="J223" s="1604"/>
      <c r="K223" s="1604"/>
      <c r="L223" s="1604"/>
      <c r="M223" s="1604"/>
      <c r="N223" s="1604"/>
      <c r="O223" s="1604"/>
      <c r="P223" s="1604"/>
      <c r="Q223" s="1604"/>
      <c r="R223" s="1604"/>
      <c r="S223" s="1604"/>
      <c r="T223" s="1604"/>
      <c r="U223" s="1604"/>
      <c r="V223" s="1604"/>
      <c r="W223" s="1604"/>
      <c r="X223" s="1604"/>
      <c r="Y223" s="1604"/>
    </row>
    <row r="224" spans="1:25">
      <c r="A224" s="1582"/>
      <c r="B224" s="1604"/>
      <c r="C224" s="1604"/>
      <c r="D224" s="1604"/>
      <c r="E224" s="1604"/>
      <c r="F224" s="1604"/>
      <c r="G224" s="2032"/>
      <c r="H224" s="1604"/>
      <c r="I224" s="1604"/>
      <c r="J224" s="1604"/>
      <c r="K224" s="1604"/>
      <c r="L224" s="1604"/>
      <c r="M224" s="1604"/>
      <c r="N224" s="1604"/>
      <c r="O224" s="1604"/>
      <c r="P224" s="1604"/>
      <c r="Q224" s="1604"/>
      <c r="R224" s="1604"/>
      <c r="S224" s="1604"/>
      <c r="T224" s="1604"/>
      <c r="U224" s="1604"/>
      <c r="V224" s="1604"/>
      <c r="W224" s="1604"/>
      <c r="X224" s="1604"/>
      <c r="Y224" s="1604"/>
    </row>
    <row r="225" spans="1:7">
      <c r="A225" s="1582"/>
      <c r="B225" s="1604"/>
      <c r="C225" s="1604"/>
      <c r="D225" s="1604"/>
      <c r="E225" s="1604"/>
      <c r="F225" s="1604"/>
      <c r="G225" s="2032"/>
    </row>
    <row r="226" spans="1:7">
      <c r="A226" s="1582"/>
      <c r="B226" s="1604"/>
      <c r="C226" s="1604"/>
      <c r="D226" s="1604"/>
      <c r="E226" s="1604"/>
      <c r="F226" s="1604"/>
      <c r="G226" s="2032"/>
    </row>
    <row r="227" spans="1:7">
      <c r="A227" s="1582"/>
      <c r="B227" s="1604"/>
      <c r="C227" s="1604"/>
      <c r="D227" s="1604"/>
      <c r="E227" s="1604"/>
      <c r="F227" s="1604"/>
      <c r="G227" s="2032"/>
    </row>
    <row r="228" spans="1:7">
      <c r="A228" s="1582"/>
      <c r="B228" s="1604"/>
      <c r="C228" s="1604"/>
      <c r="D228" s="1604"/>
      <c r="E228" s="1604"/>
      <c r="F228" s="1604"/>
      <c r="G228" s="2032"/>
    </row>
    <row r="229" spans="1:7">
      <c r="A229" s="1582"/>
      <c r="B229" s="1604"/>
      <c r="C229" s="1604"/>
      <c r="D229" s="1604"/>
      <c r="E229" s="1604"/>
      <c r="F229" s="1604"/>
      <c r="G229" s="2032"/>
    </row>
    <row r="230" spans="1:7">
      <c r="A230" s="1582"/>
      <c r="B230" s="1604"/>
      <c r="C230" s="1604"/>
      <c r="D230" s="1604"/>
      <c r="E230" s="1604"/>
      <c r="F230" s="1604"/>
      <c r="G230" s="2032"/>
    </row>
    <row r="231" spans="1:7">
      <c r="A231" s="1582"/>
      <c r="B231" s="1604"/>
      <c r="C231" s="1604"/>
      <c r="D231" s="1604"/>
      <c r="E231" s="1604"/>
      <c r="F231" s="1604"/>
      <c r="G231" s="2032"/>
    </row>
    <row r="232" spans="1:7">
      <c r="A232" s="1582"/>
      <c r="B232" s="1604"/>
      <c r="C232" s="1604"/>
      <c r="D232" s="1604"/>
      <c r="E232" s="1604"/>
      <c r="F232" s="1604"/>
      <c r="G232" s="2032"/>
    </row>
    <row r="233" spans="1:7">
      <c r="A233" s="1582"/>
      <c r="B233" s="1604"/>
      <c r="C233" s="1604"/>
      <c r="D233" s="1604"/>
      <c r="E233" s="1604"/>
      <c r="F233" s="1604"/>
      <c r="G233" s="2032"/>
    </row>
    <row r="234" spans="1:7">
      <c r="A234" s="1582"/>
      <c r="B234" s="1604"/>
      <c r="C234" s="1604"/>
      <c r="D234" s="1604"/>
      <c r="E234" s="1604"/>
      <c r="F234" s="1604"/>
      <c r="G234" s="2032"/>
    </row>
    <row r="235" spans="1:7">
      <c r="A235" s="1582"/>
      <c r="B235" s="1604"/>
      <c r="C235" s="1604"/>
      <c r="D235" s="1604"/>
      <c r="E235" s="1604"/>
      <c r="F235" s="1604"/>
      <c r="G235" s="2032"/>
    </row>
    <row r="236" spans="1:7">
      <c r="A236" s="1582"/>
      <c r="B236" s="1604"/>
      <c r="C236" s="1604"/>
      <c r="D236" s="1604"/>
      <c r="E236" s="1604"/>
      <c r="F236" s="1604"/>
      <c r="G236" s="2032"/>
    </row>
    <row r="237" spans="1:7">
      <c r="A237" s="1582"/>
      <c r="B237" s="1604"/>
      <c r="C237" s="1604"/>
      <c r="D237" s="1604"/>
      <c r="E237" s="1604"/>
      <c r="F237" s="1604"/>
      <c r="G237" s="2032"/>
    </row>
    <row r="238" spans="1:7">
      <c r="A238" s="1582"/>
      <c r="B238" s="1604"/>
      <c r="C238" s="1604"/>
      <c r="D238" s="1604"/>
      <c r="E238" s="1604"/>
      <c r="F238" s="1604"/>
      <c r="G238" s="2032"/>
    </row>
    <row r="239" spans="1:7">
      <c r="A239" s="1582"/>
      <c r="B239" s="1604"/>
      <c r="C239" s="1604"/>
      <c r="D239" s="1604"/>
      <c r="E239" s="1604"/>
      <c r="F239" s="1604"/>
      <c r="G239" s="2032"/>
    </row>
    <row r="240" spans="1:7">
      <c r="A240" s="1582"/>
      <c r="B240" s="1604"/>
      <c r="C240" s="1604"/>
      <c r="D240" s="1604"/>
      <c r="E240" s="1604"/>
      <c r="F240" s="1604"/>
      <c r="G240" s="2032"/>
    </row>
    <row r="241" spans="1:7" ht="15.75" thickBot="1">
      <c r="A241" s="1818"/>
      <c r="B241" s="1615"/>
      <c r="C241" s="2034"/>
      <c r="D241" s="2034"/>
      <c r="E241" s="2034"/>
      <c r="F241" s="1615"/>
      <c r="G241" s="2041"/>
    </row>
    <row r="243" spans="1:7" ht="15.75">
      <c r="A243" s="2539" t="s">
        <v>4652</v>
      </c>
      <c r="B243" s="2670"/>
      <c r="C243" s="2670"/>
      <c r="D243" s="2670"/>
      <c r="E243" s="2671"/>
      <c r="F243" s="2539"/>
      <c r="G243" s="1604"/>
    </row>
    <row r="244" spans="1:7">
      <c r="A244" s="1619" t="s">
        <v>1187</v>
      </c>
      <c r="B244" s="1619"/>
      <c r="C244" s="1619"/>
      <c r="D244" s="1619"/>
      <c r="E244" s="1619"/>
      <c r="F244" s="1619"/>
      <c r="G244" s="1619"/>
    </row>
    <row r="245" spans="1:7" ht="15.75" thickBot="1">
      <c r="A245" s="1604"/>
      <c r="B245" s="1604" t="str">
        <f>'Data Sheet'!$C$25</f>
        <v xml:space="preserve"> New York State Electric &amp; Gas Corporation</v>
      </c>
      <c r="C245" s="1604"/>
      <c r="D245" s="1604"/>
      <c r="E245" s="1604"/>
      <c r="F245" s="2037" t="str">
        <f>'Data Sheet'!$C$40</f>
        <v xml:space="preserve"> </v>
      </c>
      <c r="G245" s="1581" t="str">
        <f>'Data Sheet'!$C$38</f>
        <v>12/31/2016</v>
      </c>
    </row>
    <row r="246" spans="1:7">
      <c r="A246" s="1578"/>
      <c r="B246" s="1734"/>
      <c r="C246" s="1734"/>
      <c r="D246" s="1734"/>
      <c r="E246" s="1734"/>
      <c r="F246" s="1734"/>
      <c r="G246" s="1941"/>
    </row>
    <row r="247" spans="1:7" ht="15.75">
      <c r="A247" s="2038"/>
      <c r="B247" s="1619" t="s">
        <v>1172</v>
      </c>
      <c r="C247" s="1619"/>
      <c r="D247" s="1619"/>
      <c r="E247" s="1619"/>
      <c r="F247" s="1619"/>
      <c r="G247" s="2039"/>
    </row>
    <row r="248" spans="1:7">
      <c r="A248" s="1582"/>
      <c r="B248" s="1604"/>
      <c r="C248" s="1604"/>
      <c r="D248" s="1604"/>
      <c r="E248" s="1604"/>
      <c r="F248" s="1604"/>
      <c r="G248" s="1584"/>
    </row>
    <row r="249" spans="1:7">
      <c r="A249" s="1593"/>
      <c r="B249" s="1620"/>
      <c r="C249" s="1620"/>
      <c r="D249" s="1620"/>
      <c r="E249" s="1620"/>
      <c r="F249" s="1620"/>
      <c r="G249" s="2040"/>
    </row>
    <row r="250" spans="1:7">
      <c r="A250" s="1582"/>
      <c r="B250" s="1604"/>
      <c r="C250" s="1604"/>
      <c r="D250" s="1604"/>
      <c r="E250" s="1604"/>
      <c r="F250" s="1604"/>
      <c r="G250" s="2032"/>
    </row>
    <row r="251" spans="1:7">
      <c r="A251" s="1582"/>
      <c r="B251" s="1604"/>
      <c r="C251" s="1604"/>
      <c r="D251" s="1604"/>
      <c r="E251" s="1604"/>
      <c r="F251" s="1604"/>
      <c r="G251" s="2032"/>
    </row>
    <row r="252" spans="1:7">
      <c r="A252" s="1582"/>
      <c r="B252" s="1604"/>
      <c r="C252" s="1604"/>
      <c r="D252" s="1604"/>
      <c r="E252" s="1604"/>
      <c r="F252" s="1604"/>
      <c r="G252" s="2032"/>
    </row>
    <row r="253" spans="1:7">
      <c r="A253" s="1582"/>
      <c r="B253" s="1604"/>
      <c r="C253" s="1604"/>
      <c r="D253" s="1604"/>
      <c r="E253" s="1604"/>
      <c r="F253" s="1604"/>
      <c r="G253" s="2032"/>
    </row>
    <row r="254" spans="1:7">
      <c r="A254" s="1582"/>
      <c r="B254" s="1604"/>
      <c r="C254" s="1604"/>
      <c r="D254" s="1604"/>
      <c r="E254" s="1604"/>
      <c r="F254" s="1604"/>
      <c r="G254" s="2032"/>
    </row>
    <row r="255" spans="1:7">
      <c r="A255" s="1582"/>
      <c r="B255" s="1604"/>
      <c r="C255" s="1604"/>
      <c r="D255" s="1604"/>
      <c r="E255" s="1604"/>
      <c r="F255" s="1604"/>
      <c r="G255" s="2032"/>
    </row>
    <row r="256" spans="1:7">
      <c r="A256" s="1582"/>
      <c r="B256" s="1604"/>
      <c r="C256" s="1604"/>
      <c r="D256" s="1604"/>
      <c r="E256" s="1604"/>
      <c r="F256" s="1604"/>
      <c r="G256" s="2032"/>
    </row>
    <row r="257" spans="1:7">
      <c r="A257" s="1582"/>
      <c r="B257" s="1604"/>
      <c r="C257" s="1604"/>
      <c r="D257" s="1604"/>
      <c r="E257" s="1604"/>
      <c r="F257" s="1604"/>
      <c r="G257" s="2032"/>
    </row>
    <row r="258" spans="1:7">
      <c r="A258" s="1582"/>
      <c r="B258" s="1604"/>
      <c r="C258" s="1598"/>
      <c r="D258" s="1604"/>
      <c r="E258" s="1598"/>
      <c r="F258" s="1598"/>
      <c r="G258" s="2032"/>
    </row>
    <row r="259" spans="1:7">
      <c r="A259" s="1582"/>
      <c r="B259" s="1604"/>
      <c r="C259" s="1604"/>
      <c r="D259" s="1604"/>
      <c r="E259" s="1604"/>
      <c r="F259" s="1604"/>
      <c r="G259" s="2032"/>
    </row>
    <row r="260" spans="1:7">
      <c r="A260" s="1582"/>
      <c r="B260" s="1604"/>
      <c r="C260" s="1604"/>
      <c r="D260" s="1604"/>
      <c r="E260" s="1604"/>
      <c r="F260" s="1604"/>
      <c r="G260" s="2032"/>
    </row>
    <row r="261" spans="1:7">
      <c r="A261" s="1582"/>
      <c r="B261" s="1604"/>
      <c r="C261" s="1604"/>
      <c r="D261" s="1604"/>
      <c r="E261" s="1604"/>
      <c r="F261" s="1604"/>
      <c r="G261" s="2032"/>
    </row>
    <row r="262" spans="1:7">
      <c r="A262" s="1582"/>
      <c r="B262" s="1604"/>
      <c r="C262" s="1604"/>
      <c r="D262" s="1604"/>
      <c r="E262" s="1604"/>
      <c r="F262" s="1604"/>
      <c r="G262" s="2032"/>
    </row>
    <row r="263" spans="1:7">
      <c r="A263" s="1582"/>
      <c r="B263" s="1604"/>
      <c r="C263" s="1604"/>
      <c r="D263" s="1604"/>
      <c r="E263" s="1604"/>
      <c r="F263" s="1604"/>
      <c r="G263" s="2032"/>
    </row>
    <row r="264" spans="1:7">
      <c r="A264" s="1582"/>
      <c r="B264" s="1604"/>
      <c r="C264" s="1604"/>
      <c r="D264" s="1604"/>
      <c r="E264" s="1604"/>
      <c r="F264" s="1604"/>
      <c r="G264" s="2032"/>
    </row>
    <row r="265" spans="1:7">
      <c r="A265" s="1582"/>
      <c r="B265" s="1604"/>
      <c r="C265" s="1604"/>
      <c r="D265" s="1604"/>
      <c r="E265" s="1604"/>
      <c r="F265" s="1604"/>
      <c r="G265" s="2032"/>
    </row>
    <row r="266" spans="1:7">
      <c r="A266" s="1582"/>
      <c r="B266" s="1604"/>
      <c r="C266" s="1604"/>
      <c r="D266" s="1604"/>
      <c r="E266" s="1604"/>
      <c r="F266" s="1604"/>
      <c r="G266" s="2032"/>
    </row>
    <row r="267" spans="1:7">
      <c r="A267" s="1582"/>
      <c r="B267" s="1604"/>
      <c r="C267" s="1604"/>
      <c r="D267" s="1604"/>
      <c r="E267" s="1604"/>
      <c r="F267" s="1604"/>
      <c r="G267" s="2032"/>
    </row>
    <row r="268" spans="1:7">
      <c r="A268" s="1582"/>
      <c r="B268" s="1604"/>
      <c r="C268" s="1604"/>
      <c r="D268" s="1604"/>
      <c r="E268" s="1604"/>
      <c r="F268" s="1604"/>
      <c r="G268" s="2032"/>
    </row>
    <row r="269" spans="1:7">
      <c r="A269" s="1582"/>
      <c r="B269" s="1604"/>
      <c r="C269" s="1604"/>
      <c r="D269" s="1604"/>
      <c r="E269" s="1604"/>
      <c r="F269" s="1604"/>
      <c r="G269" s="2032"/>
    </row>
    <row r="270" spans="1:7">
      <c r="A270" s="1582"/>
      <c r="B270" s="1604"/>
      <c r="C270" s="1604"/>
      <c r="D270" s="1604"/>
      <c r="E270" s="1604"/>
      <c r="F270" s="1604"/>
      <c r="G270" s="2032"/>
    </row>
    <row r="271" spans="1:7">
      <c r="A271" s="1582"/>
      <c r="B271" s="1604"/>
      <c r="C271" s="1604"/>
      <c r="D271" s="1604"/>
      <c r="E271" s="1604"/>
      <c r="F271" s="1604"/>
      <c r="G271" s="2032"/>
    </row>
    <row r="272" spans="1:7">
      <c r="A272" s="1582"/>
      <c r="B272" s="1604"/>
      <c r="C272" s="1604"/>
      <c r="D272" s="1604"/>
      <c r="E272" s="1604"/>
      <c r="F272" s="1604"/>
      <c r="G272" s="2032"/>
    </row>
    <row r="273" spans="1:7">
      <c r="A273" s="1582"/>
      <c r="B273" s="1604"/>
      <c r="C273" s="1604"/>
      <c r="D273" s="1604"/>
      <c r="E273" s="1604"/>
      <c r="F273" s="1604"/>
      <c r="G273" s="2032"/>
    </row>
    <row r="274" spans="1:7">
      <c r="A274" s="1582"/>
      <c r="B274" s="1604"/>
      <c r="C274" s="1604"/>
      <c r="D274" s="1604"/>
      <c r="E274" s="1604"/>
      <c r="F274" s="1604"/>
      <c r="G274" s="2032"/>
    </row>
    <row r="275" spans="1:7">
      <c r="A275" s="1582"/>
      <c r="B275" s="1604"/>
      <c r="C275" s="1604"/>
      <c r="D275" s="1604"/>
      <c r="E275" s="1604"/>
      <c r="F275" s="1604"/>
      <c r="G275" s="2032"/>
    </row>
    <row r="276" spans="1:7">
      <c r="A276" s="1582"/>
      <c r="B276" s="1604"/>
      <c r="C276" s="1604"/>
      <c r="D276" s="1604"/>
      <c r="E276" s="1604"/>
      <c r="F276" s="1604"/>
      <c r="G276" s="2032"/>
    </row>
    <row r="277" spans="1:7">
      <c r="A277" s="1582"/>
      <c r="B277" s="1604"/>
      <c r="C277" s="1604"/>
      <c r="D277" s="1604"/>
      <c r="E277" s="1604"/>
      <c r="F277" s="1604"/>
      <c r="G277" s="2032"/>
    </row>
    <row r="278" spans="1:7">
      <c r="A278" s="1582"/>
      <c r="B278" s="1604"/>
      <c r="C278" s="1604"/>
      <c r="D278" s="1604"/>
      <c r="E278" s="1604"/>
      <c r="F278" s="1604"/>
      <c r="G278" s="2032"/>
    </row>
    <row r="279" spans="1:7">
      <c r="A279" s="1582"/>
      <c r="B279" s="1604"/>
      <c r="C279" s="1604"/>
      <c r="D279" s="1604"/>
      <c r="E279" s="1604"/>
      <c r="F279" s="1604"/>
      <c r="G279" s="2032"/>
    </row>
    <row r="280" spans="1:7">
      <c r="A280" s="1582"/>
      <c r="B280" s="1604"/>
      <c r="C280" s="1604"/>
      <c r="D280" s="1604"/>
      <c r="E280" s="1604"/>
      <c r="F280" s="1604"/>
      <c r="G280" s="2032"/>
    </row>
    <row r="281" spans="1:7">
      <c r="A281" s="1582"/>
      <c r="B281" s="1604"/>
      <c r="C281" s="1604"/>
      <c r="D281" s="1604"/>
      <c r="E281" s="1604"/>
      <c r="F281" s="1604"/>
      <c r="G281" s="2032"/>
    </row>
    <row r="282" spans="1:7">
      <c r="A282" s="1582"/>
      <c r="B282" s="1604"/>
      <c r="C282" s="1604"/>
      <c r="D282" s="1604"/>
      <c r="E282" s="1604"/>
      <c r="F282" s="1604"/>
      <c r="G282" s="2032"/>
    </row>
    <row r="283" spans="1:7">
      <c r="A283" s="1582"/>
      <c r="B283" s="1604"/>
      <c r="C283" s="1604"/>
      <c r="D283" s="1604"/>
      <c r="E283" s="1604"/>
      <c r="F283" s="1604"/>
      <c r="G283" s="2032"/>
    </row>
    <row r="284" spans="1:7">
      <c r="A284" s="1582"/>
      <c r="B284" s="1604"/>
      <c r="C284" s="1604"/>
      <c r="D284" s="1604"/>
      <c r="E284" s="1604"/>
      <c r="F284" s="1604"/>
      <c r="G284" s="2032"/>
    </row>
    <row r="285" spans="1:7">
      <c r="A285" s="1582"/>
      <c r="B285" s="1604"/>
      <c r="C285" s="1604"/>
      <c r="D285" s="1604"/>
      <c r="E285" s="1604"/>
      <c r="F285" s="1604"/>
      <c r="G285" s="2032"/>
    </row>
    <row r="286" spans="1:7">
      <c r="A286" s="1582"/>
      <c r="B286" s="1604"/>
      <c r="C286" s="1604"/>
      <c r="D286" s="1604"/>
      <c r="E286" s="1604"/>
      <c r="F286" s="1604"/>
      <c r="G286" s="2032"/>
    </row>
    <row r="287" spans="1:7">
      <c r="A287" s="1582"/>
      <c r="B287" s="1604"/>
      <c r="C287" s="1604"/>
      <c r="D287" s="1604"/>
      <c r="E287" s="1604"/>
      <c r="F287" s="1604"/>
      <c r="G287" s="2032"/>
    </row>
    <row r="288" spans="1:7">
      <c r="A288" s="1582"/>
      <c r="B288" s="1604"/>
      <c r="C288" s="1604"/>
      <c r="D288" s="1604"/>
      <c r="E288" s="1604"/>
      <c r="F288" s="1604"/>
      <c r="G288" s="2032"/>
    </row>
    <row r="289" spans="1:7">
      <c r="A289" s="1582"/>
      <c r="B289" s="1604"/>
      <c r="C289" s="1604"/>
      <c r="D289" s="1604"/>
      <c r="E289" s="1604"/>
      <c r="F289" s="1604"/>
      <c r="G289" s="2032"/>
    </row>
    <row r="290" spans="1:7">
      <c r="A290" s="1582"/>
      <c r="B290" s="1604"/>
      <c r="C290" s="1604"/>
      <c r="D290" s="1604"/>
      <c r="E290" s="1604"/>
      <c r="F290" s="1604"/>
      <c r="G290" s="2032"/>
    </row>
    <row r="291" spans="1:7">
      <c r="A291" s="1582"/>
      <c r="B291" s="1604"/>
      <c r="C291" s="1604"/>
      <c r="D291" s="1604"/>
      <c r="E291" s="1604"/>
      <c r="F291" s="1604"/>
      <c r="G291" s="2032"/>
    </row>
    <row r="292" spans="1:7">
      <c r="A292" s="1582"/>
      <c r="B292" s="1604"/>
      <c r="C292" s="1604"/>
      <c r="D292" s="1604"/>
      <c r="E292" s="1604"/>
      <c r="F292" s="1604"/>
      <c r="G292" s="2032"/>
    </row>
    <row r="293" spans="1:7">
      <c r="A293" s="1582"/>
      <c r="B293" s="1604"/>
      <c r="C293" s="1604"/>
      <c r="D293" s="1604"/>
      <c r="E293" s="1604"/>
      <c r="F293" s="1604"/>
      <c r="G293" s="2032"/>
    </row>
    <row r="294" spans="1:7">
      <c r="A294" s="1582"/>
      <c r="B294" s="1604"/>
      <c r="C294" s="1604"/>
      <c r="D294" s="1604"/>
      <c r="E294" s="1604"/>
      <c r="F294" s="1604"/>
      <c r="G294" s="2032"/>
    </row>
    <row r="295" spans="1:7">
      <c r="A295" s="1582"/>
      <c r="B295" s="1604"/>
      <c r="C295" s="1604"/>
      <c r="D295" s="1604"/>
      <c r="E295" s="1604"/>
      <c r="F295" s="1604"/>
      <c r="G295" s="2032"/>
    </row>
    <row r="296" spans="1:7">
      <c r="A296" s="1582"/>
      <c r="B296" s="1604"/>
      <c r="C296" s="1604"/>
      <c r="D296" s="1604"/>
      <c r="E296" s="1604"/>
      <c r="F296" s="1604"/>
      <c r="G296" s="2032"/>
    </row>
    <row r="297" spans="1:7">
      <c r="A297" s="1582"/>
      <c r="B297" s="1604"/>
      <c r="C297" s="1604"/>
      <c r="D297" s="1604"/>
      <c r="E297" s="1604"/>
      <c r="F297" s="1604"/>
      <c r="G297" s="2032"/>
    </row>
    <row r="298" spans="1:7">
      <c r="A298" s="1582"/>
      <c r="B298" s="1604"/>
      <c r="C298" s="1604"/>
      <c r="D298" s="1604"/>
      <c r="E298" s="1604"/>
      <c r="F298" s="1604"/>
      <c r="G298" s="2032"/>
    </row>
    <row r="299" spans="1:7">
      <c r="A299" s="1582"/>
      <c r="B299" s="1604"/>
      <c r="C299" s="1604"/>
      <c r="D299" s="1604"/>
      <c r="E299" s="1604"/>
      <c r="F299" s="1604"/>
      <c r="G299" s="2032"/>
    </row>
    <row r="300" spans="1:7">
      <c r="A300" s="1582"/>
      <c r="B300" s="1604"/>
      <c r="C300" s="1604"/>
      <c r="D300" s="1604"/>
      <c r="E300" s="1604"/>
      <c r="F300" s="1604"/>
      <c r="G300" s="2032"/>
    </row>
    <row r="301" spans="1:7">
      <c r="A301" s="1582"/>
      <c r="B301" s="1604"/>
      <c r="C301" s="1604"/>
      <c r="D301" s="1604"/>
      <c r="E301" s="1604"/>
      <c r="F301" s="1604"/>
      <c r="G301" s="2032"/>
    </row>
    <row r="302" spans="1:7" ht="15.75" thickBot="1">
      <c r="A302" s="1818"/>
      <c r="B302" s="1615"/>
      <c r="C302" s="2034"/>
      <c r="D302" s="2034"/>
      <c r="E302" s="2034"/>
      <c r="F302" s="1615"/>
      <c r="G302" s="2041"/>
    </row>
    <row r="304" spans="1:7" ht="15.75">
      <c r="A304" s="2539" t="s">
        <v>4652</v>
      </c>
      <c r="B304" s="2670"/>
      <c r="C304" s="2670"/>
      <c r="D304" s="2670"/>
      <c r="E304" s="2671"/>
      <c r="F304" s="2539"/>
      <c r="G304" s="1604"/>
    </row>
    <row r="305" spans="1:7">
      <c r="A305" s="1619" t="s">
        <v>1188</v>
      </c>
      <c r="B305" s="1619"/>
      <c r="C305" s="1619"/>
      <c r="D305" s="1619"/>
      <c r="E305" s="1619"/>
      <c r="F305" s="1619"/>
      <c r="G305" s="1619"/>
    </row>
  </sheetData>
  <printOptions horizontalCentered="1" verticalCentered="1"/>
  <pageMargins left="0.5" right="0.5" top="0.5" bottom="0.5" header="0.5" footer="0.5"/>
  <pageSetup scale="70" fitToHeight="5" orientation="portrait" horizontalDpi="300" verticalDpi="300" r:id="rId1"/>
  <headerFooter alignWithMargins="0"/>
  <rowBreaks count="4" manualBreakCount="4">
    <brk id="61" max="16383" man="1"/>
    <brk id="123" max="16383" man="1"/>
    <brk id="184" max="16383" man="1"/>
    <brk id="24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D86"/>
  <sheetViews>
    <sheetView defaultGridColor="0" topLeftCell="A14" colorId="22" zoomScaleNormal="100" zoomScaleSheetLayoutView="80" workbookViewId="0">
      <selection activeCell="F26" sqref="F26"/>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9" t="s">
        <v>402</v>
      </c>
      <c r="B1" s="66"/>
      <c r="C1" s="66"/>
      <c r="D1" s="229" t="s">
        <v>3276</v>
      </c>
      <c r="E1" s="230" t="s">
        <v>1791</v>
      </c>
      <c r="F1" s="260" t="s">
        <v>1792</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 xml:space="preserve"> New York State Electric &amp; Gas Corporation</v>
      </c>
      <c r="B2" s="17"/>
      <c r="C2" s="17"/>
      <c r="D2" s="78" t="s">
        <v>1807</v>
      </c>
      <c r="E2" s="98" t="s">
        <v>3295</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78" t="s">
        <v>403</v>
      </c>
      <c r="E3" s="703" t="str">
        <f>'Data Sheet'!$C$40</f>
        <v xml:space="preserve"> </v>
      </c>
      <c r="F3" s="111" t="str">
        <f>'Data Sheet'!$C$38</f>
        <v>12/31/2016</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31" t="s">
        <v>1795</v>
      </c>
      <c r="B4" s="232"/>
      <c r="C4" s="232"/>
      <c r="D4" s="232"/>
      <c r="E4" s="232"/>
      <c r="F4" s="233"/>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34" t="s">
        <v>1796</v>
      </c>
      <c r="B6" s="235"/>
      <c r="C6" s="235"/>
      <c r="D6" s="235"/>
      <c r="E6" s="235"/>
      <c r="F6" s="236"/>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34" t="s">
        <v>1797</v>
      </c>
      <c r="B7" s="235"/>
      <c r="C7" s="235"/>
      <c r="D7" s="235"/>
      <c r="E7" s="235"/>
      <c r="F7" s="236"/>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34"/>
      <c r="B8" s="235"/>
      <c r="C8" s="235"/>
      <c r="D8" s="235"/>
      <c r="E8" s="235"/>
      <c r="F8" s="236"/>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34" t="s">
        <v>99</v>
      </c>
      <c r="B9" s="235"/>
      <c r="C9" s="235"/>
      <c r="D9" s="235"/>
      <c r="E9" s="235"/>
      <c r="F9" s="236"/>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34"/>
      <c r="B10" s="235"/>
      <c r="C10" s="235"/>
      <c r="D10" s="235"/>
      <c r="E10" s="235"/>
      <c r="F10" s="236"/>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34" t="s">
        <v>100</v>
      </c>
      <c r="B11" s="235"/>
      <c r="C11" s="235"/>
      <c r="D11" s="235"/>
      <c r="E11" s="235"/>
      <c r="F11" s="236"/>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34" t="s">
        <v>101</v>
      </c>
      <c r="B12" s="235"/>
      <c r="C12" s="235"/>
      <c r="D12" s="235"/>
      <c r="E12" s="235"/>
      <c r="F12" s="236"/>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34" t="s">
        <v>102</v>
      </c>
      <c r="B13" s="235"/>
      <c r="C13" s="235"/>
      <c r="D13" s="235"/>
      <c r="E13" s="235"/>
      <c r="F13" s="236"/>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34"/>
      <c r="B14" s="235"/>
      <c r="C14" s="235"/>
      <c r="D14" s="235"/>
      <c r="E14" s="235"/>
      <c r="F14" s="236"/>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34" t="s">
        <v>103</v>
      </c>
      <c r="B15" s="235"/>
      <c r="C15" s="235"/>
      <c r="D15" s="235"/>
      <c r="E15" s="235"/>
      <c r="F15" s="236"/>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34" t="s">
        <v>104</v>
      </c>
      <c r="B16" s="235"/>
      <c r="C16" s="235"/>
      <c r="D16" s="235"/>
      <c r="E16" s="235"/>
      <c r="F16" s="236"/>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8"/>
      <c r="C18" s="17"/>
      <c r="D18" s="17"/>
      <c r="E18" s="17"/>
      <c r="F18" s="238" t="s">
        <v>105</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39" t="s">
        <v>1718</v>
      </c>
      <c r="B19" s="98"/>
      <c r="C19" s="17" t="s">
        <v>106</v>
      </c>
      <c r="D19" s="17"/>
      <c r="E19" s="17"/>
      <c r="F19" s="560" t="s">
        <v>107</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40" t="s">
        <v>1721</v>
      </c>
      <c r="B20" s="105"/>
      <c r="C20" s="77" t="s">
        <v>108</v>
      </c>
      <c r="D20" s="77"/>
      <c r="E20" s="77"/>
      <c r="F20" s="665" t="s">
        <v>3008</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8"/>
      <c r="C21" s="17"/>
      <c r="D21" s="17"/>
      <c r="E21" s="17"/>
      <c r="F21" s="282"/>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c r="A22" s="72">
        <v>1</v>
      </c>
      <c r="B22" s="297" t="s">
        <v>2984</v>
      </c>
      <c r="C22" s="17"/>
      <c r="D22" s="17"/>
      <c r="E22" s="17"/>
      <c r="F22" s="8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8"/>
      <c r="C23" s="17"/>
      <c r="D23" s="17"/>
      <c r="E23" s="17"/>
      <c r="F23" s="282"/>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8"/>
      <c r="C24" s="17" t="s">
        <v>6024</v>
      </c>
      <c r="D24" s="17"/>
      <c r="E24" s="17"/>
      <c r="F24" s="283">
        <f>2222676-4793</f>
        <v>2217883</v>
      </c>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8"/>
      <c r="C25" s="17" t="s">
        <v>6025</v>
      </c>
      <c r="D25" s="17"/>
      <c r="E25" s="17"/>
      <c r="F25" s="283">
        <v>30575323</v>
      </c>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8"/>
      <c r="C26" s="17" t="s">
        <v>6026</v>
      </c>
      <c r="D26" s="17"/>
      <c r="E26" s="17"/>
      <c r="F26" s="283">
        <v>6774773</v>
      </c>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8"/>
      <c r="C27" s="17"/>
      <c r="D27" s="17"/>
      <c r="E27" s="17"/>
      <c r="F27" s="283"/>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8"/>
      <c r="C28" s="17"/>
      <c r="D28" s="17"/>
      <c r="E28" s="17"/>
      <c r="F28" s="283"/>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8"/>
      <c r="C29" s="17"/>
      <c r="D29" s="17"/>
      <c r="E29" s="17"/>
      <c r="F29" s="283"/>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8"/>
      <c r="C30" s="17"/>
      <c r="D30" s="17"/>
      <c r="E30" s="17"/>
      <c r="F30" s="283"/>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8"/>
      <c r="C31" s="17"/>
      <c r="D31" s="17"/>
      <c r="E31" s="17"/>
      <c r="F31" s="283"/>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8"/>
      <c r="C32" s="17"/>
      <c r="D32" s="17"/>
      <c r="E32" s="17"/>
      <c r="F32" s="283"/>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8"/>
      <c r="C33" s="17"/>
      <c r="D33" s="17"/>
      <c r="E33" s="17"/>
      <c r="F33" s="283"/>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8"/>
      <c r="C34" s="17"/>
      <c r="D34" s="17"/>
      <c r="E34" s="17"/>
      <c r="F34" s="283"/>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8"/>
      <c r="C35" s="17"/>
      <c r="D35" s="17"/>
      <c r="E35" s="17"/>
      <c r="F35" s="283"/>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8"/>
      <c r="C36" s="17"/>
      <c r="D36" s="17"/>
      <c r="E36" s="17"/>
      <c r="F36" s="283"/>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8"/>
      <c r="C37" s="17"/>
      <c r="D37" s="17"/>
      <c r="E37" s="17"/>
      <c r="F37" s="283"/>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8"/>
      <c r="C38" s="17"/>
      <c r="D38" s="17"/>
      <c r="E38" s="17"/>
      <c r="F38" s="283"/>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8"/>
      <c r="C39" s="17" t="s">
        <v>109</v>
      </c>
      <c r="D39" s="17"/>
      <c r="E39" s="17"/>
      <c r="F39" s="283"/>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8"/>
      <c r="C40" s="17"/>
      <c r="D40" s="17" t="s">
        <v>1182</v>
      </c>
      <c r="E40" s="17"/>
      <c r="F40" s="264">
        <f>SUM(F21:F39)</f>
        <v>39567979</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297" t="s">
        <v>2985</v>
      </c>
      <c r="C41" s="17"/>
      <c r="D41" s="17"/>
      <c r="E41" s="17"/>
      <c r="F41" s="282"/>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8"/>
      <c r="C42" s="17"/>
      <c r="D42" s="17"/>
      <c r="E42" s="17"/>
      <c r="F42" s="282"/>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8"/>
      <c r="C43" s="17" t="s">
        <v>6024</v>
      </c>
      <c r="D43" s="17"/>
      <c r="E43" s="17"/>
      <c r="F43" s="283">
        <f>289515-1179</f>
        <v>288336</v>
      </c>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8"/>
      <c r="C44" s="17" t="s">
        <v>6025</v>
      </c>
      <c r="D44" s="17"/>
      <c r="E44" s="17"/>
      <c r="F44" s="283">
        <v>2015700</v>
      </c>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8"/>
      <c r="C45" s="17" t="s">
        <v>6026</v>
      </c>
      <c r="D45" s="17"/>
      <c r="E45" s="17"/>
      <c r="F45" s="283">
        <v>1092333</v>
      </c>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8"/>
      <c r="C46" s="17"/>
      <c r="D46" s="17"/>
      <c r="E46" s="17"/>
      <c r="F46" s="283"/>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8"/>
      <c r="C47" s="17"/>
      <c r="D47" s="17"/>
      <c r="E47" s="17"/>
      <c r="F47" s="283"/>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8"/>
      <c r="C48" s="17"/>
      <c r="D48" s="17"/>
      <c r="E48" s="17"/>
      <c r="F48" s="283"/>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8"/>
      <c r="C49" s="17"/>
      <c r="D49" s="17"/>
      <c r="E49" s="17"/>
      <c r="F49" s="283"/>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8"/>
      <c r="C50" s="17"/>
      <c r="D50" s="17"/>
      <c r="E50" s="17"/>
      <c r="F50" s="283"/>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c r="A51" s="72">
        <v>30</v>
      </c>
      <c r="B51" s="98"/>
      <c r="C51" s="17"/>
      <c r="D51" s="17"/>
      <c r="E51" s="17"/>
      <c r="F51" s="283"/>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c r="A52" s="72">
        <v>31</v>
      </c>
      <c r="B52" s="98"/>
      <c r="C52" s="17" t="s">
        <v>109</v>
      </c>
      <c r="D52" s="17"/>
      <c r="E52" s="17"/>
      <c r="F52" s="282"/>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c r="A53" s="72">
        <v>32</v>
      </c>
      <c r="B53" s="98"/>
      <c r="C53" s="17"/>
      <c r="D53" s="17" t="s">
        <v>1182</v>
      </c>
      <c r="E53" s="17"/>
      <c r="F53" s="264">
        <f>SUM(F41:F52)</f>
        <v>3396369</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c r="A54" s="72">
        <v>33</v>
      </c>
      <c r="B54" s="297" t="s">
        <v>3535</v>
      </c>
      <c r="C54" s="17"/>
      <c r="D54" s="17"/>
      <c r="E54" s="17"/>
      <c r="F54" s="282"/>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c r="A55" s="72">
        <v>34</v>
      </c>
      <c r="B55" s="98"/>
      <c r="C55" s="17"/>
      <c r="D55" s="17"/>
      <c r="E55" s="17"/>
      <c r="F55" s="282"/>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8"/>
      <c r="C56" s="17"/>
      <c r="D56" s="17"/>
      <c r="E56" s="17"/>
      <c r="F56" s="283"/>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c r="A57" s="72">
        <v>36</v>
      </c>
      <c r="B57" s="98"/>
      <c r="C57" s="17"/>
      <c r="D57" s="17"/>
      <c r="E57" s="17"/>
      <c r="F57" s="283"/>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72">
        <v>37</v>
      </c>
      <c r="B58" s="98"/>
      <c r="C58" s="17"/>
      <c r="D58" s="17"/>
      <c r="E58" s="17"/>
      <c r="F58" s="283"/>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8"/>
      <c r="C59" s="17"/>
      <c r="D59" s="17"/>
      <c r="E59" s="17"/>
      <c r="F59" s="283"/>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98"/>
      <c r="C60" s="17"/>
      <c r="D60" s="17"/>
      <c r="E60" s="17"/>
      <c r="F60" s="283"/>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8"/>
      <c r="C61" s="17"/>
      <c r="D61" s="17"/>
      <c r="E61" s="17"/>
      <c r="F61" s="283"/>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8"/>
      <c r="C62" s="17"/>
      <c r="D62" s="17"/>
      <c r="E62" s="17"/>
      <c r="F62" s="283"/>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8"/>
      <c r="C63" s="17"/>
      <c r="D63" s="17"/>
      <c r="E63" s="17"/>
      <c r="F63" s="283"/>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8"/>
      <c r="C64" s="17"/>
      <c r="D64" s="17"/>
      <c r="E64" s="17"/>
      <c r="F64" s="283"/>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8"/>
      <c r="C65" s="17" t="s">
        <v>109</v>
      </c>
      <c r="D65" s="17"/>
      <c r="E65" s="17"/>
      <c r="F65" s="283"/>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8"/>
      <c r="C66" s="17"/>
      <c r="D66" s="17" t="s">
        <v>1182</v>
      </c>
      <c r="E66" s="17"/>
      <c r="F66" s="264">
        <f>SUM(F54:F65)</f>
        <v>0</v>
      </c>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75" thickBot="1">
      <c r="A67" s="298">
        <v>46</v>
      </c>
      <c r="B67" s="255"/>
      <c r="C67" s="275" t="s">
        <v>172</v>
      </c>
      <c r="D67" s="275" t="s">
        <v>2906</v>
      </c>
      <c r="E67" s="275"/>
      <c r="F67" s="272">
        <f>SUM(F40+F53+F66)</f>
        <v>42964348</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75">
      <c r="A68" s="115" t="s">
        <v>110</v>
      </c>
      <c r="B68" s="17"/>
      <c r="C68" s="17"/>
      <c r="D68" s="115"/>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9" t="s">
        <v>111</v>
      </c>
      <c r="B69" s="69"/>
      <c r="C69" s="69"/>
      <c r="D69" s="69"/>
      <c r="E69" s="69"/>
      <c r="F69" s="6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printOptions horizontalCentered="1" verticalCentered="1"/>
  <pageMargins left="0.5" right="0.5" top="0.5" bottom="0.5" header="0.5" footer="0.5"/>
  <pageSetup scale="67"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33"/>
  <sheetViews>
    <sheetView defaultGridColor="0" colorId="22" zoomScaleNormal="100" zoomScaleSheetLayoutView="80" workbookViewId="0">
      <selection activeCell="E51" sqref="E51"/>
    </sheetView>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22.21875" style="9" customWidth="1"/>
    <col min="8" max="16384" width="9.6640625" style="9"/>
  </cols>
  <sheetData>
    <row r="1" spans="1:7">
      <c r="A1" s="29" t="s">
        <v>1789</v>
      </c>
      <c r="B1" s="66"/>
      <c r="C1" s="228"/>
      <c r="D1" s="230" t="s">
        <v>3276</v>
      </c>
      <c r="E1" s="66"/>
      <c r="F1" s="230" t="s">
        <v>1791</v>
      </c>
      <c r="G1" s="414" t="s">
        <v>1792</v>
      </c>
    </row>
    <row r="2" spans="1:7">
      <c r="A2" s="72" t="str">
        <f>'Data Sheet'!$C$25</f>
        <v xml:space="preserve"> New York State Electric &amp; Gas Corporation</v>
      </c>
      <c r="B2" s="17"/>
      <c r="C2" s="81"/>
      <c r="D2" s="98" t="s">
        <v>1807</v>
      </c>
      <c r="E2" s="17"/>
      <c r="F2" s="98" t="s">
        <v>3295</v>
      </c>
      <c r="G2" s="83"/>
    </row>
    <row r="3" spans="1:7" ht="15" customHeight="1">
      <c r="A3" s="74"/>
      <c r="B3" s="77"/>
      <c r="C3" s="118"/>
      <c r="D3" s="105" t="s">
        <v>403</v>
      </c>
      <c r="E3" s="77"/>
      <c r="F3" s="702" t="str">
        <f>'Data Sheet'!$C$40</f>
        <v xml:space="preserve"> </v>
      </c>
      <c r="G3" s="241" t="str">
        <f>'Data Sheet'!$C$38</f>
        <v>12/31/2016</v>
      </c>
    </row>
    <row r="4" spans="1:7" ht="15" customHeight="1">
      <c r="A4" s="3123" t="s">
        <v>112</v>
      </c>
      <c r="B4" s="3124"/>
      <c r="C4" s="3124"/>
      <c r="D4" s="3124"/>
      <c r="E4" s="3124"/>
      <c r="F4" s="3124"/>
      <c r="G4" s="3125"/>
    </row>
    <row r="5" spans="1:7">
      <c r="A5" s="3130" t="s">
        <v>1444</v>
      </c>
      <c r="B5" s="3126"/>
      <c r="C5" s="3126"/>
      <c r="D5" s="3126"/>
      <c r="E5" s="3126"/>
      <c r="F5" s="3126" t="s">
        <v>1445</v>
      </c>
      <c r="G5" s="3127"/>
    </row>
    <row r="6" spans="1:7">
      <c r="A6" s="3131" t="s">
        <v>113</v>
      </c>
      <c r="B6" s="3132"/>
      <c r="C6" s="3132"/>
      <c r="D6" s="3132"/>
      <c r="E6" s="3132"/>
      <c r="F6" s="3128" t="s">
        <v>114</v>
      </c>
      <c r="G6" s="3129"/>
    </row>
    <row r="7" spans="1:7">
      <c r="A7" s="3131" t="s">
        <v>3016</v>
      </c>
      <c r="B7" s="3132"/>
      <c r="C7" s="3132"/>
      <c r="D7" s="3132"/>
      <c r="E7" s="3132"/>
      <c r="F7" s="3128" t="s">
        <v>3017</v>
      </c>
      <c r="G7" s="3129"/>
    </row>
    <row r="8" spans="1:7">
      <c r="A8" s="3131" t="s">
        <v>3071</v>
      </c>
      <c r="B8" s="3132"/>
      <c r="C8" s="3132"/>
      <c r="D8" s="3132"/>
      <c r="E8" s="3132"/>
      <c r="F8" s="3128" t="s">
        <v>3072</v>
      </c>
      <c r="G8" s="3129"/>
    </row>
    <row r="9" spans="1:7">
      <c r="A9" s="3131" t="s">
        <v>3073</v>
      </c>
      <c r="B9" s="3132"/>
      <c r="C9" s="3132"/>
      <c r="D9" s="3132"/>
      <c r="E9" s="3132"/>
      <c r="F9" s="3128" t="s">
        <v>1446</v>
      </c>
      <c r="G9" s="3129"/>
    </row>
    <row r="10" spans="1:7">
      <c r="A10" s="3131" t="s">
        <v>3074</v>
      </c>
      <c r="B10" s="3132"/>
      <c r="C10" s="3132"/>
      <c r="D10" s="3132"/>
      <c r="E10" s="3132"/>
      <c r="F10" s="3128" t="s">
        <v>3075</v>
      </c>
      <c r="G10" s="3129"/>
    </row>
    <row r="11" spans="1:7">
      <c r="A11" s="3131" t="s">
        <v>3076</v>
      </c>
      <c r="B11" s="3132"/>
      <c r="C11" s="3132"/>
      <c r="D11" s="3132"/>
      <c r="E11" s="3132"/>
      <c r="F11" s="3128" t="s">
        <v>3077</v>
      </c>
      <c r="G11" s="3129"/>
    </row>
    <row r="12" spans="1:7" ht="15.6" customHeight="1">
      <c r="A12" s="3138" t="s">
        <v>3078</v>
      </c>
      <c r="B12" s="3136"/>
      <c r="C12" s="3136"/>
      <c r="D12" s="3136"/>
      <c r="E12" s="2513"/>
      <c r="F12" s="3136" t="s">
        <v>3079</v>
      </c>
      <c r="G12" s="3137"/>
    </row>
    <row r="13" spans="1:7" ht="17.45" customHeight="1">
      <c r="A13" s="3133" t="s">
        <v>3080</v>
      </c>
      <c r="B13" s="3134"/>
      <c r="C13" s="3134"/>
      <c r="D13" s="3134"/>
      <c r="E13" s="3134"/>
      <c r="F13" s="3134"/>
      <c r="G13" s="3135"/>
    </row>
    <row r="14" spans="1:7">
      <c r="A14" s="1543"/>
      <c r="B14" s="17"/>
      <c r="C14" s="17"/>
      <c r="D14" s="17"/>
      <c r="E14" s="17"/>
      <c r="F14" s="17"/>
      <c r="G14" s="73"/>
    </row>
    <row r="15" spans="1:7">
      <c r="A15" s="2517" t="s">
        <v>5417</v>
      </c>
      <c r="B15" s="17"/>
      <c r="C15" s="17"/>
      <c r="D15" s="17"/>
      <c r="E15" s="17"/>
      <c r="F15" s="17"/>
      <c r="G15" s="73"/>
    </row>
    <row r="16" spans="1:7">
      <c r="A16" s="2517"/>
      <c r="B16" s="17" t="s">
        <v>5418</v>
      </c>
      <c r="C16" s="17"/>
      <c r="D16" s="17"/>
      <c r="E16" s="17"/>
      <c r="F16" s="17"/>
      <c r="G16" s="73"/>
    </row>
    <row r="17" spans="1:7">
      <c r="A17" s="2517"/>
      <c r="B17" s="17" t="s">
        <v>5419</v>
      </c>
      <c r="C17" s="17"/>
      <c r="D17" s="17"/>
      <c r="E17" s="17"/>
      <c r="F17" s="17"/>
      <c r="G17" s="73"/>
    </row>
    <row r="18" spans="1:7">
      <c r="A18" s="2517"/>
      <c r="B18" s="17"/>
      <c r="C18" s="17"/>
      <c r="D18" s="17"/>
      <c r="E18" s="17"/>
      <c r="F18" s="17"/>
      <c r="G18" s="73"/>
    </row>
    <row r="19" spans="1:7">
      <c r="A19" s="2517" t="s">
        <v>5420</v>
      </c>
      <c r="B19" s="17"/>
      <c r="C19" s="17"/>
      <c r="D19" s="17"/>
      <c r="E19" s="17"/>
      <c r="F19" s="17"/>
      <c r="G19" s="73"/>
    </row>
    <row r="20" spans="1:7">
      <c r="A20" s="2517"/>
      <c r="B20" s="17" t="s">
        <v>5421</v>
      </c>
      <c r="C20" s="17"/>
      <c r="D20" s="17"/>
      <c r="E20" s="17"/>
      <c r="F20" s="17"/>
      <c r="G20" s="73"/>
    </row>
    <row r="21" spans="1:7">
      <c r="A21" s="2517"/>
      <c r="B21" s="17" t="s">
        <v>5422</v>
      </c>
      <c r="C21" s="17"/>
      <c r="D21" s="17"/>
      <c r="E21" s="17"/>
      <c r="F21" s="17"/>
      <c r="G21" s="73"/>
    </row>
    <row r="22" spans="1:7">
      <c r="A22" s="2517"/>
      <c r="B22" s="17" t="s">
        <v>5423</v>
      </c>
      <c r="C22" s="17"/>
      <c r="D22" s="17"/>
      <c r="E22" s="17"/>
      <c r="F22" s="17"/>
      <c r="G22" s="73"/>
    </row>
    <row r="23" spans="1:7">
      <c r="A23" s="2517"/>
      <c r="B23" s="17"/>
      <c r="C23" s="17"/>
      <c r="D23" s="17"/>
      <c r="E23" s="17"/>
      <c r="F23" s="17"/>
      <c r="G23" s="73"/>
    </row>
    <row r="24" spans="1:7">
      <c r="A24" s="2517"/>
      <c r="B24" s="17"/>
      <c r="C24" s="17"/>
      <c r="D24" s="17"/>
      <c r="E24" s="17"/>
      <c r="F24" s="17"/>
      <c r="G24" s="73"/>
    </row>
    <row r="25" spans="1:7">
      <c r="A25" s="2517"/>
      <c r="B25" s="17"/>
      <c r="C25" s="17"/>
      <c r="D25" s="17"/>
      <c r="E25" s="17"/>
      <c r="F25" s="17"/>
      <c r="G25" s="73"/>
    </row>
    <row r="26" spans="1:7">
      <c r="A26" s="2517"/>
      <c r="B26" s="17"/>
      <c r="C26" s="17"/>
      <c r="D26" s="17"/>
      <c r="E26" s="17"/>
      <c r="F26" s="17"/>
      <c r="G26" s="73"/>
    </row>
    <row r="27" spans="1:7">
      <c r="A27" s="2517"/>
      <c r="B27" s="17"/>
      <c r="C27" s="17"/>
      <c r="D27" s="17"/>
      <c r="E27" s="17"/>
      <c r="F27" s="17"/>
      <c r="G27" s="73"/>
    </row>
    <row r="28" spans="1:7">
      <c r="A28" s="2517"/>
      <c r="B28" s="17"/>
      <c r="C28" s="17"/>
      <c r="D28" s="17"/>
      <c r="E28" s="17"/>
      <c r="F28" s="17"/>
      <c r="G28" s="73"/>
    </row>
    <row r="29" spans="1:7">
      <c r="A29" s="2517"/>
      <c r="B29" s="17"/>
      <c r="C29" s="17"/>
      <c r="D29" s="17"/>
      <c r="E29" s="17"/>
      <c r="F29" s="17"/>
      <c r="G29" s="73"/>
    </row>
    <row r="30" spans="1:7">
      <c r="A30" s="2517"/>
      <c r="B30" s="17"/>
      <c r="C30" s="17"/>
      <c r="D30" s="17"/>
      <c r="E30" s="17"/>
      <c r="F30" s="17"/>
      <c r="G30" s="73"/>
    </row>
    <row r="31" spans="1:7">
      <c r="A31" s="2517"/>
      <c r="B31" s="17"/>
      <c r="C31" s="17"/>
      <c r="D31" s="17"/>
      <c r="E31" s="17"/>
      <c r="F31" s="17"/>
      <c r="G31" s="73"/>
    </row>
    <row r="32" spans="1:7">
      <c r="A32" s="2517"/>
      <c r="B32" s="17"/>
      <c r="C32" s="17"/>
      <c r="D32" s="17"/>
      <c r="E32" s="17"/>
      <c r="F32" s="17"/>
      <c r="G32" s="73"/>
    </row>
    <row r="33" spans="1:7">
      <c r="A33" s="2517"/>
      <c r="B33" s="17"/>
      <c r="C33" s="17"/>
      <c r="D33" s="17"/>
      <c r="E33" s="17"/>
      <c r="F33" s="17"/>
      <c r="G33" s="73"/>
    </row>
    <row r="34" spans="1:7">
      <c r="A34" s="2517"/>
      <c r="B34" s="17"/>
      <c r="C34" s="17"/>
      <c r="D34" s="17"/>
      <c r="E34" s="17"/>
      <c r="F34" s="17"/>
      <c r="G34" s="73"/>
    </row>
    <row r="35" spans="1:7">
      <c r="A35" s="2517"/>
      <c r="B35" s="17"/>
      <c r="C35" s="17"/>
      <c r="D35" s="17"/>
      <c r="E35" s="17"/>
      <c r="F35" s="17"/>
      <c r="G35" s="73"/>
    </row>
    <row r="36" spans="1:7">
      <c r="A36" s="2517"/>
      <c r="B36" s="17"/>
      <c r="C36" s="17"/>
      <c r="D36" s="17"/>
      <c r="E36" s="17"/>
      <c r="F36" s="17"/>
      <c r="G36" s="73"/>
    </row>
    <row r="37" spans="1:7">
      <c r="A37" s="2517"/>
      <c r="B37" s="17"/>
      <c r="C37" s="17"/>
      <c r="D37" s="17"/>
      <c r="E37" s="17"/>
      <c r="F37" s="17"/>
      <c r="G37" s="73"/>
    </row>
    <row r="38" spans="1:7">
      <c r="A38" s="2517"/>
      <c r="B38" s="17"/>
      <c r="C38" s="17"/>
      <c r="D38" s="17"/>
      <c r="E38" s="17"/>
      <c r="F38" s="17"/>
      <c r="G38" s="73"/>
    </row>
    <row r="39" spans="1:7">
      <c r="A39" s="2517"/>
      <c r="B39" s="17"/>
      <c r="C39" s="17"/>
      <c r="D39" s="17"/>
      <c r="E39" s="17"/>
      <c r="F39" s="17"/>
      <c r="G39" s="73"/>
    </row>
    <row r="40" spans="1:7">
      <c r="A40" s="2517"/>
      <c r="B40" s="17"/>
      <c r="C40" s="17"/>
      <c r="D40" s="17"/>
      <c r="E40" s="17"/>
      <c r="F40" s="17"/>
      <c r="G40" s="73"/>
    </row>
    <row r="41" spans="1:7">
      <c r="A41" s="2517"/>
      <c r="B41" s="17"/>
      <c r="C41" s="17"/>
      <c r="D41" s="17"/>
      <c r="E41" s="17"/>
      <c r="F41" s="17"/>
      <c r="G41" s="73"/>
    </row>
    <row r="42" spans="1:7">
      <c r="A42" s="2517"/>
      <c r="B42" s="17"/>
      <c r="C42" s="17"/>
      <c r="D42" s="17"/>
      <c r="E42" s="17"/>
      <c r="F42" s="17"/>
      <c r="G42" s="73"/>
    </row>
    <row r="43" spans="1:7">
      <c r="A43" s="1543"/>
      <c r="B43" s="77"/>
      <c r="C43" s="77"/>
      <c r="D43" s="77"/>
      <c r="E43" s="77"/>
      <c r="F43" s="77"/>
      <c r="G43" s="76"/>
    </row>
    <row r="44" spans="1:7">
      <c r="A44" s="2523" t="s">
        <v>3081</v>
      </c>
      <c r="B44" s="663"/>
      <c r="C44" s="663"/>
      <c r="D44" s="663"/>
      <c r="E44" s="663"/>
      <c r="F44" s="663"/>
      <c r="G44" s="535"/>
    </row>
    <row r="45" spans="1:7">
      <c r="A45" s="72" t="s">
        <v>3082</v>
      </c>
      <c r="B45" s="17"/>
      <c r="C45" s="17"/>
      <c r="D45" s="17"/>
      <c r="E45" s="17"/>
      <c r="F45" s="17"/>
      <c r="G45" s="73"/>
    </row>
    <row r="46" spans="1:7">
      <c r="A46" s="72" t="s">
        <v>3083</v>
      </c>
      <c r="B46" s="17"/>
      <c r="C46" s="17"/>
      <c r="D46" s="17"/>
      <c r="E46" s="17"/>
      <c r="F46" s="17"/>
      <c r="G46" s="73"/>
    </row>
    <row r="47" spans="1:7">
      <c r="A47" s="2518" t="s">
        <v>4377</v>
      </c>
      <c r="B47" s="1494"/>
      <c r="C47" s="1494"/>
      <c r="D47" s="1494"/>
      <c r="E47" s="1494"/>
      <c r="F47" s="1494"/>
      <c r="G47" s="711"/>
    </row>
    <row r="48" spans="1:7">
      <c r="A48" s="72"/>
      <c r="B48" s="270"/>
      <c r="C48" s="270"/>
      <c r="D48" s="270"/>
      <c r="E48" s="270"/>
      <c r="F48" s="709" t="s">
        <v>1747</v>
      </c>
      <c r="G48" s="266" t="s">
        <v>1748</v>
      </c>
    </row>
    <row r="49" spans="1:9">
      <c r="A49" s="72"/>
      <c r="B49" s="709" t="s">
        <v>1718</v>
      </c>
      <c r="C49" s="709" t="s">
        <v>1749</v>
      </c>
      <c r="D49" s="270"/>
      <c r="E49" s="709" t="s">
        <v>1829</v>
      </c>
      <c r="F49" s="709" t="s">
        <v>1750</v>
      </c>
      <c r="G49" s="266" t="s">
        <v>1751</v>
      </c>
    </row>
    <row r="50" spans="1:9">
      <c r="A50" s="72"/>
      <c r="B50" s="709" t="s">
        <v>1721</v>
      </c>
      <c r="C50" s="709" t="s">
        <v>1752</v>
      </c>
      <c r="D50" s="270"/>
      <c r="E50" s="709" t="s">
        <v>3008</v>
      </c>
      <c r="F50" s="709" t="s">
        <v>3009</v>
      </c>
      <c r="G50" s="266" t="s">
        <v>3010</v>
      </c>
    </row>
    <row r="51" spans="1:9">
      <c r="A51" s="72"/>
      <c r="B51" s="270">
        <v>1</v>
      </c>
      <c r="C51" s="270" t="s">
        <v>1753</v>
      </c>
      <c r="D51" s="270"/>
      <c r="E51" s="705">
        <v>246157</v>
      </c>
      <c r="F51" s="712">
        <f>IF(ISERR(+E51/+E$56)," ",(E51/E$56))</f>
        <v>0.10509119598619829</v>
      </c>
      <c r="G51" s="303"/>
    </row>
    <row r="52" spans="1:9">
      <c r="A52" s="72"/>
      <c r="B52" s="270">
        <v>2</v>
      </c>
      <c r="C52" s="270" t="s">
        <v>1754</v>
      </c>
      <c r="D52" s="270"/>
      <c r="E52" s="710"/>
      <c r="F52" s="332"/>
      <c r="G52" s="711">
        <v>7.1999999999999998E-3</v>
      </c>
    </row>
    <row r="53" spans="1:9">
      <c r="A53" s="72"/>
      <c r="B53" s="270">
        <v>3</v>
      </c>
      <c r="C53" s="270" t="s">
        <v>1653</v>
      </c>
      <c r="D53" s="270"/>
      <c r="E53" s="706">
        <v>946850</v>
      </c>
      <c r="F53" s="712">
        <f>IF(ISERR(+E53/+E$56)," ",(E53/E$56))</f>
        <v>0.40423631633279511</v>
      </c>
      <c r="G53" s="711">
        <v>4.99E-2</v>
      </c>
    </row>
    <row r="54" spans="1:9">
      <c r="A54" s="72"/>
      <c r="B54" s="270">
        <v>4</v>
      </c>
      <c r="C54" s="270" t="s">
        <v>1755</v>
      </c>
      <c r="D54" s="270"/>
      <c r="E54" s="706"/>
      <c r="F54" s="712">
        <f>IF(ISERR(+E54/+E$56)," ",(E54/E$56))</f>
        <v>0</v>
      </c>
      <c r="G54" s="711"/>
    </row>
    <row r="55" spans="1:9">
      <c r="A55" s="72"/>
      <c r="B55" s="270">
        <v>5</v>
      </c>
      <c r="C55" s="270" t="s">
        <v>1756</v>
      </c>
      <c r="D55" s="270"/>
      <c r="E55" s="706">
        <v>1149311</v>
      </c>
      <c r="F55" s="712">
        <f>IF(ISERR(+E55/+E$56)," ",(E55/E$56))</f>
        <v>0.49067248768100657</v>
      </c>
      <c r="G55" s="711">
        <v>9.3299999999999994E-2</v>
      </c>
    </row>
    <row r="56" spans="1:9">
      <c r="A56" s="72"/>
      <c r="B56" s="270">
        <v>6</v>
      </c>
      <c r="C56" s="270" t="s">
        <v>1757</v>
      </c>
      <c r="D56" s="270"/>
      <c r="E56" s="253">
        <f>E53+E51+E55</f>
        <v>2342318</v>
      </c>
      <c r="F56" s="712">
        <f>F53+F51+F55</f>
        <v>1</v>
      </c>
      <c r="G56" s="303"/>
      <c r="I56" s="833"/>
    </row>
    <row r="57" spans="1:9">
      <c r="A57" s="72"/>
      <c r="B57" s="84">
        <v>7</v>
      </c>
      <c r="C57" s="84" t="s">
        <v>1758</v>
      </c>
      <c r="D57" s="84"/>
      <c r="E57" s="704"/>
      <c r="F57" s="713"/>
      <c r="G57" s="301"/>
      <c r="I57" s="837"/>
    </row>
    <row r="58" spans="1:9">
      <c r="A58" s="72"/>
      <c r="B58" s="86"/>
      <c r="C58" s="86" t="s">
        <v>1759</v>
      </c>
      <c r="D58" s="86"/>
      <c r="E58" s="470"/>
      <c r="F58" s="322"/>
      <c r="G58" s="302"/>
      <c r="I58" s="833"/>
    </row>
    <row r="59" spans="1:9">
      <c r="A59" s="72"/>
      <c r="B59" s="17"/>
      <c r="C59" s="17"/>
      <c r="D59" s="17"/>
      <c r="E59" s="17"/>
      <c r="F59" s="17"/>
      <c r="G59" s="73"/>
    </row>
    <row r="60" spans="1:9">
      <c r="A60" s="87" t="s">
        <v>1760</v>
      </c>
      <c r="B60" s="89"/>
      <c r="C60" s="89"/>
      <c r="D60" s="89"/>
      <c r="E60" s="89"/>
      <c r="F60" s="89"/>
      <c r="G60" s="85"/>
    </row>
    <row r="61" spans="1:9">
      <c r="A61" s="72"/>
      <c r="B61" s="17"/>
      <c r="C61" s="17"/>
      <c r="D61" s="17" t="s">
        <v>1761</v>
      </c>
      <c r="E61" s="692"/>
      <c r="F61" s="692">
        <v>7.7999999999999996E-3</v>
      </c>
      <c r="G61" s="73"/>
    </row>
    <row r="62" spans="1:9">
      <c r="A62" s="72"/>
      <c r="B62" s="17"/>
      <c r="C62" s="17"/>
      <c r="D62" s="17"/>
      <c r="E62" s="17"/>
      <c r="F62" s="17"/>
      <c r="G62" s="73"/>
    </row>
    <row r="63" spans="1:9">
      <c r="A63" s="87" t="s">
        <v>469</v>
      </c>
      <c r="B63" s="89"/>
      <c r="C63" s="89"/>
      <c r="D63" s="89"/>
      <c r="E63" s="89"/>
      <c r="F63" s="89"/>
      <c r="G63" s="85"/>
    </row>
    <row r="64" spans="1:9">
      <c r="A64" s="72"/>
      <c r="B64" s="17"/>
      <c r="C64" s="17"/>
      <c r="D64" s="17"/>
      <c r="E64" s="692"/>
      <c r="F64" s="692">
        <v>2E-3</v>
      </c>
      <c r="G64" s="73"/>
    </row>
    <row r="65" spans="1:7">
      <c r="A65" s="72"/>
      <c r="B65" s="17"/>
      <c r="C65" s="17"/>
      <c r="D65" s="17"/>
      <c r="E65" s="17"/>
      <c r="F65" s="17"/>
      <c r="G65" s="73"/>
    </row>
    <row r="66" spans="1:7">
      <c r="A66" s="87" t="s">
        <v>470</v>
      </c>
      <c r="B66" s="89"/>
      <c r="C66" s="89"/>
      <c r="D66" s="89"/>
      <c r="E66" s="89"/>
      <c r="F66" s="89"/>
      <c r="G66" s="85"/>
    </row>
    <row r="67" spans="1:7">
      <c r="A67" s="72" t="s">
        <v>471</v>
      </c>
      <c r="B67" s="17"/>
      <c r="C67" s="17"/>
      <c r="D67" s="692" t="s">
        <v>1761</v>
      </c>
      <c r="E67" s="17"/>
      <c r="F67" s="2950">
        <v>7.9000000000000008E-3</v>
      </c>
      <c r="G67" s="73"/>
    </row>
    <row r="68" spans="1:7" ht="15.75" thickBot="1">
      <c r="A68" s="112" t="s">
        <v>472</v>
      </c>
      <c r="B68" s="113"/>
      <c r="C68" s="113"/>
      <c r="D68" s="714" t="s">
        <v>1761</v>
      </c>
      <c r="E68" s="113"/>
      <c r="F68" s="2951">
        <v>2.0999999999999999E-3</v>
      </c>
      <c r="G68" s="114"/>
    </row>
    <row r="69" spans="1:7" ht="15.75">
      <c r="A69" s="115" t="s">
        <v>473</v>
      </c>
      <c r="B69" s="17"/>
      <c r="C69" s="115"/>
      <c r="D69" s="115" t="s">
        <v>474</v>
      </c>
    </row>
    <row r="70" spans="1:7" ht="15.75">
      <c r="A70" s="115"/>
      <c r="B70" s="17"/>
      <c r="C70" s="115"/>
      <c r="D70" s="115"/>
    </row>
    <row r="71" spans="1:7">
      <c r="A71" s="2514" t="s">
        <v>475</v>
      </c>
      <c r="B71" s="2514"/>
      <c r="C71" s="2514"/>
      <c r="D71" s="2514"/>
      <c r="E71" s="2514"/>
      <c r="F71" s="2514"/>
      <c r="G71" s="2514"/>
    </row>
    <row r="72" spans="1:7" ht="15.75">
      <c r="A72" s="646" t="s">
        <v>1184</v>
      </c>
      <c r="B72" s="2514"/>
      <c r="C72" s="2514"/>
      <c r="D72" s="2514"/>
      <c r="E72" s="2514"/>
      <c r="F72" s="2514"/>
      <c r="G72" s="2514"/>
    </row>
    <row r="73" spans="1:7" ht="15.75" thickBot="1">
      <c r="A73" s="17" t="str">
        <f>'Data Sheet'!$C$25</f>
        <v xml:space="preserve"> New York State Electric &amp; Gas Corporation</v>
      </c>
      <c r="B73" s="17"/>
      <c r="C73" s="17"/>
      <c r="D73" s="17"/>
      <c r="E73" s="17"/>
      <c r="F73" s="693" t="str">
        <f>'Data Sheet'!$C$40</f>
        <v xml:space="preserve"> </v>
      </c>
      <c r="G73" s="9" t="str">
        <f>'Data Sheet'!$C$38</f>
        <v>12/31/2016</v>
      </c>
    </row>
    <row r="74" spans="1:7">
      <c r="A74" s="29"/>
      <c r="B74" s="66"/>
      <c r="C74" s="66"/>
      <c r="D74" s="66"/>
      <c r="E74" s="66"/>
      <c r="F74" s="66"/>
      <c r="G74" s="67"/>
    </row>
    <row r="75" spans="1:7">
      <c r="A75" s="2515" t="s">
        <v>112</v>
      </c>
      <c r="B75" s="2514"/>
      <c r="C75" s="2514"/>
      <c r="D75" s="2514"/>
      <c r="E75" s="2514"/>
      <c r="F75" s="2514"/>
      <c r="G75" s="407"/>
    </row>
    <row r="76" spans="1:7">
      <c r="A76" s="74"/>
      <c r="B76" s="77"/>
      <c r="C76" s="77"/>
      <c r="D76" s="77"/>
      <c r="E76" s="77"/>
      <c r="F76" s="77"/>
      <c r="G76" s="76"/>
    </row>
    <row r="77" spans="1:7">
      <c r="A77" s="87"/>
      <c r="B77" s="89"/>
      <c r="C77" s="89"/>
      <c r="D77" s="89"/>
      <c r="E77" s="89"/>
      <c r="F77" s="89"/>
      <c r="G77" s="73"/>
    </row>
    <row r="78" spans="1:7">
      <c r="A78" s="72"/>
      <c r="B78" s="17"/>
      <c r="C78" s="17"/>
      <c r="D78" s="17"/>
      <c r="E78" s="17"/>
      <c r="F78" s="17"/>
      <c r="G78" s="73"/>
    </row>
    <row r="79" spans="1:7">
      <c r="A79" s="72"/>
      <c r="B79" s="17"/>
      <c r="C79" s="17"/>
      <c r="D79" s="17"/>
      <c r="E79" s="17"/>
      <c r="F79" s="17"/>
      <c r="G79" s="73"/>
    </row>
    <row r="80" spans="1:7">
      <c r="A80" s="72"/>
      <c r="B80" s="17"/>
      <c r="C80" s="17"/>
      <c r="D80" s="17"/>
      <c r="E80" s="17"/>
      <c r="F80" s="17"/>
      <c r="G80" s="73"/>
    </row>
    <row r="81" spans="1:7">
      <c r="A81" s="72"/>
      <c r="B81" s="17"/>
      <c r="C81" s="17"/>
      <c r="D81" s="17"/>
      <c r="E81" s="17"/>
      <c r="F81" s="17"/>
      <c r="G81" s="73"/>
    </row>
    <row r="82" spans="1:7">
      <c r="A82" s="72"/>
      <c r="B82" s="17"/>
      <c r="C82" s="17"/>
      <c r="D82" s="17"/>
      <c r="E82" s="17"/>
      <c r="F82" s="17"/>
      <c r="G82" s="73"/>
    </row>
    <row r="83" spans="1:7">
      <c r="A83" s="72"/>
      <c r="B83" s="17"/>
      <c r="C83" s="17"/>
      <c r="D83" s="17"/>
      <c r="E83" s="17"/>
      <c r="F83" s="17"/>
      <c r="G83" s="73"/>
    </row>
    <row r="84" spans="1:7">
      <c r="A84" s="72"/>
      <c r="B84" s="17"/>
      <c r="C84" s="17"/>
      <c r="D84" s="17"/>
      <c r="E84" s="17"/>
      <c r="F84" s="17"/>
      <c r="G84" s="73"/>
    </row>
    <row r="85" spans="1:7">
      <c r="A85" s="72"/>
      <c r="B85" s="17"/>
      <c r="C85" s="17"/>
      <c r="D85" s="17"/>
      <c r="E85" s="17"/>
      <c r="F85" s="17"/>
      <c r="G85" s="73"/>
    </row>
    <row r="86" spans="1:7">
      <c r="A86" s="72"/>
      <c r="B86" s="17"/>
      <c r="C86" s="2514"/>
      <c r="D86" s="17"/>
      <c r="E86" s="2514"/>
      <c r="F86" s="2514"/>
      <c r="G86" s="73"/>
    </row>
    <row r="87" spans="1:7">
      <c r="A87" s="72"/>
      <c r="B87" s="17"/>
      <c r="C87" s="17"/>
      <c r="D87" s="17"/>
      <c r="E87" s="17"/>
      <c r="F87" s="17"/>
      <c r="G87" s="73"/>
    </row>
    <row r="88" spans="1:7">
      <c r="A88" s="72"/>
      <c r="B88" s="17"/>
      <c r="C88" s="17"/>
      <c r="D88" s="17"/>
      <c r="E88" s="17"/>
      <c r="F88" s="17"/>
      <c r="G88" s="73"/>
    </row>
    <row r="89" spans="1:7">
      <c r="A89" s="72"/>
      <c r="B89" s="17"/>
      <c r="C89" s="17"/>
      <c r="D89" s="17"/>
      <c r="E89" s="17"/>
      <c r="F89" s="17"/>
      <c r="G89" s="73"/>
    </row>
    <row r="90" spans="1:7">
      <c r="A90" s="72"/>
      <c r="B90" s="17"/>
      <c r="C90" s="17"/>
      <c r="D90" s="17"/>
      <c r="E90" s="17"/>
      <c r="F90" s="17"/>
      <c r="G90" s="73"/>
    </row>
    <row r="91" spans="1:7">
      <c r="A91" s="72"/>
      <c r="B91" s="17"/>
      <c r="C91" s="17"/>
      <c r="D91" s="17"/>
      <c r="E91" s="17"/>
      <c r="F91" s="17"/>
      <c r="G91" s="73"/>
    </row>
    <row r="92" spans="1:7">
      <c r="A92" s="72"/>
      <c r="B92" s="17"/>
      <c r="C92" s="17"/>
      <c r="D92" s="17"/>
      <c r="E92" s="17"/>
      <c r="F92" s="17"/>
      <c r="G92" s="73"/>
    </row>
    <row r="93" spans="1:7">
      <c r="A93" s="72"/>
      <c r="B93" s="17"/>
      <c r="C93" s="17"/>
      <c r="D93" s="17"/>
      <c r="E93" s="17"/>
      <c r="F93" s="17"/>
      <c r="G93" s="73"/>
    </row>
    <row r="94" spans="1:7">
      <c r="A94" s="72"/>
      <c r="B94" s="17"/>
      <c r="C94" s="17"/>
      <c r="D94" s="17"/>
      <c r="E94" s="17"/>
      <c r="F94" s="17"/>
      <c r="G94" s="73"/>
    </row>
    <row r="95" spans="1:7">
      <c r="A95" s="72"/>
      <c r="B95" s="17"/>
      <c r="C95" s="17"/>
      <c r="D95" s="17"/>
      <c r="E95" s="17"/>
      <c r="F95" s="17"/>
      <c r="G95" s="73"/>
    </row>
    <row r="96" spans="1:7">
      <c r="A96" s="72"/>
      <c r="B96" s="17"/>
      <c r="C96" s="17"/>
      <c r="D96" s="17"/>
      <c r="E96" s="17"/>
      <c r="F96" s="17"/>
      <c r="G96" s="73"/>
    </row>
    <row r="97" spans="1:7">
      <c r="A97" s="72"/>
      <c r="B97" s="17"/>
      <c r="C97" s="17"/>
      <c r="D97" s="17"/>
      <c r="E97" s="17"/>
      <c r="F97" s="17"/>
      <c r="G97" s="73"/>
    </row>
    <row r="98" spans="1:7">
      <c r="A98" s="72"/>
      <c r="B98" s="17"/>
      <c r="C98" s="17"/>
      <c r="D98" s="17"/>
      <c r="E98" s="17"/>
      <c r="F98" s="17"/>
      <c r="G98" s="73"/>
    </row>
    <row r="99" spans="1:7">
      <c r="A99" s="72"/>
      <c r="B99" s="17"/>
      <c r="C99" s="17"/>
      <c r="D99" s="17"/>
      <c r="E99" s="17"/>
      <c r="F99" s="17"/>
      <c r="G99" s="73"/>
    </row>
    <row r="100" spans="1:7">
      <c r="A100" s="72"/>
      <c r="B100" s="17"/>
      <c r="C100" s="17"/>
      <c r="D100" s="17"/>
      <c r="E100" s="17"/>
      <c r="F100" s="17"/>
      <c r="G100" s="73"/>
    </row>
    <row r="101" spans="1:7">
      <c r="A101" s="72"/>
      <c r="B101" s="17"/>
      <c r="C101" s="17"/>
      <c r="D101" s="17"/>
      <c r="E101" s="17"/>
      <c r="F101" s="17"/>
      <c r="G101" s="73"/>
    </row>
    <row r="102" spans="1:7">
      <c r="A102" s="72"/>
      <c r="B102" s="17"/>
      <c r="C102" s="17"/>
      <c r="D102" s="17"/>
      <c r="E102" s="17"/>
      <c r="F102" s="17"/>
      <c r="G102" s="73"/>
    </row>
    <row r="103" spans="1:7">
      <c r="A103" s="72"/>
      <c r="B103" s="17"/>
      <c r="C103" s="17"/>
      <c r="D103" s="17"/>
      <c r="E103" s="17"/>
      <c r="F103" s="17"/>
      <c r="G103" s="73"/>
    </row>
    <row r="104" spans="1:7">
      <c r="A104" s="72"/>
      <c r="B104" s="17"/>
      <c r="C104" s="17"/>
      <c r="D104" s="17"/>
      <c r="E104" s="17"/>
      <c r="F104" s="17"/>
      <c r="G104" s="73"/>
    </row>
    <row r="105" spans="1:7">
      <c r="A105" s="72"/>
      <c r="B105" s="17"/>
      <c r="C105" s="17"/>
      <c r="D105" s="17"/>
      <c r="E105" s="17"/>
      <c r="F105" s="17"/>
      <c r="G105" s="73"/>
    </row>
    <row r="106" spans="1:7">
      <c r="A106" s="72"/>
      <c r="B106" s="17"/>
      <c r="C106" s="17"/>
      <c r="D106" s="17"/>
      <c r="E106" s="17"/>
      <c r="F106" s="17"/>
      <c r="G106" s="73"/>
    </row>
    <row r="107" spans="1:7">
      <c r="A107" s="72"/>
      <c r="B107" s="17"/>
      <c r="C107" s="17"/>
      <c r="D107" s="17"/>
      <c r="E107" s="17"/>
      <c r="F107" s="17"/>
      <c r="G107" s="73"/>
    </row>
    <row r="108" spans="1:7">
      <c r="A108" s="72"/>
      <c r="B108" s="17"/>
      <c r="C108" s="17"/>
      <c r="D108" s="17"/>
      <c r="E108" s="17"/>
      <c r="F108" s="17"/>
      <c r="G108" s="73"/>
    </row>
    <row r="109" spans="1:7">
      <c r="A109" s="72"/>
      <c r="B109" s="17"/>
      <c r="C109" s="17"/>
      <c r="D109" s="17"/>
      <c r="E109" s="17"/>
      <c r="F109" s="17"/>
      <c r="G109" s="73"/>
    </row>
    <row r="110" spans="1:7">
      <c r="A110" s="72"/>
      <c r="B110" s="17"/>
      <c r="C110" s="17"/>
      <c r="D110" s="17"/>
      <c r="E110" s="17"/>
      <c r="F110" s="17"/>
      <c r="G110" s="73"/>
    </row>
    <row r="111" spans="1:7">
      <c r="A111" s="72"/>
      <c r="B111" s="17"/>
      <c r="C111" s="17"/>
      <c r="D111" s="17"/>
      <c r="E111" s="17"/>
      <c r="F111" s="17"/>
      <c r="G111" s="73"/>
    </row>
    <row r="112" spans="1:7">
      <c r="A112" s="72"/>
      <c r="B112" s="17"/>
      <c r="C112" s="17"/>
      <c r="D112" s="17"/>
      <c r="E112" s="17"/>
      <c r="F112" s="17"/>
      <c r="G112" s="73"/>
    </row>
    <row r="113" spans="1:7">
      <c r="A113" s="72"/>
      <c r="B113" s="17"/>
      <c r="C113" s="17"/>
      <c r="D113" s="17"/>
      <c r="E113" s="17"/>
      <c r="F113" s="17"/>
      <c r="G113" s="73"/>
    </row>
    <row r="114" spans="1:7">
      <c r="A114" s="72"/>
      <c r="B114" s="17"/>
      <c r="C114" s="17"/>
      <c r="D114" s="17"/>
      <c r="E114" s="17"/>
      <c r="F114" s="17"/>
      <c r="G114" s="73"/>
    </row>
    <row r="115" spans="1:7">
      <c r="A115" s="72"/>
      <c r="B115" s="17"/>
      <c r="C115" s="17"/>
      <c r="D115" s="17"/>
      <c r="E115" s="17"/>
      <c r="F115" s="17"/>
      <c r="G115" s="73"/>
    </row>
    <row r="116" spans="1:7">
      <c r="A116" s="72"/>
      <c r="B116" s="17"/>
      <c r="C116" s="17"/>
      <c r="D116" s="17"/>
      <c r="E116" s="17"/>
      <c r="F116" s="17"/>
      <c r="G116" s="73"/>
    </row>
    <row r="117" spans="1:7">
      <c r="A117" s="72"/>
      <c r="B117" s="17"/>
      <c r="C117" s="17"/>
      <c r="D117" s="17"/>
      <c r="E117" s="17"/>
      <c r="F117" s="17"/>
      <c r="G117" s="73"/>
    </row>
    <row r="118" spans="1:7">
      <c r="A118" s="72"/>
      <c r="B118" s="17"/>
      <c r="C118" s="17"/>
      <c r="D118" s="17"/>
      <c r="E118" s="17"/>
      <c r="F118" s="17"/>
      <c r="G118" s="73"/>
    </row>
    <row r="119" spans="1:7">
      <c r="A119" s="72"/>
      <c r="B119" s="17"/>
      <c r="C119" s="17"/>
      <c r="D119" s="17"/>
      <c r="E119" s="17"/>
      <c r="F119" s="17"/>
      <c r="G119" s="73"/>
    </row>
    <row r="120" spans="1:7">
      <c r="A120" s="72"/>
      <c r="B120" s="17"/>
      <c r="C120" s="17"/>
      <c r="D120" s="17"/>
      <c r="E120" s="17"/>
      <c r="F120" s="17"/>
      <c r="G120" s="73"/>
    </row>
    <row r="121" spans="1:7">
      <c r="A121" s="72"/>
      <c r="B121" s="17"/>
      <c r="C121" s="17"/>
      <c r="D121" s="17"/>
      <c r="E121" s="17"/>
      <c r="F121" s="17"/>
      <c r="G121" s="73"/>
    </row>
    <row r="122" spans="1:7">
      <c r="A122" s="72"/>
      <c r="B122" s="17"/>
      <c r="C122" s="17"/>
      <c r="D122" s="17"/>
      <c r="E122" s="17"/>
      <c r="F122" s="17"/>
      <c r="G122" s="73"/>
    </row>
    <row r="123" spans="1:7">
      <c r="A123" s="72"/>
      <c r="B123" s="17"/>
      <c r="C123" s="17"/>
      <c r="D123" s="17"/>
      <c r="E123" s="17"/>
      <c r="F123" s="17"/>
      <c r="G123" s="73"/>
    </row>
    <row r="124" spans="1:7">
      <c r="A124" s="72"/>
      <c r="B124" s="17"/>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ht="15.75" thickBot="1">
      <c r="A130" s="112"/>
      <c r="B130" s="113"/>
      <c r="C130" s="294"/>
      <c r="D130" s="294"/>
      <c r="E130" s="294"/>
      <c r="F130" s="113"/>
      <c r="G130" s="114"/>
    </row>
    <row r="131" spans="1:7" ht="15.75">
      <c r="A131" s="115" t="s">
        <v>476</v>
      </c>
      <c r="B131" s="17"/>
      <c r="C131" s="17"/>
      <c r="D131" s="115" t="s">
        <v>474</v>
      </c>
    </row>
    <row r="132" spans="1:7">
      <c r="A132" s="17"/>
      <c r="B132" s="17"/>
      <c r="C132" s="17"/>
      <c r="D132" s="17"/>
      <c r="E132" s="17"/>
      <c r="F132" s="17"/>
    </row>
    <row r="133" spans="1:7" ht="15.75">
      <c r="A133" s="2514" t="s">
        <v>477</v>
      </c>
      <c r="B133" s="2514"/>
      <c r="C133" s="2514"/>
      <c r="D133" s="646"/>
      <c r="E133" s="2514"/>
      <c r="F133" s="2514"/>
      <c r="G133" s="2514"/>
    </row>
  </sheetData>
  <sheetProtection selectLockedCells="1" selectUnlockedCells="1"/>
  <mergeCells count="18">
    <mergeCell ref="A13:G13"/>
    <mergeCell ref="F9:G9"/>
    <mergeCell ref="F10:G10"/>
    <mergeCell ref="F11:G11"/>
    <mergeCell ref="F12:G12"/>
    <mergeCell ref="A9:E9"/>
    <mergeCell ref="A10:E10"/>
    <mergeCell ref="A11:E11"/>
    <mergeCell ref="A12:D12"/>
    <mergeCell ref="A4:G4"/>
    <mergeCell ref="F5:G5"/>
    <mergeCell ref="F6:G6"/>
    <mergeCell ref="F7:G7"/>
    <mergeCell ref="F8:G8"/>
    <mergeCell ref="A5:E5"/>
    <mergeCell ref="A6:E6"/>
    <mergeCell ref="A7:E7"/>
    <mergeCell ref="A8:E8"/>
  </mergeCells>
  <printOptions horizontalCentered="1" verticalCentered="1"/>
  <pageMargins left="0.5" right="0.5" top="0.5" bottom="0.5" header="0" footer="0"/>
  <pageSetup scale="65"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BG189"/>
  <sheetViews>
    <sheetView defaultGridColor="0" topLeftCell="A24" colorId="22" zoomScaleNormal="100" zoomScaleSheetLayoutView="80" workbookViewId="0">
      <selection activeCell="K43" sqref="K43"/>
    </sheetView>
  </sheetViews>
  <sheetFormatPr defaultColWidth="9.6640625" defaultRowHeight="15"/>
  <cols>
    <col min="1" max="1" width="2.6640625" style="1581" customWidth="1"/>
    <col min="2" max="2" width="3.6640625" style="1581" customWidth="1"/>
    <col min="3" max="3" width="1.6640625" style="1581" customWidth="1"/>
    <col min="4" max="4" width="39.6640625" style="1581" customWidth="1"/>
    <col min="5" max="5" width="21.44140625" style="1581" customWidth="1"/>
    <col min="6" max="8" width="15.6640625" style="1581" customWidth="1"/>
    <col min="9" max="16384" width="9.6640625" style="1581"/>
  </cols>
  <sheetData>
    <row r="1" spans="1:59" ht="17.45" customHeight="1">
      <c r="A1" s="1578"/>
      <c r="B1" s="1734" t="s">
        <v>1789</v>
      </c>
      <c r="C1" s="1734"/>
      <c r="D1" s="1579"/>
      <c r="E1" s="1734" t="s">
        <v>3276</v>
      </c>
      <c r="F1" s="1942" t="s">
        <v>1791</v>
      </c>
      <c r="G1" s="1942" t="s">
        <v>1792</v>
      </c>
      <c r="H1" s="1941"/>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1604"/>
      <c r="AO1" s="1604"/>
      <c r="AP1" s="1604"/>
      <c r="AQ1" s="1604"/>
      <c r="AR1" s="1604"/>
      <c r="AS1" s="1604"/>
      <c r="AT1" s="1604"/>
      <c r="AU1" s="1604"/>
      <c r="AV1" s="1604"/>
      <c r="AW1" s="1604"/>
      <c r="AX1" s="1604"/>
      <c r="AY1" s="1604"/>
      <c r="AZ1" s="1604"/>
      <c r="BA1" s="1604"/>
      <c r="BB1" s="1604"/>
      <c r="BC1" s="1604"/>
      <c r="BD1" s="1604"/>
      <c r="BE1" s="1604"/>
      <c r="BF1" s="1604"/>
      <c r="BG1" s="1604"/>
    </row>
    <row r="2" spans="1:59" ht="13.5" customHeight="1">
      <c r="A2" s="1582"/>
      <c r="B2" s="1604" t="str">
        <f>'Data Sheet'!$C$25</f>
        <v xml:space="preserve"> New York State Electric &amp; Gas Corporation</v>
      </c>
      <c r="C2" s="1604"/>
      <c r="D2" s="2042"/>
      <c r="E2" s="2043" t="s">
        <v>1807</v>
      </c>
      <c r="F2" s="1853" t="s">
        <v>3295</v>
      </c>
      <c r="G2" s="2044"/>
      <c r="H2" s="158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604"/>
      <c r="AO2" s="1604"/>
      <c r="AP2" s="1604"/>
      <c r="AQ2" s="1604"/>
      <c r="AR2" s="1604"/>
      <c r="AS2" s="1604"/>
      <c r="AT2" s="1604"/>
      <c r="AU2" s="1604"/>
      <c r="AV2" s="1604"/>
      <c r="AW2" s="1604"/>
      <c r="AX2" s="1604"/>
      <c r="AY2" s="1604"/>
      <c r="AZ2" s="1604"/>
      <c r="BA2" s="1604"/>
      <c r="BB2" s="1604"/>
      <c r="BC2" s="1604"/>
      <c r="BD2" s="1604"/>
      <c r="BE2" s="1604"/>
      <c r="BF2" s="1604"/>
      <c r="BG2" s="1604"/>
    </row>
    <row r="3" spans="1:59" ht="15" customHeight="1">
      <c r="A3" s="1582"/>
      <c r="B3" s="1748"/>
      <c r="C3" s="1748"/>
      <c r="D3" s="2045"/>
      <c r="E3" s="2046" t="s">
        <v>403</v>
      </c>
      <c r="F3" s="2047" t="str">
        <f>'Data Sheet'!$C$40</f>
        <v xml:space="preserve"> </v>
      </c>
      <c r="G3" s="1944" t="str">
        <f>'Data Sheet'!$C$38</f>
        <v>12/31/2016</v>
      </c>
      <c r="H3" s="1945"/>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c r="AT3" s="1604"/>
      <c r="AU3" s="1604"/>
      <c r="AV3" s="1604"/>
      <c r="AW3" s="1604"/>
      <c r="AX3" s="1604"/>
      <c r="AY3" s="1604"/>
      <c r="AZ3" s="1604"/>
      <c r="BA3" s="1604"/>
      <c r="BB3" s="1604"/>
      <c r="BC3" s="1604"/>
      <c r="BD3" s="1604"/>
      <c r="BE3" s="1604"/>
      <c r="BF3" s="1604"/>
      <c r="BG3" s="1604"/>
    </row>
    <row r="4" spans="1:59" ht="15" customHeight="1">
      <c r="A4" s="1946" t="s">
        <v>478</v>
      </c>
      <c r="B4" s="1858"/>
      <c r="C4" s="1858"/>
      <c r="D4" s="2048"/>
      <c r="E4" s="1858"/>
      <c r="F4" s="1858"/>
      <c r="G4" s="1858"/>
      <c r="H4" s="1859"/>
      <c r="I4" s="1604"/>
      <c r="J4" s="1604"/>
      <c r="K4" s="1604"/>
      <c r="L4" s="1604"/>
      <c r="M4" s="1604"/>
      <c r="N4" s="1604"/>
      <c r="O4" s="1604"/>
      <c r="P4" s="1604"/>
      <c r="Q4" s="1604"/>
      <c r="R4" s="1604"/>
      <c r="S4" s="1604"/>
      <c r="T4" s="1604"/>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c r="AT4" s="1604"/>
      <c r="AU4" s="1604"/>
      <c r="AV4" s="1604"/>
      <c r="AW4" s="1604"/>
      <c r="AX4" s="1604"/>
      <c r="AY4" s="1604"/>
      <c r="AZ4" s="1604"/>
      <c r="BA4" s="1604"/>
      <c r="BB4" s="1604"/>
      <c r="BC4" s="1604"/>
      <c r="BD4" s="1604"/>
      <c r="BE4" s="1604"/>
      <c r="BF4" s="1604"/>
      <c r="BG4" s="1604"/>
    </row>
    <row r="5" spans="1:59" ht="13.5" customHeight="1">
      <c r="A5" s="1582"/>
      <c r="B5" s="1604"/>
      <c r="C5" s="1604"/>
      <c r="D5" s="1604"/>
      <c r="E5" s="1604"/>
      <c r="F5" s="1604"/>
      <c r="G5" s="1604"/>
      <c r="H5" s="1584"/>
      <c r="I5" s="1604"/>
      <c r="J5" s="1604"/>
      <c r="K5" s="1604"/>
      <c r="L5" s="1604"/>
      <c r="M5" s="1604"/>
      <c r="N5" s="1604"/>
      <c r="O5" s="1604"/>
      <c r="P5" s="1604"/>
      <c r="Q5" s="1604"/>
      <c r="R5" s="1604"/>
      <c r="S5" s="1604"/>
      <c r="T5" s="1604"/>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c r="AR5" s="1604"/>
      <c r="AS5" s="1604"/>
      <c r="AT5" s="1604"/>
      <c r="AU5" s="1604"/>
      <c r="AV5" s="1604"/>
      <c r="AW5" s="1604"/>
      <c r="AX5" s="1604"/>
      <c r="AY5" s="1604"/>
      <c r="AZ5" s="1604"/>
      <c r="BA5" s="1604"/>
      <c r="BB5" s="1604"/>
      <c r="BC5" s="1604"/>
      <c r="BD5" s="1604"/>
      <c r="BE5" s="1604"/>
      <c r="BF5" s="1604"/>
      <c r="BG5" s="1604"/>
    </row>
    <row r="6" spans="1:59" ht="13.5" customHeight="1">
      <c r="A6" s="1582"/>
      <c r="B6" s="1948" t="s">
        <v>479</v>
      </c>
      <c r="C6" s="1948"/>
      <c r="D6" s="1948"/>
      <c r="E6" s="1948"/>
      <c r="F6" s="1948"/>
      <c r="G6" s="1948"/>
      <c r="H6" s="1949"/>
      <c r="I6" s="1604"/>
      <c r="J6" s="1604"/>
      <c r="K6" s="1604"/>
      <c r="L6" s="1604"/>
      <c r="M6" s="1604"/>
      <c r="N6" s="1604"/>
      <c r="O6" s="1604"/>
      <c r="P6" s="1604"/>
      <c r="Q6" s="1604"/>
      <c r="R6" s="1604"/>
      <c r="S6" s="1604"/>
      <c r="T6" s="1604"/>
      <c r="U6" s="1604"/>
      <c r="V6" s="1604"/>
      <c r="W6" s="1604"/>
      <c r="X6" s="1604"/>
      <c r="Y6" s="1604"/>
      <c r="Z6" s="1604"/>
      <c r="AA6" s="1604"/>
      <c r="AB6" s="1604"/>
      <c r="AC6" s="1604"/>
      <c r="AD6" s="1604"/>
      <c r="AE6" s="1604"/>
      <c r="AF6" s="1604"/>
      <c r="AG6" s="1604"/>
      <c r="AH6" s="1604"/>
      <c r="AI6" s="1604"/>
      <c r="AJ6" s="1604"/>
      <c r="AK6" s="1604"/>
      <c r="AL6" s="1604"/>
      <c r="AM6" s="1604"/>
      <c r="AN6" s="1604"/>
      <c r="AO6" s="1604"/>
      <c r="AP6" s="1604"/>
      <c r="AQ6" s="1604"/>
      <c r="AR6" s="1604"/>
      <c r="AS6" s="1604"/>
      <c r="AT6" s="1604"/>
      <c r="AU6" s="1604"/>
      <c r="AV6" s="1604"/>
      <c r="AW6" s="1604"/>
      <c r="AX6" s="1604"/>
      <c r="AY6" s="1604"/>
      <c r="AZ6" s="1604"/>
      <c r="BA6" s="1604"/>
      <c r="BB6" s="1604"/>
      <c r="BC6" s="1604"/>
      <c r="BD6" s="1604"/>
      <c r="BE6" s="1604"/>
      <c r="BF6" s="1604"/>
      <c r="BG6" s="1604"/>
    </row>
    <row r="7" spans="1:59" ht="13.5" customHeight="1">
      <c r="A7" s="1582"/>
      <c r="B7" s="1948"/>
      <c r="C7" s="1948"/>
      <c r="D7" s="1948"/>
      <c r="E7" s="1948"/>
      <c r="F7" s="1948"/>
      <c r="G7" s="1948"/>
      <c r="H7" s="1949"/>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c r="AG7" s="1604"/>
      <c r="AH7" s="1604"/>
      <c r="AI7" s="1604"/>
      <c r="AJ7" s="1604"/>
      <c r="AK7" s="1604"/>
      <c r="AL7" s="1604"/>
      <c r="AM7" s="1604"/>
      <c r="AN7" s="1604"/>
      <c r="AO7" s="1604"/>
      <c r="AP7" s="1604"/>
      <c r="AQ7" s="1604"/>
      <c r="AR7" s="1604"/>
      <c r="AS7" s="1604"/>
      <c r="AT7" s="1604"/>
      <c r="AU7" s="1604"/>
      <c r="AV7" s="1604"/>
      <c r="AW7" s="1604"/>
      <c r="AX7" s="1604"/>
      <c r="AY7" s="1604"/>
      <c r="AZ7" s="1604"/>
      <c r="BA7" s="1604"/>
      <c r="BB7" s="1604"/>
      <c r="BC7" s="1604"/>
      <c r="BD7" s="1604"/>
      <c r="BE7" s="1604"/>
      <c r="BF7" s="1604"/>
      <c r="BG7" s="1604"/>
    </row>
    <row r="8" spans="1:59" ht="13.5" customHeight="1">
      <c r="A8" s="1582"/>
      <c r="B8" s="1948" t="s">
        <v>480</v>
      </c>
      <c r="C8" s="1948"/>
      <c r="D8" s="1948"/>
      <c r="E8" s="1948"/>
      <c r="F8" s="1948"/>
      <c r="G8" s="1948"/>
      <c r="H8" s="1949"/>
      <c r="I8" s="1604"/>
      <c r="J8" s="1604"/>
      <c r="K8" s="1604"/>
      <c r="L8" s="1604"/>
      <c r="M8" s="1604"/>
      <c r="N8" s="1604"/>
      <c r="O8" s="1604"/>
      <c r="P8" s="1604"/>
      <c r="Q8" s="1604"/>
      <c r="R8" s="1604"/>
      <c r="S8" s="1604"/>
      <c r="T8" s="1604"/>
      <c r="U8" s="1604"/>
      <c r="V8" s="1604"/>
      <c r="W8" s="1604"/>
      <c r="X8" s="1604"/>
      <c r="Y8" s="1604"/>
      <c r="Z8" s="1604"/>
      <c r="AA8" s="1604"/>
      <c r="AB8" s="1604"/>
      <c r="AC8" s="1604"/>
      <c r="AD8" s="1604"/>
      <c r="AE8" s="1604"/>
      <c r="AF8" s="1604"/>
      <c r="AG8" s="1604"/>
      <c r="AH8" s="1604"/>
      <c r="AI8" s="1604"/>
      <c r="AJ8" s="1604"/>
      <c r="AK8" s="1604"/>
      <c r="AL8" s="1604"/>
      <c r="AM8" s="1604"/>
      <c r="AN8" s="1604"/>
      <c r="AO8" s="1604"/>
      <c r="AP8" s="1604"/>
      <c r="AQ8" s="1604"/>
      <c r="AR8" s="1604"/>
      <c r="AS8" s="1604"/>
      <c r="AT8" s="1604"/>
      <c r="AU8" s="1604"/>
      <c r="AV8" s="1604"/>
      <c r="AW8" s="1604"/>
      <c r="AX8" s="1604"/>
      <c r="AY8" s="1604"/>
      <c r="AZ8" s="1604"/>
      <c r="BA8" s="1604"/>
      <c r="BB8" s="1604"/>
      <c r="BC8" s="1604"/>
      <c r="BD8" s="1604"/>
      <c r="BE8" s="1604"/>
      <c r="BF8" s="1604"/>
      <c r="BG8" s="1604"/>
    </row>
    <row r="9" spans="1:59" ht="13.5" customHeight="1">
      <c r="A9" s="1582"/>
      <c r="B9" s="1948" t="s">
        <v>481</v>
      </c>
      <c r="C9" s="1948"/>
      <c r="D9" s="1948"/>
      <c r="E9" s="1948"/>
      <c r="F9" s="1948"/>
      <c r="G9" s="1948"/>
      <c r="H9" s="1949"/>
      <c r="I9" s="1604"/>
      <c r="J9" s="1604"/>
      <c r="K9" s="1604"/>
      <c r="L9" s="1604"/>
      <c r="M9" s="1604"/>
      <c r="N9" s="1604"/>
      <c r="O9" s="1604"/>
      <c r="P9" s="1604"/>
      <c r="Q9" s="1604"/>
      <c r="R9" s="1604"/>
      <c r="S9" s="1604"/>
      <c r="T9" s="1604"/>
      <c r="U9" s="1604"/>
      <c r="V9" s="1604"/>
      <c r="W9" s="1604"/>
      <c r="X9" s="1604"/>
      <c r="Y9" s="1604"/>
      <c r="Z9" s="1604"/>
      <c r="AA9" s="1604"/>
      <c r="AB9" s="1604"/>
      <c r="AC9" s="1604"/>
      <c r="AD9" s="1604"/>
      <c r="AE9" s="1604"/>
      <c r="AF9" s="1604"/>
      <c r="AG9" s="1604"/>
      <c r="AH9" s="1604"/>
      <c r="AI9" s="1604"/>
      <c r="AJ9" s="1604"/>
      <c r="AK9" s="1604"/>
      <c r="AL9" s="1604"/>
      <c r="AM9" s="1604"/>
      <c r="AN9" s="1604"/>
      <c r="AO9" s="1604"/>
      <c r="AP9" s="1604"/>
      <c r="AQ9" s="1604"/>
      <c r="AR9" s="1604"/>
      <c r="AS9" s="1604"/>
      <c r="AT9" s="1604"/>
      <c r="AU9" s="1604"/>
      <c r="AV9" s="1604"/>
      <c r="AW9" s="1604"/>
      <c r="AX9" s="1604"/>
      <c r="AY9" s="1604"/>
      <c r="AZ9" s="1604"/>
      <c r="BA9" s="1604"/>
      <c r="BB9" s="1604"/>
      <c r="BC9" s="1604"/>
      <c r="BD9" s="1604"/>
      <c r="BE9" s="1604"/>
      <c r="BF9" s="1604"/>
      <c r="BG9" s="1604"/>
    </row>
    <row r="10" spans="1:59" ht="13.5" customHeight="1">
      <c r="A10" s="1582"/>
      <c r="B10" s="1948"/>
      <c r="C10" s="1948"/>
      <c r="D10" s="1948"/>
      <c r="E10" s="1948"/>
      <c r="F10" s="1948"/>
      <c r="G10" s="1948"/>
      <c r="H10" s="1949"/>
      <c r="I10" s="1604"/>
      <c r="J10" s="1604"/>
      <c r="K10" s="1604"/>
      <c r="L10" s="1604"/>
      <c r="M10" s="1604"/>
      <c r="N10" s="1604"/>
      <c r="O10" s="1604"/>
      <c r="P10" s="1604"/>
      <c r="Q10" s="1604"/>
      <c r="R10" s="1604"/>
      <c r="S10" s="1604"/>
      <c r="T10" s="1604"/>
      <c r="U10" s="1604"/>
      <c r="V10" s="1604"/>
      <c r="W10" s="1604"/>
      <c r="X10" s="1604"/>
      <c r="Y10" s="1604"/>
      <c r="Z10" s="1604"/>
      <c r="AA10" s="1604"/>
      <c r="AB10" s="1604"/>
      <c r="AC10" s="1604"/>
      <c r="AD10" s="1604"/>
      <c r="AE10" s="1604"/>
      <c r="AF10" s="1604"/>
      <c r="AG10" s="1604"/>
      <c r="AH10" s="1604"/>
      <c r="AI10" s="1604"/>
      <c r="AJ10" s="1604"/>
      <c r="AK10" s="1604"/>
      <c r="AL10" s="1604"/>
      <c r="AM10" s="1604"/>
      <c r="AN10" s="1604"/>
      <c r="AO10" s="1604"/>
      <c r="AP10" s="1604"/>
      <c r="AQ10" s="1604"/>
      <c r="AR10" s="1604"/>
      <c r="AS10" s="1604"/>
      <c r="AT10" s="1604"/>
      <c r="AU10" s="1604"/>
      <c r="AV10" s="1604"/>
      <c r="AW10" s="1604"/>
      <c r="AX10" s="1604"/>
      <c r="AY10" s="1604"/>
      <c r="AZ10" s="1604"/>
      <c r="BA10" s="1604"/>
      <c r="BB10" s="1604"/>
      <c r="BC10" s="1604"/>
      <c r="BD10" s="1604"/>
      <c r="BE10" s="1604"/>
      <c r="BF10" s="1604"/>
      <c r="BG10" s="1604"/>
    </row>
    <row r="11" spans="1:59" ht="13.5" customHeight="1">
      <c r="A11" s="1582"/>
      <c r="B11" s="1948" t="s">
        <v>482</v>
      </c>
      <c r="C11" s="1948"/>
      <c r="D11" s="1948"/>
      <c r="E11" s="1948"/>
      <c r="F11" s="1948"/>
      <c r="G11" s="1948"/>
      <c r="H11" s="1949"/>
      <c r="I11" s="1604"/>
      <c r="J11" s="1604"/>
      <c r="K11" s="1604"/>
      <c r="L11" s="1604"/>
      <c r="M11" s="1604"/>
      <c r="N11" s="1604"/>
      <c r="O11" s="1604"/>
      <c r="P11" s="1604"/>
      <c r="Q11" s="1604"/>
      <c r="R11" s="1604"/>
      <c r="S11" s="1604"/>
      <c r="T11" s="1604"/>
      <c r="U11" s="1604"/>
      <c r="V11" s="1604"/>
      <c r="W11" s="1604"/>
      <c r="X11" s="1604"/>
      <c r="Y11" s="1604"/>
      <c r="Z11" s="1604"/>
      <c r="AA11" s="1604"/>
      <c r="AB11" s="1604"/>
      <c r="AC11" s="1604"/>
      <c r="AD11" s="1604"/>
      <c r="AE11" s="1604"/>
      <c r="AF11" s="1604"/>
      <c r="AG11" s="1604"/>
      <c r="AH11" s="1604"/>
      <c r="AI11" s="1604"/>
      <c r="AJ11" s="1604"/>
      <c r="AK11" s="1604"/>
      <c r="AL11" s="1604"/>
      <c r="AM11" s="1604"/>
      <c r="AN11" s="1604"/>
      <c r="AO11" s="1604"/>
      <c r="AP11" s="1604"/>
      <c r="AQ11" s="1604"/>
      <c r="AR11" s="1604"/>
      <c r="AS11" s="1604"/>
      <c r="AT11" s="1604"/>
      <c r="AU11" s="1604"/>
      <c r="AV11" s="1604"/>
      <c r="AW11" s="1604"/>
      <c r="AX11" s="1604"/>
      <c r="AY11" s="1604"/>
      <c r="AZ11" s="1604"/>
      <c r="BA11" s="1604"/>
      <c r="BB11" s="1604"/>
      <c r="BC11" s="1604"/>
      <c r="BD11" s="1604"/>
      <c r="BE11" s="1604"/>
      <c r="BF11" s="1604"/>
      <c r="BG11" s="1604"/>
    </row>
    <row r="12" spans="1:59" ht="13.5" customHeight="1">
      <c r="A12" s="1582"/>
      <c r="B12" s="1948" t="s">
        <v>631</v>
      </c>
      <c r="C12" s="1948"/>
      <c r="D12" s="1948"/>
      <c r="E12" s="1948"/>
      <c r="F12" s="1948"/>
      <c r="G12" s="1948"/>
      <c r="H12" s="1949"/>
      <c r="I12" s="1604"/>
      <c r="J12" s="1604"/>
      <c r="K12" s="1604"/>
      <c r="L12" s="1604"/>
      <c r="M12" s="1604"/>
      <c r="N12" s="1604"/>
      <c r="O12" s="1604"/>
      <c r="P12" s="1604"/>
      <c r="Q12" s="1604"/>
      <c r="R12" s="1604"/>
      <c r="S12" s="1604"/>
      <c r="T12" s="1604"/>
      <c r="U12" s="1604"/>
      <c r="V12" s="1604"/>
      <c r="W12" s="1604"/>
      <c r="X12" s="1604"/>
      <c r="Y12" s="1604"/>
      <c r="Z12" s="1604"/>
      <c r="AA12" s="1604"/>
      <c r="AB12" s="1604"/>
      <c r="AC12" s="1604"/>
      <c r="AD12" s="1604"/>
      <c r="AE12" s="1604"/>
      <c r="AF12" s="1604"/>
      <c r="AG12" s="1604"/>
      <c r="AH12" s="1604"/>
      <c r="AI12" s="1604"/>
      <c r="AJ12" s="1604"/>
      <c r="AK12" s="1604"/>
      <c r="AL12" s="1604"/>
      <c r="AM12" s="1604"/>
      <c r="AN12" s="1604"/>
      <c r="AO12" s="1604"/>
      <c r="AP12" s="1604"/>
      <c r="AQ12" s="1604"/>
      <c r="AR12" s="1604"/>
      <c r="AS12" s="1604"/>
      <c r="AT12" s="1604"/>
      <c r="AU12" s="1604"/>
      <c r="AV12" s="1604"/>
      <c r="AW12" s="1604"/>
      <c r="AX12" s="1604"/>
      <c r="AY12" s="1604"/>
      <c r="AZ12" s="1604"/>
      <c r="BA12" s="1604"/>
      <c r="BB12" s="1604"/>
      <c r="BC12" s="1604"/>
      <c r="BD12" s="1604"/>
      <c r="BE12" s="1604"/>
      <c r="BF12" s="1604"/>
      <c r="BG12" s="1604"/>
    </row>
    <row r="13" spans="1:59" ht="13.5" customHeight="1">
      <c r="A13" s="1582"/>
      <c r="B13" s="1948" t="s">
        <v>765</v>
      </c>
      <c r="C13" s="1948"/>
      <c r="D13" s="1948"/>
      <c r="E13" s="1948"/>
      <c r="F13" s="1948"/>
      <c r="G13" s="1948"/>
      <c r="H13" s="1949"/>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1604"/>
      <c r="AV13" s="1604"/>
      <c r="AW13" s="1604"/>
      <c r="AX13" s="1604"/>
      <c r="AY13" s="1604"/>
      <c r="AZ13" s="1604"/>
      <c r="BA13" s="1604"/>
      <c r="BB13" s="1604"/>
      <c r="BC13" s="1604"/>
      <c r="BD13" s="1604"/>
      <c r="BE13" s="1604"/>
      <c r="BF13" s="1604"/>
      <c r="BG13" s="1604"/>
    </row>
    <row r="14" spans="1:59" ht="13.5" customHeight="1">
      <c r="A14" s="1582"/>
      <c r="B14" s="1948" t="s">
        <v>766</v>
      </c>
      <c r="C14" s="1948"/>
      <c r="D14" s="1948"/>
      <c r="E14" s="1948"/>
      <c r="F14" s="1948"/>
      <c r="G14" s="1948"/>
      <c r="H14" s="1949"/>
      <c r="I14" s="1604"/>
      <c r="J14" s="1604"/>
      <c r="K14" s="1604"/>
      <c r="L14" s="1604"/>
      <c r="M14" s="1604"/>
      <c r="N14" s="1604"/>
      <c r="O14" s="1604"/>
      <c r="P14" s="1604"/>
      <c r="Q14" s="1604"/>
      <c r="R14" s="1604"/>
      <c r="S14" s="1604"/>
      <c r="T14" s="1604"/>
      <c r="U14" s="1604"/>
      <c r="V14" s="1604"/>
      <c r="W14" s="1604"/>
      <c r="X14" s="1604"/>
      <c r="Y14" s="1604"/>
      <c r="Z14" s="1604"/>
      <c r="AA14" s="1604"/>
      <c r="AB14" s="1604"/>
      <c r="AC14" s="1604"/>
      <c r="AD14" s="1604"/>
      <c r="AE14" s="1604"/>
      <c r="AF14" s="1604"/>
      <c r="AG14" s="1604"/>
      <c r="AH14" s="1604"/>
      <c r="AI14" s="1604"/>
      <c r="AJ14" s="1604"/>
      <c r="AK14" s="1604"/>
      <c r="AL14" s="1604"/>
      <c r="AM14" s="1604"/>
      <c r="AN14" s="1604"/>
      <c r="AO14" s="1604"/>
      <c r="AP14" s="1604"/>
      <c r="AQ14" s="1604"/>
      <c r="AR14" s="1604"/>
      <c r="AS14" s="1604"/>
      <c r="AT14" s="1604"/>
      <c r="AU14" s="1604"/>
      <c r="AV14" s="1604"/>
      <c r="AW14" s="1604"/>
      <c r="AX14" s="1604"/>
      <c r="AY14" s="1604"/>
      <c r="AZ14" s="1604"/>
      <c r="BA14" s="1604"/>
      <c r="BB14" s="1604"/>
      <c r="BC14" s="1604"/>
      <c r="BD14" s="1604"/>
      <c r="BE14" s="1604"/>
      <c r="BF14" s="1604"/>
      <c r="BG14" s="1604"/>
    </row>
    <row r="15" spans="1:59" ht="13.5" customHeight="1">
      <c r="A15" s="1582"/>
      <c r="B15" s="1948"/>
      <c r="C15" s="1948"/>
      <c r="D15" s="1948"/>
      <c r="E15" s="1948"/>
      <c r="F15" s="1948"/>
      <c r="G15" s="1948"/>
      <c r="H15" s="1949"/>
      <c r="I15" s="1604"/>
      <c r="J15" s="1604"/>
      <c r="K15" s="1604"/>
      <c r="L15" s="1604"/>
      <c r="M15" s="1604"/>
      <c r="N15" s="1604"/>
      <c r="O15" s="1604"/>
      <c r="P15" s="1604"/>
      <c r="Q15" s="1604"/>
      <c r="R15" s="1604"/>
      <c r="S15" s="1604"/>
      <c r="T15" s="1604"/>
      <c r="U15" s="1604"/>
      <c r="V15" s="1604"/>
      <c r="W15" s="1604"/>
      <c r="X15" s="1604"/>
      <c r="Y15" s="1604"/>
      <c r="Z15" s="1604"/>
      <c r="AA15" s="1604"/>
      <c r="AB15" s="1604"/>
      <c r="AC15" s="1604"/>
      <c r="AD15" s="1604"/>
      <c r="AE15" s="1604"/>
      <c r="AF15" s="1604"/>
      <c r="AG15" s="1604"/>
      <c r="AH15" s="1604"/>
      <c r="AI15" s="1604"/>
      <c r="AJ15" s="1604"/>
      <c r="AK15" s="1604"/>
      <c r="AL15" s="1604"/>
      <c r="AM15" s="1604"/>
      <c r="AN15" s="1604"/>
      <c r="AO15" s="1604"/>
      <c r="AP15" s="1604"/>
      <c r="AQ15" s="1604"/>
      <c r="AR15" s="1604"/>
      <c r="AS15" s="1604"/>
      <c r="AT15" s="1604"/>
      <c r="AU15" s="1604"/>
      <c r="AV15" s="1604"/>
      <c r="AW15" s="1604"/>
      <c r="AX15" s="1604"/>
      <c r="AY15" s="1604"/>
      <c r="AZ15" s="1604"/>
      <c r="BA15" s="1604"/>
      <c r="BB15" s="1604"/>
      <c r="BC15" s="1604"/>
      <c r="BD15" s="1604"/>
      <c r="BE15" s="1604"/>
      <c r="BF15" s="1604"/>
      <c r="BG15" s="1604"/>
    </row>
    <row r="16" spans="1:59" ht="13.5" customHeight="1">
      <c r="A16" s="1582"/>
      <c r="B16" s="1948" t="s">
        <v>767</v>
      </c>
      <c r="C16" s="1948"/>
      <c r="D16" s="1948"/>
      <c r="E16" s="1948"/>
      <c r="F16" s="1948"/>
      <c r="G16" s="1948"/>
      <c r="H16" s="1949"/>
      <c r="I16" s="1604"/>
      <c r="J16" s="1604"/>
      <c r="K16" s="1604"/>
      <c r="L16" s="1604"/>
      <c r="M16" s="1604"/>
      <c r="N16" s="1604"/>
      <c r="O16" s="1604"/>
      <c r="P16" s="1604"/>
      <c r="Q16" s="1604"/>
      <c r="R16" s="1604"/>
      <c r="S16" s="1604"/>
      <c r="T16" s="1604"/>
      <c r="U16" s="1604"/>
      <c r="V16" s="1604"/>
      <c r="W16" s="1604"/>
      <c r="X16" s="1604"/>
      <c r="Y16" s="1604"/>
      <c r="Z16" s="1604"/>
      <c r="AA16" s="1604"/>
      <c r="AB16" s="1604"/>
      <c r="AC16" s="1604"/>
      <c r="AD16" s="1604"/>
      <c r="AE16" s="1604"/>
      <c r="AF16" s="1604"/>
      <c r="AG16" s="1604"/>
      <c r="AH16" s="1604"/>
      <c r="AI16" s="1604"/>
      <c r="AJ16" s="1604"/>
      <c r="AK16" s="1604"/>
      <c r="AL16" s="1604"/>
      <c r="AM16" s="1604"/>
      <c r="AN16" s="1604"/>
      <c r="AO16" s="1604"/>
      <c r="AP16" s="1604"/>
      <c r="AQ16" s="1604"/>
      <c r="AR16" s="1604"/>
      <c r="AS16" s="1604"/>
      <c r="AT16" s="1604"/>
      <c r="AU16" s="1604"/>
      <c r="AV16" s="1604"/>
      <c r="AW16" s="1604"/>
      <c r="AX16" s="1604"/>
      <c r="AY16" s="1604"/>
      <c r="AZ16" s="1604"/>
      <c r="BA16" s="1604"/>
      <c r="BB16" s="1604"/>
      <c r="BC16" s="1604"/>
      <c r="BD16" s="1604"/>
      <c r="BE16" s="1604"/>
      <c r="BF16" s="1604"/>
      <c r="BG16" s="1604"/>
    </row>
    <row r="17" spans="1:59" ht="13.5" customHeight="1">
      <c r="A17" s="1585"/>
      <c r="B17" s="1748"/>
      <c r="C17" s="1748"/>
      <c r="D17" s="1748"/>
      <c r="E17" s="1748"/>
      <c r="F17" s="1748"/>
      <c r="G17" s="1748"/>
      <c r="H17" s="1945"/>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c r="AL17" s="1604"/>
      <c r="AM17" s="1604"/>
      <c r="AN17" s="1604"/>
      <c r="AO17" s="1604"/>
      <c r="AP17" s="1604"/>
      <c r="AQ17" s="1604"/>
      <c r="AR17" s="1604"/>
      <c r="AS17" s="1604"/>
      <c r="AT17" s="1604"/>
      <c r="AU17" s="1604"/>
      <c r="AV17" s="1604"/>
      <c r="AW17" s="1604"/>
      <c r="AX17" s="1604"/>
      <c r="AY17" s="1604"/>
      <c r="AZ17" s="1604"/>
      <c r="BA17" s="1604"/>
      <c r="BB17" s="1604"/>
      <c r="BC17" s="1604"/>
      <c r="BD17" s="1604"/>
      <c r="BE17" s="1604"/>
      <c r="BF17" s="1604"/>
      <c r="BG17" s="1604"/>
    </row>
    <row r="18" spans="1:59" ht="13.5" customHeight="1">
      <c r="A18" s="2006"/>
      <c r="B18" s="2007"/>
      <c r="C18" s="2007"/>
      <c r="D18" s="1858" t="s">
        <v>0</v>
      </c>
      <c r="E18" s="1858"/>
      <c r="F18" s="1858"/>
      <c r="G18" s="1858"/>
      <c r="H18" s="1859"/>
      <c r="I18" s="1604"/>
      <c r="J18" s="1604"/>
      <c r="K18" s="1604"/>
      <c r="L18" s="1604"/>
      <c r="M18" s="1604"/>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c r="AL18" s="1604"/>
      <c r="AM18" s="1604"/>
      <c r="AN18" s="1604"/>
      <c r="AO18" s="1604"/>
      <c r="AP18" s="1604"/>
      <c r="AQ18" s="1604"/>
      <c r="AR18" s="1604"/>
      <c r="AS18" s="1604"/>
      <c r="AT18" s="1604"/>
      <c r="AU18" s="1604"/>
      <c r="AV18" s="1604"/>
      <c r="AW18" s="1604"/>
      <c r="AX18" s="1604"/>
      <c r="AY18" s="1604"/>
      <c r="AZ18" s="1604"/>
      <c r="BA18" s="1604"/>
      <c r="BB18" s="1604"/>
      <c r="BC18" s="1604"/>
      <c r="BD18" s="1604"/>
      <c r="BE18" s="1604"/>
      <c r="BF18" s="1604"/>
      <c r="BG18" s="1604"/>
    </row>
    <row r="19" spans="1:59" ht="13.5" customHeight="1">
      <c r="A19" s="1582"/>
      <c r="B19" s="1604"/>
      <c r="C19" s="1853"/>
      <c r="D19" s="1604"/>
      <c r="E19" s="1872" t="s">
        <v>2322</v>
      </c>
      <c r="F19" s="1872" t="s">
        <v>1</v>
      </c>
      <c r="G19" s="1872" t="s">
        <v>2</v>
      </c>
      <c r="H19" s="1953" t="s">
        <v>1</v>
      </c>
      <c r="I19" s="1604"/>
      <c r="J19" s="1604"/>
      <c r="K19" s="1604"/>
      <c r="L19" s="1604"/>
      <c r="M19" s="1604"/>
      <c r="N19" s="1604"/>
      <c r="O19" s="1604"/>
      <c r="P19" s="1604"/>
      <c r="Q19" s="1604"/>
      <c r="R19" s="1604"/>
      <c r="S19" s="1604"/>
      <c r="T19" s="1604"/>
      <c r="U19" s="1604"/>
      <c r="V19" s="1604"/>
      <c r="W19" s="1604"/>
      <c r="X19" s="1604"/>
      <c r="Y19" s="1604"/>
      <c r="Z19" s="1604"/>
      <c r="AA19" s="1604"/>
      <c r="AB19" s="1604"/>
      <c r="AC19" s="1604"/>
      <c r="AD19" s="1604"/>
      <c r="AE19" s="1604"/>
      <c r="AF19" s="1604"/>
      <c r="AG19" s="1604"/>
      <c r="AH19" s="1604"/>
      <c r="AI19" s="1604"/>
      <c r="AJ19" s="1604"/>
      <c r="AK19" s="1604"/>
      <c r="AL19" s="1604"/>
      <c r="AM19" s="1604"/>
      <c r="AN19" s="1604"/>
      <c r="AO19" s="1604"/>
      <c r="AP19" s="1604"/>
      <c r="AQ19" s="1604"/>
      <c r="AR19" s="1604"/>
      <c r="AS19" s="1604"/>
      <c r="AT19" s="1604"/>
      <c r="AU19" s="1604"/>
      <c r="AV19" s="1604"/>
      <c r="AW19" s="1604"/>
      <c r="AX19" s="1604"/>
      <c r="AY19" s="1604"/>
      <c r="AZ19" s="1604"/>
      <c r="BA19" s="1604"/>
      <c r="BB19" s="1604"/>
      <c r="BC19" s="1604"/>
      <c r="BD19" s="1604"/>
      <c r="BE19" s="1604"/>
      <c r="BF19" s="1604"/>
      <c r="BG19" s="1604"/>
    </row>
    <row r="20" spans="1:59" ht="13.5" customHeight="1">
      <c r="A20" s="1582"/>
      <c r="B20" s="1598" t="s">
        <v>1718</v>
      </c>
      <c r="C20" s="1853"/>
      <c r="D20" s="1598" t="s">
        <v>1772</v>
      </c>
      <c r="E20" s="1872" t="s">
        <v>3</v>
      </c>
      <c r="F20" s="1872" t="s">
        <v>4</v>
      </c>
      <c r="G20" s="1872" t="s">
        <v>5</v>
      </c>
      <c r="H20" s="1953" t="s">
        <v>2994</v>
      </c>
      <c r="I20" s="1604"/>
      <c r="J20" s="1604"/>
      <c r="K20" s="1604"/>
      <c r="L20" s="1604"/>
      <c r="M20" s="1604"/>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c r="AS20" s="1604"/>
      <c r="AT20" s="1604"/>
      <c r="AU20" s="1604"/>
      <c r="AV20" s="1604"/>
      <c r="AW20" s="1604"/>
      <c r="AX20" s="1604"/>
      <c r="AY20" s="1604"/>
      <c r="AZ20" s="1604"/>
      <c r="BA20" s="1604"/>
      <c r="BB20" s="1604"/>
      <c r="BC20" s="1604"/>
      <c r="BD20" s="1604"/>
      <c r="BE20" s="1604"/>
      <c r="BF20" s="1604"/>
      <c r="BG20" s="1604"/>
    </row>
    <row r="21" spans="1:59" ht="13.5" customHeight="1">
      <c r="A21" s="1585"/>
      <c r="B21" s="1598" t="s">
        <v>1721</v>
      </c>
      <c r="C21" s="1944"/>
      <c r="D21" s="1601" t="s">
        <v>3007</v>
      </c>
      <c r="E21" s="1955" t="s">
        <v>3008</v>
      </c>
      <c r="F21" s="1955" t="s">
        <v>3009</v>
      </c>
      <c r="G21" s="1955" t="s">
        <v>3010</v>
      </c>
      <c r="H21" s="1956" t="s">
        <v>2337</v>
      </c>
      <c r="I21" s="1604"/>
      <c r="J21" s="1604"/>
      <c r="K21" s="1604"/>
      <c r="L21" s="1604"/>
      <c r="M21" s="1604"/>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c r="AS21" s="1604"/>
      <c r="AT21" s="1604"/>
      <c r="AU21" s="1604"/>
      <c r="AV21" s="1604"/>
      <c r="AW21" s="1604"/>
      <c r="AX21" s="1604"/>
      <c r="AY21" s="1604"/>
      <c r="AZ21" s="1604"/>
      <c r="BA21" s="1604"/>
      <c r="BB21" s="1604"/>
      <c r="BC21" s="1604"/>
      <c r="BD21" s="1604"/>
      <c r="BE21" s="1604"/>
      <c r="BF21" s="1604"/>
      <c r="BG21" s="1604"/>
    </row>
    <row r="22" spans="1:59" ht="19.899999999999999" customHeight="1">
      <c r="A22" s="1585"/>
      <c r="B22" s="2007">
        <v>1</v>
      </c>
      <c r="C22" s="1958"/>
      <c r="D22" s="2007" t="s">
        <v>6</v>
      </c>
      <c r="E22" s="2011">
        <f>F22+G22+H22</f>
        <v>1938023498</v>
      </c>
      <c r="F22" s="2049">
        <v>1938023498</v>
      </c>
      <c r="G22" s="2049"/>
      <c r="H22" s="2050"/>
      <c r="I22" s="1604"/>
      <c r="J22" s="1604"/>
      <c r="K22" s="1604"/>
      <c r="L22" s="1604"/>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c r="AS22" s="1604"/>
      <c r="AT22" s="1604"/>
      <c r="AU22" s="1604"/>
      <c r="AV22" s="1604"/>
      <c r="AW22" s="1604"/>
      <c r="AX22" s="1604"/>
      <c r="AY22" s="1604"/>
      <c r="AZ22" s="1604"/>
      <c r="BA22" s="1604"/>
      <c r="BB22" s="1604"/>
      <c r="BC22" s="1604"/>
      <c r="BD22" s="1604"/>
      <c r="BE22" s="1604"/>
      <c r="BF22" s="1604"/>
      <c r="BG22" s="1604"/>
    </row>
    <row r="23" spans="1:59" ht="19.899999999999999" customHeight="1">
      <c r="A23" s="1582"/>
      <c r="B23" s="1620">
        <v>2</v>
      </c>
      <c r="C23" s="1951"/>
      <c r="D23" s="1620" t="s">
        <v>7</v>
      </c>
      <c r="E23" s="1976"/>
      <c r="F23" s="1979"/>
      <c r="G23" s="1976"/>
      <c r="H23" s="2051"/>
      <c r="I23" s="1604"/>
      <c r="J23" s="1604"/>
      <c r="K23" s="1604"/>
      <c r="L23" s="1604"/>
      <c r="M23" s="1604"/>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c r="AS23" s="1604"/>
      <c r="AT23" s="1604"/>
      <c r="AU23" s="1604"/>
      <c r="AV23" s="1604"/>
      <c r="AW23" s="1604"/>
      <c r="AX23" s="1604"/>
      <c r="AY23" s="1604"/>
      <c r="AZ23" s="1604"/>
      <c r="BA23" s="1604"/>
      <c r="BB23" s="1604"/>
      <c r="BC23" s="1604"/>
      <c r="BD23" s="1604"/>
      <c r="BE23" s="1604"/>
      <c r="BF23" s="1604"/>
      <c r="BG23" s="1604"/>
    </row>
    <row r="24" spans="1:59" ht="19.899999999999999" customHeight="1">
      <c r="A24" s="1585"/>
      <c r="B24" s="1748"/>
      <c r="C24" s="1944"/>
      <c r="D24" s="1748" t="s">
        <v>8</v>
      </c>
      <c r="E24" s="2052"/>
      <c r="F24" s="2053"/>
      <c r="G24" s="1981"/>
      <c r="H24" s="2054"/>
      <c r="I24" s="1604"/>
      <c r="J24" s="1604"/>
      <c r="K24" s="1604"/>
      <c r="L24" s="1604"/>
      <c r="M24" s="1604"/>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c r="AS24" s="1604"/>
      <c r="AT24" s="1604"/>
      <c r="AU24" s="1604"/>
      <c r="AV24" s="1604"/>
      <c r="AW24" s="1604"/>
      <c r="AX24" s="1604"/>
      <c r="AY24" s="1604"/>
      <c r="AZ24" s="1604"/>
      <c r="BA24" s="1604"/>
      <c r="BB24" s="1604"/>
      <c r="BC24" s="1604"/>
      <c r="BD24" s="1604"/>
      <c r="BE24" s="1604"/>
      <c r="BF24" s="1604"/>
      <c r="BG24" s="1604"/>
    </row>
    <row r="25" spans="1:59" ht="19.899999999999999" customHeight="1">
      <c r="A25" s="1585"/>
      <c r="B25" s="2007">
        <v>3</v>
      </c>
      <c r="C25" s="1958"/>
      <c r="D25" s="2007" t="s">
        <v>9</v>
      </c>
      <c r="E25" s="2015">
        <f>F25+G25+H25</f>
        <v>78154977</v>
      </c>
      <c r="F25" s="2055">
        <v>78154977</v>
      </c>
      <c r="G25" s="2055"/>
      <c r="H25" s="2679"/>
      <c r="I25" s="1604"/>
      <c r="J25" s="1604"/>
      <c r="K25" s="1604"/>
      <c r="L25" s="1604"/>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c r="AS25" s="1604"/>
      <c r="AT25" s="1604"/>
      <c r="AU25" s="1604"/>
      <c r="AV25" s="1604"/>
      <c r="AW25" s="1604"/>
      <c r="AX25" s="1604"/>
      <c r="AY25" s="1604"/>
      <c r="AZ25" s="1604"/>
      <c r="BA25" s="1604"/>
      <c r="BB25" s="1604"/>
      <c r="BC25" s="1604"/>
      <c r="BD25" s="1604"/>
      <c r="BE25" s="1604"/>
      <c r="BF25" s="1604"/>
      <c r="BG25" s="1604"/>
    </row>
    <row r="26" spans="1:59" ht="30">
      <c r="A26" s="2543"/>
      <c r="B26" s="2672">
        <v>4</v>
      </c>
      <c r="C26" s="2642"/>
      <c r="D26" s="2673" t="s">
        <v>4410</v>
      </c>
      <c r="E26" s="2651">
        <f>F26+G26+H26</f>
        <v>39906</v>
      </c>
      <c r="F26" s="2677">
        <v>39906</v>
      </c>
      <c r="G26" s="2678"/>
      <c r="H26" s="2056"/>
      <c r="I26" s="1604"/>
      <c r="J26" s="1604"/>
      <c r="K26" s="1604"/>
      <c r="L26" s="1604"/>
      <c r="M26" s="1604"/>
      <c r="N26" s="1604"/>
      <c r="O26" s="1604"/>
      <c r="P26" s="1604"/>
      <c r="Q26" s="1604"/>
      <c r="R26" s="1604"/>
      <c r="S26" s="1604"/>
      <c r="T26" s="1604"/>
      <c r="U26" s="1604"/>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c r="AS26" s="1604"/>
      <c r="AT26" s="1604"/>
      <c r="AU26" s="1604"/>
      <c r="AV26" s="1604"/>
      <c r="AW26" s="1604"/>
      <c r="AX26" s="1604"/>
      <c r="AY26" s="1604"/>
      <c r="AZ26" s="1604"/>
      <c r="BA26" s="1604"/>
      <c r="BB26" s="1604"/>
      <c r="BC26" s="1604"/>
      <c r="BD26" s="1604"/>
      <c r="BE26" s="1604"/>
      <c r="BF26" s="1604"/>
      <c r="BG26" s="1604"/>
    </row>
    <row r="27" spans="1:59" ht="19.899999999999999" customHeight="1">
      <c r="A27" s="1585"/>
      <c r="B27" s="2007">
        <v>5</v>
      </c>
      <c r="C27" s="1958"/>
      <c r="D27" s="2007" t="s">
        <v>10</v>
      </c>
      <c r="E27" s="2015">
        <f>H27</f>
        <v>0</v>
      </c>
      <c r="F27" s="2680"/>
      <c r="G27" s="2676"/>
      <c r="H27" s="2057"/>
      <c r="I27" s="1604"/>
      <c r="J27" s="1604"/>
      <c r="K27" s="1604"/>
      <c r="L27" s="1604"/>
      <c r="M27" s="1604"/>
      <c r="N27" s="1604"/>
      <c r="O27" s="1604"/>
      <c r="P27" s="1604"/>
      <c r="Q27" s="1604"/>
      <c r="R27" s="1604"/>
      <c r="S27" s="1604"/>
      <c r="T27" s="1604"/>
      <c r="U27" s="1604"/>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c r="AS27" s="1604"/>
      <c r="AT27" s="1604"/>
      <c r="AU27" s="1604"/>
      <c r="AV27" s="1604"/>
      <c r="AW27" s="1604"/>
      <c r="AX27" s="1604"/>
      <c r="AY27" s="1604"/>
      <c r="AZ27" s="1604"/>
      <c r="BA27" s="1604"/>
      <c r="BB27" s="1604"/>
      <c r="BC27" s="1604"/>
      <c r="BD27" s="1604"/>
      <c r="BE27" s="1604"/>
      <c r="BF27" s="1604"/>
      <c r="BG27" s="1604"/>
    </row>
    <row r="28" spans="1:59" ht="19.899999999999999" customHeight="1">
      <c r="A28" s="1585"/>
      <c r="B28" s="2007">
        <v>6</v>
      </c>
      <c r="C28" s="1958"/>
      <c r="D28" s="2007" t="s">
        <v>11</v>
      </c>
      <c r="E28" s="2015">
        <f>F28</f>
        <v>6467899</v>
      </c>
      <c r="F28" s="2015">
        <v>6467899</v>
      </c>
      <c r="G28" s="1981"/>
      <c r="H28" s="2058"/>
      <c r="I28" s="1604"/>
      <c r="J28" s="1604"/>
      <c r="K28" s="1604"/>
      <c r="L28" s="1604"/>
      <c r="M28" s="1604"/>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c r="AS28" s="1604"/>
      <c r="AT28" s="1604"/>
      <c r="AU28" s="1604"/>
      <c r="AV28" s="1604"/>
      <c r="AW28" s="1604"/>
      <c r="AX28" s="1604"/>
      <c r="AY28" s="1604"/>
      <c r="AZ28" s="1604"/>
      <c r="BA28" s="1604"/>
      <c r="BB28" s="1604"/>
      <c r="BC28" s="1604"/>
      <c r="BD28" s="1604"/>
      <c r="BE28" s="1604"/>
      <c r="BF28" s="1604"/>
      <c r="BG28" s="1604"/>
    </row>
    <row r="29" spans="1:59" ht="19.899999999999999" customHeight="1">
      <c r="A29" s="1585"/>
      <c r="B29" s="2007">
        <v>7</v>
      </c>
      <c r="C29" s="1958"/>
      <c r="D29" s="2007" t="s">
        <v>12</v>
      </c>
      <c r="E29" s="2015">
        <f>F29+G29+H29</f>
        <v>0</v>
      </c>
      <c r="F29" s="2055"/>
      <c r="G29" s="2055"/>
      <c r="H29" s="2057"/>
      <c r="I29" s="1604"/>
      <c r="J29" s="1604"/>
      <c r="K29" s="1604"/>
      <c r="L29" s="1604"/>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c r="AS29" s="1604"/>
      <c r="AT29" s="1604"/>
      <c r="AU29" s="1604"/>
      <c r="AV29" s="1604"/>
      <c r="AW29" s="1604"/>
      <c r="AX29" s="1604"/>
      <c r="AY29" s="1604"/>
      <c r="AZ29" s="1604"/>
      <c r="BA29" s="1604"/>
      <c r="BB29" s="1604"/>
      <c r="BC29" s="1604"/>
      <c r="BD29" s="1604"/>
      <c r="BE29" s="1604"/>
      <c r="BF29" s="1604"/>
      <c r="BG29" s="1604"/>
    </row>
    <row r="30" spans="1:59" ht="19.899999999999999" customHeight="1">
      <c r="A30" s="1585"/>
      <c r="B30" s="2007">
        <v>8</v>
      </c>
      <c r="C30" s="1958"/>
      <c r="D30" s="2007" t="s">
        <v>13</v>
      </c>
      <c r="E30" s="2015">
        <f>F30+G30+H30</f>
        <v>-20535115</v>
      </c>
      <c r="F30" s="2055">
        <v>-20535115</v>
      </c>
      <c r="G30" s="2055"/>
      <c r="H30" s="2057"/>
      <c r="I30" s="1604"/>
      <c r="J30" s="1604"/>
      <c r="K30" s="1604"/>
      <c r="L30" s="1604"/>
      <c r="M30" s="1604"/>
      <c r="N30" s="1604"/>
      <c r="O30" s="1604"/>
      <c r="P30" s="1604"/>
      <c r="Q30" s="1604"/>
      <c r="R30" s="1604"/>
      <c r="S30" s="1604"/>
      <c r="T30" s="1604"/>
      <c r="U30" s="1604"/>
      <c r="V30" s="1604"/>
      <c r="W30" s="1604"/>
      <c r="X30" s="1604"/>
      <c r="Y30" s="1604"/>
      <c r="Z30" s="1604"/>
      <c r="AA30" s="1604"/>
      <c r="AB30" s="1604"/>
      <c r="AC30" s="1604"/>
      <c r="AD30" s="1604"/>
      <c r="AE30" s="1604"/>
      <c r="AF30" s="1604"/>
      <c r="AG30" s="1604"/>
      <c r="AH30" s="1604"/>
      <c r="AI30" s="1604"/>
      <c r="AJ30" s="1604"/>
      <c r="AK30" s="1604"/>
      <c r="AL30" s="1604"/>
      <c r="AM30" s="1604"/>
      <c r="AN30" s="1604"/>
      <c r="AO30" s="1604"/>
      <c r="AP30" s="1604"/>
      <c r="AQ30" s="1604"/>
      <c r="AR30" s="1604"/>
      <c r="AS30" s="1604"/>
      <c r="AT30" s="1604"/>
      <c r="AU30" s="1604"/>
      <c r="AV30" s="1604"/>
      <c r="AW30" s="1604"/>
      <c r="AX30" s="1604"/>
      <c r="AY30" s="1604"/>
      <c r="AZ30" s="1604"/>
      <c r="BA30" s="1604"/>
      <c r="BB30" s="1604"/>
      <c r="BC30" s="1604"/>
      <c r="BD30" s="1604"/>
      <c r="BE30" s="1604"/>
      <c r="BF30" s="1604"/>
      <c r="BG30" s="1604"/>
    </row>
    <row r="31" spans="1:59" ht="19.899999999999999" customHeight="1">
      <c r="A31" s="1585"/>
      <c r="B31" s="2007">
        <v>9</v>
      </c>
      <c r="C31" s="1958"/>
      <c r="D31" s="2007"/>
      <c r="E31" s="2015"/>
      <c r="F31" s="2055"/>
      <c r="G31" s="2055"/>
      <c r="H31" s="2057"/>
      <c r="I31" s="1604"/>
      <c r="J31" s="1604"/>
      <c r="K31" s="1604"/>
      <c r="L31" s="1604"/>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c r="AS31" s="1604"/>
      <c r="AT31" s="1604"/>
      <c r="AU31" s="1604"/>
      <c r="AV31" s="1604"/>
      <c r="AW31" s="1604"/>
      <c r="AX31" s="1604"/>
      <c r="AY31" s="1604"/>
      <c r="AZ31" s="1604"/>
      <c r="BA31" s="1604"/>
      <c r="BB31" s="1604"/>
      <c r="BC31" s="1604"/>
      <c r="BD31" s="1604"/>
      <c r="BE31" s="1604"/>
      <c r="BF31" s="1604"/>
      <c r="BG31" s="1604"/>
    </row>
    <row r="32" spans="1:59" ht="19.899999999999999" customHeight="1">
      <c r="A32" s="1582"/>
      <c r="B32" s="1620">
        <v>10</v>
      </c>
      <c r="C32" s="1951"/>
      <c r="D32" s="1620" t="s">
        <v>14</v>
      </c>
      <c r="E32" s="2059">
        <f>F32+G32+H32</f>
        <v>64127667</v>
      </c>
      <c r="F32" s="2059">
        <f>F25+F26+F28+F29+F30+F31</f>
        <v>64127667</v>
      </c>
      <c r="G32" s="2059">
        <f>G25+G26+G29+G30+G31</f>
        <v>0</v>
      </c>
      <c r="H32" s="2040">
        <f>H27+H29+H30+H31</f>
        <v>0</v>
      </c>
      <c r="I32" s="1604"/>
      <c r="J32" s="1604"/>
      <c r="K32" s="1604"/>
      <c r="L32" s="1604"/>
      <c r="M32" s="1604"/>
      <c r="N32" s="1604"/>
      <c r="O32" s="1604"/>
      <c r="P32" s="1604"/>
      <c r="Q32" s="1604"/>
      <c r="R32" s="1604"/>
      <c r="S32" s="1604"/>
      <c r="T32" s="1604"/>
      <c r="U32" s="1604"/>
      <c r="V32" s="1604"/>
      <c r="W32" s="1604"/>
      <c r="X32" s="1604"/>
      <c r="Y32" s="1604"/>
      <c r="Z32" s="1604"/>
      <c r="AA32" s="1604"/>
      <c r="AB32" s="1604"/>
      <c r="AC32" s="1604"/>
      <c r="AD32" s="1604"/>
      <c r="AE32" s="1604"/>
      <c r="AF32" s="1604"/>
      <c r="AG32" s="1604"/>
      <c r="AH32" s="1604"/>
      <c r="AI32" s="1604"/>
      <c r="AJ32" s="1604"/>
      <c r="AK32" s="1604"/>
      <c r="AL32" s="1604"/>
      <c r="AM32" s="1604"/>
      <c r="AN32" s="1604"/>
      <c r="AO32" s="1604"/>
      <c r="AP32" s="1604"/>
      <c r="AQ32" s="1604"/>
      <c r="AR32" s="1604"/>
      <c r="AS32" s="1604"/>
      <c r="AT32" s="1604"/>
      <c r="AU32" s="1604"/>
      <c r="AV32" s="1604"/>
      <c r="AW32" s="1604"/>
      <c r="AX32" s="1604"/>
      <c r="AY32" s="1604"/>
      <c r="AZ32" s="1604"/>
      <c r="BA32" s="1604"/>
      <c r="BB32" s="1604"/>
      <c r="BC32" s="1604"/>
      <c r="BD32" s="1604"/>
      <c r="BE32" s="1604"/>
      <c r="BF32" s="1604"/>
      <c r="BG32" s="1604"/>
    </row>
    <row r="33" spans="1:59" ht="19.899999999999999" customHeight="1">
      <c r="A33" s="1585"/>
      <c r="B33" s="1748"/>
      <c r="C33" s="1944"/>
      <c r="D33" s="1748" t="s">
        <v>15</v>
      </c>
      <c r="E33" s="2060"/>
      <c r="F33" s="2060"/>
      <c r="G33" s="2060"/>
      <c r="H33" s="1943"/>
      <c r="I33" s="1604"/>
      <c r="J33" s="1604"/>
      <c r="K33" s="1604"/>
      <c r="L33" s="1604"/>
      <c r="M33" s="1604"/>
      <c r="N33" s="1604"/>
      <c r="O33" s="1604"/>
      <c r="P33" s="1604"/>
      <c r="Q33" s="1604"/>
      <c r="R33" s="1604"/>
      <c r="S33" s="1604"/>
      <c r="T33" s="1604"/>
      <c r="U33" s="1604"/>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c r="AS33" s="1604"/>
      <c r="AT33" s="1604"/>
      <c r="AU33" s="1604"/>
      <c r="AV33" s="1604"/>
      <c r="AW33" s="1604"/>
      <c r="AX33" s="1604"/>
      <c r="AY33" s="1604"/>
      <c r="AZ33" s="1604"/>
      <c r="BA33" s="1604"/>
      <c r="BB33" s="1604"/>
      <c r="BC33" s="1604"/>
      <c r="BD33" s="1604"/>
      <c r="BE33" s="1604"/>
      <c r="BF33" s="1604"/>
      <c r="BG33" s="1604"/>
    </row>
    <row r="34" spans="1:59" ht="19.899999999999999" customHeight="1">
      <c r="A34" s="1585"/>
      <c r="B34" s="2007">
        <v>11</v>
      </c>
      <c r="C34" s="1958"/>
      <c r="D34" s="2007" t="s">
        <v>16</v>
      </c>
      <c r="E34" s="1988" t="s">
        <v>1778</v>
      </c>
      <c r="F34" s="1991"/>
      <c r="G34" s="1988"/>
      <c r="H34" s="2058"/>
      <c r="I34" s="1604"/>
      <c r="J34" s="1604"/>
      <c r="K34" s="1604"/>
      <c r="L34" s="1604"/>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c r="AS34" s="1604"/>
      <c r="AT34" s="1604"/>
      <c r="AU34" s="1604"/>
      <c r="AV34" s="1604"/>
      <c r="AW34" s="1604"/>
      <c r="AX34" s="1604"/>
      <c r="AY34" s="1604"/>
      <c r="AZ34" s="1604"/>
      <c r="BA34" s="1604"/>
      <c r="BB34" s="1604"/>
      <c r="BC34" s="1604"/>
      <c r="BD34" s="1604"/>
      <c r="BE34" s="1604"/>
      <c r="BF34" s="1604"/>
      <c r="BG34" s="1604"/>
    </row>
    <row r="35" spans="1:59" ht="19.899999999999999" customHeight="1">
      <c r="A35" s="1585"/>
      <c r="B35" s="2007">
        <v>12</v>
      </c>
      <c r="C35" s="1958"/>
      <c r="D35" s="2007" t="s">
        <v>17</v>
      </c>
      <c r="E35" s="2015">
        <f>F35+G35+H35</f>
        <v>25258156</v>
      </c>
      <c r="F35" s="2055">
        <v>25258156</v>
      </c>
      <c r="G35" s="2055"/>
      <c r="H35" s="2057"/>
      <c r="I35" s="1604"/>
      <c r="J35" s="1604"/>
      <c r="K35" s="1604"/>
      <c r="L35" s="1604"/>
      <c r="M35" s="1604"/>
      <c r="N35" s="1604"/>
      <c r="O35" s="1604"/>
      <c r="P35" s="1604"/>
      <c r="Q35" s="1604"/>
      <c r="R35" s="1604"/>
      <c r="S35" s="1604"/>
      <c r="T35" s="1604"/>
      <c r="U35" s="1604"/>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c r="AS35" s="1604"/>
      <c r="AT35" s="1604"/>
      <c r="AU35" s="1604"/>
      <c r="AV35" s="1604"/>
      <c r="AW35" s="1604"/>
      <c r="AX35" s="1604"/>
      <c r="AY35" s="1604"/>
      <c r="AZ35" s="1604"/>
      <c r="BA35" s="1604"/>
      <c r="BB35" s="1604"/>
      <c r="BC35" s="1604"/>
      <c r="BD35" s="1604"/>
      <c r="BE35" s="1604"/>
      <c r="BF35" s="1604"/>
      <c r="BG35" s="1604"/>
    </row>
    <row r="36" spans="1:59" ht="19.899999999999999" customHeight="1">
      <c r="A36" s="1585"/>
      <c r="B36" s="2007">
        <v>13</v>
      </c>
      <c r="C36" s="1958"/>
      <c r="D36" s="2007" t="s">
        <v>18</v>
      </c>
      <c r="E36" s="2015">
        <f>F36+G36+H36</f>
        <v>5191474</v>
      </c>
      <c r="F36" s="2055">
        <v>5191474</v>
      </c>
      <c r="G36" s="2055"/>
      <c r="H36" s="2057"/>
      <c r="I36" s="1604"/>
      <c r="J36" s="1604"/>
      <c r="K36" s="1604"/>
      <c r="L36" s="1604"/>
      <c r="M36" s="1604"/>
      <c r="N36" s="1604"/>
      <c r="O36" s="1604"/>
      <c r="P36" s="1604"/>
      <c r="Q36" s="1604"/>
      <c r="R36" s="1604"/>
      <c r="S36" s="1604"/>
      <c r="T36" s="1604"/>
      <c r="U36" s="1604"/>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c r="AS36" s="1604"/>
      <c r="AT36" s="1604"/>
      <c r="AU36" s="1604"/>
      <c r="AV36" s="1604"/>
      <c r="AW36" s="1604"/>
      <c r="AX36" s="1604"/>
      <c r="AY36" s="1604"/>
      <c r="AZ36" s="1604"/>
      <c r="BA36" s="1604"/>
      <c r="BB36" s="1604"/>
      <c r="BC36" s="1604"/>
      <c r="BD36" s="1604"/>
      <c r="BE36" s="1604"/>
      <c r="BF36" s="1604"/>
      <c r="BG36" s="1604"/>
    </row>
    <row r="37" spans="1:59" ht="19.899999999999999" customHeight="1">
      <c r="A37" s="1585"/>
      <c r="B37" s="2007">
        <v>14</v>
      </c>
      <c r="C37" s="1958"/>
      <c r="D37" s="2007" t="s">
        <v>19</v>
      </c>
      <c r="E37" s="2015">
        <f>F37+G37+H37</f>
        <v>-16766</v>
      </c>
      <c r="F37" s="2055">
        <v>-16766</v>
      </c>
      <c r="G37" s="2055"/>
      <c r="H37" s="2057"/>
      <c r="I37" s="1604"/>
      <c r="J37" s="1604"/>
      <c r="K37" s="1604"/>
      <c r="L37" s="1604"/>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c r="AS37" s="1604"/>
      <c r="AT37" s="1604"/>
      <c r="AU37" s="1604"/>
      <c r="AV37" s="1604"/>
      <c r="AW37" s="1604"/>
      <c r="AX37" s="1604"/>
      <c r="AY37" s="1604"/>
      <c r="AZ37" s="1604"/>
      <c r="BA37" s="1604"/>
      <c r="BB37" s="1604"/>
      <c r="BC37" s="1604"/>
      <c r="BD37" s="1604"/>
      <c r="BE37" s="1604"/>
      <c r="BF37" s="1604"/>
      <c r="BG37" s="1604"/>
    </row>
    <row r="38" spans="1:59" ht="19.899999999999999" customHeight="1">
      <c r="A38" s="1582"/>
      <c r="B38" s="1620">
        <v>15</v>
      </c>
      <c r="C38" s="1951"/>
      <c r="D38" s="1620" t="s">
        <v>20</v>
      </c>
      <c r="E38" s="2059">
        <f>F38+G38+H38</f>
        <v>30432864</v>
      </c>
      <c r="F38" s="2059">
        <f>F35+F36+F37</f>
        <v>30432864</v>
      </c>
      <c r="G38" s="2059">
        <f>G35+G36+G37</f>
        <v>0</v>
      </c>
      <c r="H38" s="2040">
        <f>H35+H36+H37</f>
        <v>0</v>
      </c>
      <c r="I38" s="1604"/>
      <c r="J38" s="1604"/>
      <c r="K38" s="1604"/>
      <c r="L38" s="1604"/>
      <c r="M38" s="1604"/>
      <c r="N38" s="1604"/>
      <c r="O38" s="1604"/>
      <c r="P38" s="1604"/>
      <c r="Q38" s="1604"/>
      <c r="R38" s="1604"/>
      <c r="S38" s="1604"/>
      <c r="T38" s="1604"/>
      <c r="U38" s="1604"/>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c r="AS38" s="1604"/>
      <c r="AT38" s="1604"/>
      <c r="AU38" s="1604"/>
      <c r="AV38" s="1604"/>
      <c r="AW38" s="1604"/>
      <c r="AX38" s="1604"/>
      <c r="AY38" s="1604"/>
      <c r="AZ38" s="1604"/>
      <c r="BA38" s="1604"/>
      <c r="BB38" s="1604"/>
      <c r="BC38" s="1604"/>
      <c r="BD38" s="1604"/>
      <c r="BE38" s="1604"/>
      <c r="BF38" s="1604"/>
      <c r="BG38" s="1604"/>
    </row>
    <row r="39" spans="1:59" ht="19.899999999999999" customHeight="1">
      <c r="A39" s="1585"/>
      <c r="B39" s="1748"/>
      <c r="C39" s="2545"/>
      <c r="D39" s="2544" t="s">
        <v>4596</v>
      </c>
      <c r="E39" s="2060"/>
      <c r="F39" s="2060"/>
      <c r="G39" s="2060"/>
      <c r="H39" s="1943"/>
      <c r="I39" s="1604"/>
      <c r="J39" s="1604"/>
      <c r="K39" s="1604"/>
      <c r="L39" s="1604"/>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c r="AS39" s="1604"/>
      <c r="AT39" s="1604"/>
      <c r="AU39" s="1604"/>
      <c r="AV39" s="1604"/>
      <c r="AW39" s="1604"/>
      <c r="AX39" s="1604"/>
      <c r="AY39" s="1604"/>
      <c r="AZ39" s="1604"/>
      <c r="BA39" s="1604"/>
      <c r="BB39" s="1604"/>
      <c r="BC39" s="1604"/>
      <c r="BD39" s="1604"/>
      <c r="BE39" s="1604"/>
      <c r="BF39" s="1604"/>
      <c r="BG39" s="1604"/>
    </row>
    <row r="40" spans="1:59" ht="19.899999999999999" customHeight="1">
      <c r="A40" s="1585"/>
      <c r="B40" s="2007">
        <v>16</v>
      </c>
      <c r="C40" s="1958"/>
      <c r="D40" s="2007" t="s">
        <v>1355</v>
      </c>
      <c r="E40" s="2015">
        <f>F40+G40+H40</f>
        <v>-23625538</v>
      </c>
      <c r="F40" s="2055">
        <v>-23625538</v>
      </c>
      <c r="G40" s="2055"/>
      <c r="H40" s="2057"/>
      <c r="I40" s="1604"/>
      <c r="J40" s="1604"/>
      <c r="K40" s="1604"/>
      <c r="L40" s="1604"/>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c r="AS40" s="1604"/>
      <c r="AT40" s="1604"/>
      <c r="AU40" s="1604"/>
      <c r="AV40" s="1604"/>
      <c r="AW40" s="1604"/>
      <c r="AX40" s="1604"/>
      <c r="AY40" s="1604"/>
      <c r="AZ40" s="1604"/>
      <c r="BA40" s="1604"/>
      <c r="BB40" s="1604"/>
      <c r="BC40" s="1604"/>
      <c r="BD40" s="1604"/>
      <c r="BE40" s="1604"/>
      <c r="BF40" s="1604"/>
      <c r="BG40" s="1604"/>
    </row>
    <row r="41" spans="1:59" ht="19.899999999999999" customHeight="1">
      <c r="A41" s="1585"/>
      <c r="B41" s="2007">
        <v>17</v>
      </c>
      <c r="C41" s="1958"/>
      <c r="D41" s="2007"/>
      <c r="E41" s="2015"/>
      <c r="F41" s="2055"/>
      <c r="G41" s="2055"/>
      <c r="H41" s="2057"/>
      <c r="I41" s="1604"/>
      <c r="J41" s="1604"/>
      <c r="K41" s="1604"/>
      <c r="L41" s="1604"/>
      <c r="M41" s="1604"/>
      <c r="N41" s="1604"/>
      <c r="O41" s="1604"/>
      <c r="P41" s="1604"/>
      <c r="Q41" s="1604"/>
      <c r="R41" s="1604"/>
      <c r="S41" s="1604"/>
      <c r="T41" s="1604"/>
      <c r="U41" s="1604"/>
      <c r="V41" s="1604"/>
      <c r="W41" s="1604"/>
      <c r="X41" s="1604"/>
      <c r="Y41" s="1604"/>
      <c r="Z41" s="1604"/>
      <c r="AA41" s="1604"/>
      <c r="AB41" s="1604"/>
      <c r="AC41" s="1604"/>
      <c r="AD41" s="1604"/>
      <c r="AE41" s="1604"/>
      <c r="AF41" s="1604"/>
      <c r="AG41" s="1604"/>
      <c r="AH41" s="1604"/>
      <c r="AI41" s="1604"/>
      <c r="AJ41" s="1604"/>
      <c r="AK41" s="1604"/>
      <c r="AL41" s="1604"/>
      <c r="AM41" s="1604"/>
      <c r="AN41" s="1604"/>
      <c r="AO41" s="1604"/>
      <c r="AP41" s="1604"/>
      <c r="AQ41" s="1604"/>
      <c r="AR41" s="1604"/>
      <c r="AS41" s="1604"/>
      <c r="AT41" s="1604"/>
      <c r="AU41" s="1604"/>
      <c r="AV41" s="1604"/>
      <c r="AW41" s="1604"/>
      <c r="AX41" s="1604"/>
      <c r="AY41" s="1604"/>
      <c r="AZ41" s="1604"/>
      <c r="BA41" s="1604"/>
      <c r="BB41" s="1604"/>
      <c r="BC41" s="1604"/>
      <c r="BD41" s="1604"/>
      <c r="BE41" s="1604"/>
      <c r="BF41" s="1604"/>
      <c r="BG41" s="1604"/>
    </row>
    <row r="42" spans="1:59" ht="19.899999999999999" customHeight="1">
      <c r="A42" s="2543"/>
      <c r="B42" s="2656">
        <v>18</v>
      </c>
      <c r="C42" s="2681"/>
      <c r="D42" s="2656" t="s">
        <v>3938</v>
      </c>
      <c r="E42" s="2015">
        <f>F42+G42+H42</f>
        <v>-49853</v>
      </c>
      <c r="F42" s="2675">
        <v>-49853</v>
      </c>
      <c r="G42" s="2675"/>
      <c r="H42" s="2683"/>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1604"/>
      <c r="AJ42" s="1604"/>
      <c r="AK42" s="1604"/>
      <c r="AL42" s="1604"/>
      <c r="AM42" s="1604"/>
      <c r="AN42" s="1604"/>
      <c r="AO42" s="1604"/>
      <c r="AP42" s="1604"/>
      <c r="AQ42" s="1604"/>
      <c r="AR42" s="1604"/>
      <c r="AS42" s="1604"/>
      <c r="AT42" s="1604"/>
      <c r="AU42" s="1604"/>
      <c r="AV42" s="1604"/>
      <c r="AW42" s="1604"/>
      <c r="AX42" s="1604"/>
      <c r="AY42" s="1604"/>
      <c r="AZ42" s="1604"/>
      <c r="BA42" s="1604"/>
      <c r="BB42" s="1604"/>
      <c r="BC42" s="1604"/>
      <c r="BD42" s="1604"/>
      <c r="BE42" s="1604"/>
      <c r="BF42" s="1604"/>
      <c r="BG42" s="1604"/>
    </row>
    <row r="43" spans="1:59" ht="19.899999999999999" customHeight="1">
      <c r="A43" s="1582"/>
      <c r="B43" s="1620">
        <v>19</v>
      </c>
      <c r="C43" s="1951"/>
      <c r="D43" s="1620" t="s">
        <v>1356</v>
      </c>
      <c r="E43" s="2061">
        <f>F43+G43+H43</f>
        <v>1948042910</v>
      </c>
      <c r="F43" s="2061">
        <f>F22+F32-F38+F40+F41+F42</f>
        <v>1948042910</v>
      </c>
      <c r="G43" s="2061">
        <f>G22+G32+G38+G40+G41+G42</f>
        <v>0</v>
      </c>
      <c r="H43" s="2062">
        <f>H22+H32+H38+H40+H41+H42</f>
        <v>0</v>
      </c>
      <c r="I43" s="1604"/>
      <c r="J43" s="1604"/>
      <c r="K43" s="1604"/>
      <c r="L43" s="1604"/>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c r="AS43" s="1604"/>
      <c r="AT43" s="1604"/>
      <c r="AU43" s="1604"/>
      <c r="AV43" s="1604"/>
      <c r="AW43" s="1604"/>
      <c r="AX43" s="1604"/>
      <c r="AY43" s="1604"/>
      <c r="AZ43" s="1604"/>
      <c r="BA43" s="1604"/>
      <c r="BB43" s="1604"/>
      <c r="BC43" s="1604"/>
      <c r="BD43" s="1604"/>
      <c r="BE43" s="1604"/>
      <c r="BF43" s="1604"/>
      <c r="BG43" s="1604"/>
    </row>
    <row r="44" spans="1:59" ht="19.899999999999999" customHeight="1">
      <c r="A44" s="1585"/>
      <c r="B44" s="1748"/>
      <c r="C44" s="2545"/>
      <c r="D44" s="2544" t="s">
        <v>4597</v>
      </c>
      <c r="E44" s="2060"/>
      <c r="F44" s="2060"/>
      <c r="G44" s="2060"/>
      <c r="H44" s="1943"/>
      <c r="I44" s="1604"/>
      <c r="J44" s="1604"/>
      <c r="K44" s="1604"/>
      <c r="L44" s="1604"/>
      <c r="M44" s="1604"/>
      <c r="N44" s="1604"/>
      <c r="O44" s="1604"/>
      <c r="P44" s="1604"/>
      <c r="Q44" s="1604"/>
      <c r="R44" s="1604"/>
      <c r="S44" s="1604"/>
      <c r="T44" s="1604"/>
      <c r="U44" s="1604"/>
      <c r="V44" s="1604"/>
      <c r="W44" s="1604"/>
      <c r="X44" s="1604"/>
      <c r="Y44" s="1604"/>
      <c r="Z44" s="1604"/>
      <c r="AA44" s="1604"/>
      <c r="AB44" s="1604"/>
      <c r="AC44" s="1604"/>
      <c r="AD44" s="1604"/>
      <c r="AE44" s="1604"/>
      <c r="AF44" s="1604"/>
      <c r="AG44" s="1604"/>
      <c r="AH44" s="1604"/>
      <c r="AI44" s="1604"/>
      <c r="AJ44" s="1604"/>
      <c r="AK44" s="1604"/>
      <c r="AL44" s="1604"/>
      <c r="AM44" s="1604"/>
      <c r="AN44" s="1604"/>
      <c r="AO44" s="1604"/>
      <c r="AP44" s="1604"/>
      <c r="AQ44" s="1604"/>
      <c r="AR44" s="1604"/>
      <c r="AS44" s="1604"/>
      <c r="AT44" s="1604"/>
      <c r="AU44" s="1604"/>
      <c r="AV44" s="1604"/>
      <c r="AW44" s="1604"/>
      <c r="AX44" s="1604"/>
      <c r="AY44" s="1604"/>
      <c r="AZ44" s="1604"/>
      <c r="BA44" s="1604"/>
      <c r="BB44" s="1604"/>
      <c r="BC44" s="1604"/>
      <c r="BD44" s="1604"/>
      <c r="BE44" s="1604"/>
      <c r="BF44" s="1604"/>
      <c r="BG44" s="1604"/>
    </row>
    <row r="45" spans="1:59" ht="19.899999999999999" customHeight="1">
      <c r="A45" s="1585"/>
      <c r="B45" s="2007"/>
      <c r="C45" s="1604"/>
      <c r="D45" s="1604" t="s">
        <v>1357</v>
      </c>
      <c r="E45" s="2063"/>
      <c r="F45" s="2063"/>
      <c r="G45" s="2064"/>
      <c r="H45" s="2004"/>
      <c r="I45" s="1604"/>
      <c r="J45" s="1604"/>
      <c r="K45" s="1604"/>
      <c r="L45" s="1604"/>
      <c r="M45" s="1604"/>
      <c r="N45" s="1604"/>
      <c r="O45" s="1604"/>
      <c r="P45" s="1604"/>
      <c r="Q45" s="1604"/>
      <c r="R45" s="1604"/>
      <c r="S45" s="1604"/>
      <c r="T45" s="1604"/>
      <c r="U45" s="1604"/>
      <c r="V45" s="1604"/>
      <c r="W45" s="1604"/>
      <c r="X45" s="1604"/>
      <c r="Y45" s="1604"/>
      <c r="Z45" s="1604"/>
      <c r="AA45" s="1604"/>
      <c r="AB45" s="1604"/>
      <c r="AC45" s="1604"/>
      <c r="AD45" s="1604"/>
      <c r="AE45" s="1604"/>
      <c r="AF45" s="1604"/>
      <c r="AG45" s="1604"/>
      <c r="AH45" s="1604"/>
      <c r="AI45" s="1604"/>
      <c r="AJ45" s="1604"/>
      <c r="AK45" s="1604"/>
      <c r="AL45" s="1604"/>
      <c r="AM45" s="1604"/>
      <c r="AN45" s="1604"/>
      <c r="AO45" s="1604"/>
      <c r="AP45" s="1604"/>
      <c r="AQ45" s="1604"/>
      <c r="AR45" s="1604"/>
      <c r="AS45" s="1604"/>
      <c r="AT45" s="1604"/>
      <c r="AU45" s="1604"/>
      <c r="AV45" s="1604"/>
      <c r="AW45" s="1604"/>
      <c r="AX45" s="1604"/>
      <c r="AY45" s="1604"/>
      <c r="AZ45" s="1604"/>
      <c r="BA45" s="1604"/>
      <c r="BB45" s="1604"/>
      <c r="BC45" s="1604"/>
      <c r="BD45" s="1604"/>
      <c r="BE45" s="1604"/>
      <c r="BF45" s="1604"/>
      <c r="BG45" s="1604"/>
    </row>
    <row r="46" spans="1:59" ht="19.899999999999999" customHeight="1">
      <c r="A46" s="1585"/>
      <c r="B46" s="2007">
        <v>20</v>
      </c>
      <c r="C46" s="1958"/>
      <c r="D46" s="2007" t="s">
        <v>1358</v>
      </c>
      <c r="E46" s="2011">
        <f t="shared" ref="E46:E55" si="0">F46+G46+H46</f>
        <v>615947</v>
      </c>
      <c r="F46" s="2049">
        <v>615947</v>
      </c>
      <c r="G46" s="2049" t="s">
        <v>1778</v>
      </c>
      <c r="H46" s="2050"/>
      <c r="I46" s="1604"/>
      <c r="J46" s="1604"/>
      <c r="K46" s="1604"/>
      <c r="L46" s="1604"/>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c r="AS46" s="1604"/>
      <c r="AT46" s="1604"/>
      <c r="AU46" s="1604"/>
      <c r="AV46" s="1604"/>
      <c r="AW46" s="1604"/>
      <c r="AX46" s="1604"/>
      <c r="AY46" s="1604"/>
      <c r="AZ46" s="1604"/>
      <c r="BA46" s="1604"/>
      <c r="BB46" s="1604"/>
      <c r="BC46" s="1604"/>
      <c r="BD46" s="1604"/>
      <c r="BE46" s="1604"/>
      <c r="BF46" s="1604"/>
      <c r="BG46" s="1604"/>
    </row>
    <row r="47" spans="1:59" ht="19.899999999999999" customHeight="1">
      <c r="A47" s="1585"/>
      <c r="B47" s="2007">
        <v>21</v>
      </c>
      <c r="C47" s="1958"/>
      <c r="D47" s="2007" t="s">
        <v>1359</v>
      </c>
      <c r="E47" s="2015">
        <f t="shared" si="0"/>
        <v>0</v>
      </c>
      <c r="F47" s="2055"/>
      <c r="G47" s="2055"/>
      <c r="H47" s="2057"/>
      <c r="I47" s="1604"/>
      <c r="J47" s="1604"/>
      <c r="K47" s="1604"/>
      <c r="L47" s="1604"/>
      <c r="M47" s="1604"/>
      <c r="N47" s="1604"/>
      <c r="O47" s="1604"/>
      <c r="P47" s="1604"/>
      <c r="Q47" s="1604"/>
      <c r="R47" s="1604"/>
      <c r="S47" s="1604"/>
      <c r="T47" s="1604"/>
      <c r="U47" s="1604"/>
      <c r="V47" s="1604"/>
      <c r="W47" s="1604"/>
      <c r="X47" s="1604"/>
      <c r="Y47" s="1604"/>
      <c r="Z47" s="1604"/>
      <c r="AA47" s="1604"/>
      <c r="AB47" s="1604"/>
      <c r="AC47" s="1604"/>
      <c r="AD47" s="1604"/>
      <c r="AE47" s="1604"/>
      <c r="AF47" s="1604"/>
      <c r="AG47" s="1604"/>
      <c r="AH47" s="1604"/>
      <c r="AI47" s="1604"/>
      <c r="AJ47" s="1604"/>
      <c r="AK47" s="1604"/>
      <c r="AL47" s="1604"/>
      <c r="AM47" s="1604"/>
      <c r="AN47" s="1604"/>
      <c r="AO47" s="1604"/>
      <c r="AP47" s="1604"/>
      <c r="AQ47" s="1604"/>
      <c r="AR47" s="1604"/>
      <c r="AS47" s="1604"/>
      <c r="AT47" s="1604"/>
      <c r="AU47" s="1604"/>
      <c r="AV47" s="1604"/>
      <c r="AW47" s="1604"/>
      <c r="AX47" s="1604"/>
      <c r="AY47" s="1604"/>
      <c r="AZ47" s="1604"/>
      <c r="BA47" s="1604"/>
      <c r="BB47" s="1604"/>
      <c r="BC47" s="1604"/>
      <c r="BD47" s="1604"/>
      <c r="BE47" s="1604"/>
      <c r="BF47" s="1604"/>
      <c r="BG47" s="1604"/>
    </row>
    <row r="48" spans="1:59" ht="19.899999999999999" customHeight="1">
      <c r="A48" s="1585"/>
      <c r="B48" s="2007">
        <v>22</v>
      </c>
      <c r="C48" s="1958"/>
      <c r="D48" s="2007" t="s">
        <v>1360</v>
      </c>
      <c r="E48" s="2015">
        <f t="shared" si="0"/>
        <v>70939720</v>
      </c>
      <c r="F48" s="2055">
        <v>70939720</v>
      </c>
      <c r="G48" s="2055"/>
      <c r="H48" s="2057"/>
      <c r="I48" s="1604"/>
      <c r="J48" s="1604"/>
      <c r="K48" s="1604"/>
      <c r="L48" s="1604"/>
      <c r="M48" s="1604"/>
      <c r="N48" s="1604"/>
      <c r="O48" s="1604"/>
      <c r="P48" s="1604"/>
      <c r="Q48" s="1604"/>
      <c r="R48" s="1604"/>
      <c r="S48" s="1604"/>
      <c r="T48" s="1604"/>
      <c r="U48" s="1604"/>
      <c r="V48" s="1604"/>
      <c r="W48" s="1604"/>
      <c r="X48" s="1604"/>
      <c r="Y48" s="1604"/>
      <c r="Z48" s="1604"/>
      <c r="AA48" s="1604"/>
      <c r="AB48" s="1604"/>
      <c r="AC48" s="1604"/>
      <c r="AD48" s="1604"/>
      <c r="AE48" s="1604"/>
      <c r="AF48" s="1604"/>
      <c r="AG48" s="1604"/>
      <c r="AH48" s="1604"/>
      <c r="AI48" s="1604"/>
      <c r="AJ48" s="1604"/>
      <c r="AK48" s="1604"/>
      <c r="AL48" s="1604"/>
      <c r="AM48" s="1604"/>
      <c r="AN48" s="1604"/>
      <c r="AO48" s="1604"/>
      <c r="AP48" s="1604"/>
      <c r="AQ48" s="1604"/>
      <c r="AR48" s="1604"/>
      <c r="AS48" s="1604"/>
      <c r="AT48" s="1604"/>
      <c r="AU48" s="1604"/>
      <c r="AV48" s="1604"/>
      <c r="AW48" s="1604"/>
      <c r="AX48" s="1604"/>
      <c r="AY48" s="1604"/>
      <c r="AZ48" s="1604"/>
      <c r="BA48" s="1604"/>
      <c r="BB48" s="1604"/>
      <c r="BC48" s="1604"/>
      <c r="BD48" s="1604"/>
      <c r="BE48" s="1604"/>
      <c r="BF48" s="1604"/>
      <c r="BG48" s="1604"/>
    </row>
    <row r="49" spans="1:59" ht="19.899999999999999" customHeight="1">
      <c r="A49" s="1585"/>
      <c r="B49" s="2007">
        <v>23</v>
      </c>
      <c r="C49" s="1958"/>
      <c r="D49" s="2007" t="s">
        <v>1361</v>
      </c>
      <c r="E49" s="2015">
        <f t="shared" si="0"/>
        <v>0</v>
      </c>
      <c r="F49" s="2055"/>
      <c r="G49" s="2055"/>
      <c r="H49" s="2057"/>
      <c r="I49" s="1604"/>
      <c r="J49" s="1604"/>
      <c r="K49" s="1604"/>
      <c r="L49" s="1604"/>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c r="AS49" s="1604"/>
      <c r="AT49" s="1604"/>
      <c r="AU49" s="1604"/>
      <c r="AV49" s="1604"/>
      <c r="AW49" s="1604"/>
      <c r="AX49" s="1604"/>
      <c r="AY49" s="1604"/>
      <c r="AZ49" s="1604"/>
      <c r="BA49" s="1604"/>
      <c r="BB49" s="1604"/>
      <c r="BC49" s="1604"/>
      <c r="BD49" s="1604"/>
      <c r="BE49" s="1604"/>
      <c r="BF49" s="1604"/>
      <c r="BG49" s="1604"/>
    </row>
    <row r="50" spans="1:59" ht="19.899999999999999" customHeight="1">
      <c r="A50" s="1585"/>
      <c r="B50" s="2007">
        <v>24</v>
      </c>
      <c r="C50" s="1958"/>
      <c r="D50" s="2007" t="s">
        <v>1362</v>
      </c>
      <c r="E50" s="2015">
        <f t="shared" si="0"/>
        <v>859048</v>
      </c>
      <c r="F50" s="2055">
        <v>859048</v>
      </c>
      <c r="G50" s="2055"/>
      <c r="H50" s="2057"/>
      <c r="I50" s="1604"/>
      <c r="J50" s="1604"/>
      <c r="K50" s="1604"/>
      <c r="L50" s="1604"/>
      <c r="M50" s="1604"/>
      <c r="N50" s="1604"/>
      <c r="O50" s="1604"/>
      <c r="P50" s="1604"/>
      <c r="Q50" s="1604"/>
      <c r="R50" s="1604"/>
      <c r="S50" s="1604"/>
      <c r="T50" s="1604"/>
      <c r="U50" s="1604"/>
      <c r="V50" s="1604"/>
      <c r="W50" s="1604"/>
      <c r="X50" s="1604"/>
      <c r="Y50" s="1604"/>
      <c r="Z50" s="1604"/>
      <c r="AA50" s="1604"/>
      <c r="AB50" s="1604"/>
      <c r="AC50" s="1604"/>
      <c r="AD50" s="1604"/>
      <c r="AE50" s="1604"/>
      <c r="AF50" s="1604"/>
      <c r="AG50" s="1604"/>
      <c r="AH50" s="1604"/>
      <c r="AI50" s="1604"/>
      <c r="AJ50" s="1604"/>
      <c r="AK50" s="1604"/>
      <c r="AL50" s="1604"/>
      <c r="AM50" s="1604"/>
      <c r="AN50" s="1604"/>
      <c r="AO50" s="1604"/>
      <c r="AP50" s="1604"/>
      <c r="AQ50" s="1604"/>
      <c r="AR50" s="1604"/>
      <c r="AS50" s="1604"/>
      <c r="AT50" s="1604"/>
      <c r="AU50" s="1604"/>
      <c r="AV50" s="1604"/>
      <c r="AW50" s="1604"/>
      <c r="AX50" s="1604"/>
      <c r="AY50" s="1604"/>
      <c r="AZ50" s="1604"/>
      <c r="BA50" s="1604"/>
      <c r="BB50" s="1604"/>
      <c r="BC50" s="1604"/>
      <c r="BD50" s="1604"/>
      <c r="BE50" s="1604"/>
      <c r="BF50" s="1604"/>
      <c r="BG50" s="1604"/>
    </row>
    <row r="51" spans="1:59" ht="19.899999999999999" customHeight="1">
      <c r="A51" s="1585"/>
      <c r="B51" s="2007">
        <v>25</v>
      </c>
      <c r="C51" s="1958"/>
      <c r="D51" s="2007" t="s">
        <v>1363</v>
      </c>
      <c r="E51" s="2015">
        <f t="shared" si="0"/>
        <v>488982488</v>
      </c>
      <c r="F51" s="2055">
        <v>488982488</v>
      </c>
      <c r="G51" s="2055"/>
      <c r="H51" s="2057"/>
      <c r="I51" s="1604"/>
      <c r="J51" s="1604"/>
      <c r="K51" s="1604"/>
      <c r="L51" s="1604"/>
      <c r="M51" s="1604"/>
      <c r="N51" s="1604"/>
      <c r="O51" s="1604"/>
      <c r="P51" s="1604"/>
      <c r="Q51" s="1604"/>
      <c r="R51" s="1604"/>
      <c r="S51" s="1604"/>
      <c r="T51" s="1604"/>
      <c r="U51" s="1604"/>
      <c r="V51" s="1604"/>
      <c r="W51" s="1604"/>
      <c r="X51" s="1604"/>
      <c r="Y51" s="1604"/>
      <c r="Z51" s="1604"/>
      <c r="AA51" s="1604"/>
      <c r="AB51" s="1604"/>
      <c r="AC51" s="1604"/>
      <c r="AD51" s="1604"/>
      <c r="AE51" s="1604"/>
      <c r="AF51" s="1604"/>
      <c r="AG51" s="1604"/>
      <c r="AH51" s="1604"/>
      <c r="AI51" s="1604"/>
      <c r="AJ51" s="1604"/>
      <c r="AK51" s="1604"/>
      <c r="AL51" s="1604"/>
      <c r="AM51" s="1604"/>
      <c r="AN51" s="1604"/>
      <c r="AO51" s="1604"/>
      <c r="AP51" s="1604"/>
      <c r="AQ51" s="1604"/>
      <c r="AR51" s="1604"/>
      <c r="AS51" s="1604"/>
      <c r="AT51" s="1604"/>
      <c r="AU51" s="1604"/>
      <c r="AV51" s="1604"/>
      <c r="AW51" s="1604"/>
      <c r="AX51" s="1604"/>
      <c r="AY51" s="1604"/>
      <c r="AZ51" s="1604"/>
      <c r="BA51" s="1604"/>
      <c r="BB51" s="1604"/>
      <c r="BC51" s="1604"/>
      <c r="BD51" s="1604"/>
      <c r="BE51" s="1604"/>
      <c r="BF51" s="1604"/>
      <c r="BG51" s="1604"/>
    </row>
    <row r="52" spans="1:59" ht="19.899999999999999" customHeight="1">
      <c r="A52" s="1585"/>
      <c r="B52" s="2007">
        <v>26</v>
      </c>
      <c r="C52" s="1958"/>
      <c r="D52" s="2007" t="s">
        <v>1364</v>
      </c>
      <c r="E52" s="2015">
        <f t="shared" si="0"/>
        <v>1301539082</v>
      </c>
      <c r="F52" s="2055">
        <v>1301539082</v>
      </c>
      <c r="G52" s="2055"/>
      <c r="H52" s="2057"/>
      <c r="I52" s="1604"/>
      <c r="J52" s="1604"/>
      <c r="K52" s="1604"/>
      <c r="L52" s="1604"/>
      <c r="M52" s="1604"/>
      <c r="N52" s="1604"/>
      <c r="O52" s="1604"/>
      <c r="P52" s="1604"/>
      <c r="Q52" s="1604"/>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c r="AS52" s="1604"/>
      <c r="AT52" s="1604"/>
      <c r="AU52" s="1604"/>
      <c r="AV52" s="1604"/>
      <c r="AW52" s="1604"/>
      <c r="AX52" s="1604"/>
      <c r="AY52" s="1604"/>
      <c r="AZ52" s="1604"/>
      <c r="BA52" s="1604"/>
      <c r="BB52" s="1604"/>
      <c r="BC52" s="1604"/>
      <c r="BD52" s="1604"/>
      <c r="BE52" s="1604"/>
      <c r="BF52" s="1604"/>
      <c r="BG52" s="1604"/>
    </row>
    <row r="53" spans="1:59" ht="19.899999999999999" customHeight="1">
      <c r="A53" s="2543"/>
      <c r="B53" s="2656">
        <v>27</v>
      </c>
      <c r="C53" s="2681"/>
      <c r="D53" s="2656" t="s">
        <v>3939</v>
      </c>
      <c r="E53" s="2682">
        <f t="shared" si="0"/>
        <v>0</v>
      </c>
      <c r="F53" s="2675"/>
      <c r="G53" s="2675"/>
      <c r="H53" s="2683"/>
      <c r="I53" s="1604"/>
      <c r="J53" s="1604"/>
      <c r="K53" s="1604"/>
      <c r="L53" s="1604"/>
      <c r="M53" s="1604"/>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1604"/>
      <c r="AK53" s="1604"/>
      <c r="AL53" s="1604"/>
      <c r="AM53" s="1604"/>
      <c r="AN53" s="1604"/>
      <c r="AO53" s="1604"/>
      <c r="AP53" s="1604"/>
      <c r="AQ53" s="1604"/>
      <c r="AR53" s="1604"/>
      <c r="AS53" s="1604"/>
      <c r="AT53" s="1604"/>
      <c r="AU53" s="1604"/>
      <c r="AV53" s="1604"/>
      <c r="AW53" s="1604"/>
      <c r="AX53" s="1604"/>
      <c r="AY53" s="1604"/>
      <c r="AZ53" s="1604"/>
      <c r="BA53" s="1604"/>
      <c r="BB53" s="1604"/>
      <c r="BC53" s="1604"/>
      <c r="BD53" s="1604"/>
      <c r="BE53" s="1604"/>
      <c r="BF53" s="1604"/>
      <c r="BG53" s="1604"/>
    </row>
    <row r="54" spans="1:59" ht="19.899999999999999" customHeight="1">
      <c r="A54" s="1585"/>
      <c r="B54" s="2007">
        <v>28</v>
      </c>
      <c r="C54" s="1958"/>
      <c r="D54" s="2007" t="s">
        <v>1365</v>
      </c>
      <c r="E54" s="2015">
        <f t="shared" si="0"/>
        <v>85106625</v>
      </c>
      <c r="F54" s="2055">
        <v>85106625</v>
      </c>
      <c r="G54" s="2055"/>
      <c r="H54" s="2057"/>
      <c r="I54" s="1604"/>
      <c r="J54" s="1604"/>
      <c r="K54" s="1604"/>
      <c r="L54" s="1604"/>
      <c r="M54" s="1604"/>
      <c r="N54" s="1604"/>
      <c r="O54" s="1604"/>
      <c r="P54" s="1604"/>
      <c r="Q54" s="1604"/>
      <c r="R54" s="1604"/>
      <c r="S54" s="1604"/>
      <c r="T54" s="1604"/>
      <c r="U54" s="1604"/>
      <c r="V54" s="1604"/>
      <c r="W54" s="1604"/>
      <c r="X54" s="1604"/>
      <c r="Y54" s="1604"/>
      <c r="Z54" s="1604"/>
      <c r="AA54" s="1604"/>
      <c r="AB54" s="1604"/>
      <c r="AC54" s="1604"/>
      <c r="AD54" s="1604"/>
      <c r="AE54" s="1604"/>
      <c r="AF54" s="1604"/>
      <c r="AG54" s="1604"/>
      <c r="AH54" s="1604"/>
      <c r="AI54" s="1604"/>
      <c r="AJ54" s="1604"/>
      <c r="AK54" s="1604"/>
      <c r="AL54" s="1604"/>
      <c r="AM54" s="1604"/>
      <c r="AN54" s="1604"/>
      <c r="AO54" s="1604"/>
      <c r="AP54" s="1604"/>
      <c r="AQ54" s="1604"/>
      <c r="AR54" s="1604"/>
      <c r="AS54" s="1604"/>
      <c r="AT54" s="1604"/>
      <c r="AU54" s="1604"/>
      <c r="AV54" s="1604"/>
      <c r="AW54" s="1604"/>
      <c r="AX54" s="1604"/>
      <c r="AY54" s="1604"/>
      <c r="AZ54" s="1604"/>
      <c r="BA54" s="1604"/>
      <c r="BB54" s="1604"/>
      <c r="BC54" s="1604"/>
      <c r="BD54" s="1604"/>
      <c r="BE54" s="1604"/>
      <c r="BF54" s="1604"/>
      <c r="BG54" s="1604"/>
    </row>
    <row r="55" spans="1:59" ht="19.899999999999999" customHeight="1" thickBot="1">
      <c r="A55" s="1818"/>
      <c r="B55" s="2026">
        <v>29</v>
      </c>
      <c r="C55" s="2655"/>
      <c r="D55" s="2684" t="s">
        <v>4598</v>
      </c>
      <c r="E55" s="2025">
        <f t="shared" si="0"/>
        <v>1948042910</v>
      </c>
      <c r="F55" s="2065">
        <f>SUM(F46:F54)</f>
        <v>1948042910</v>
      </c>
      <c r="G55" s="2065">
        <f>SUM(G46:G54)</f>
        <v>0</v>
      </c>
      <c r="H55" s="2035">
        <f>SUM(H46:H54)</f>
        <v>0</v>
      </c>
      <c r="I55" s="1604"/>
      <c r="J55" s="1604"/>
      <c r="K55" s="1604"/>
      <c r="L55" s="1604"/>
      <c r="M55" s="1604"/>
      <c r="N55" s="1604"/>
      <c r="O55" s="1604"/>
      <c r="P55" s="1604"/>
      <c r="Q55" s="1604"/>
      <c r="R55" s="1604"/>
      <c r="S55" s="1604"/>
      <c r="T55" s="1604"/>
      <c r="U55" s="1604"/>
      <c r="V55" s="1604"/>
      <c r="W55" s="1604"/>
      <c r="X55" s="1604"/>
      <c r="Y55" s="1604"/>
      <c r="Z55" s="1604"/>
      <c r="AA55" s="1604"/>
      <c r="AB55" s="1604"/>
      <c r="AC55" s="1604"/>
      <c r="AD55" s="1604"/>
      <c r="AE55" s="1604"/>
      <c r="AF55" s="1604"/>
      <c r="AG55" s="1604"/>
      <c r="AH55" s="1604"/>
      <c r="AI55" s="1604"/>
      <c r="AJ55" s="1604"/>
      <c r="AK55" s="1604"/>
      <c r="AL55" s="1604"/>
      <c r="AM55" s="1604"/>
      <c r="AN55" s="1604"/>
      <c r="AO55" s="1604"/>
      <c r="AP55" s="1604"/>
      <c r="AQ55" s="1604"/>
      <c r="AR55" s="1604"/>
      <c r="AS55" s="1604"/>
      <c r="AT55" s="1604"/>
      <c r="AU55" s="1604"/>
      <c r="AV55" s="1604"/>
      <c r="AW55" s="1604"/>
      <c r="AX55" s="1604"/>
      <c r="AY55" s="1604"/>
      <c r="AZ55" s="1604"/>
      <c r="BA55" s="1604"/>
      <c r="BB55" s="1604"/>
      <c r="BC55" s="1604"/>
      <c r="BD55" s="1604"/>
      <c r="BE55" s="1604"/>
      <c r="BF55" s="1604"/>
      <c r="BG55" s="1604"/>
    </row>
    <row r="56" spans="1:59">
      <c r="A56" s="1604"/>
      <c r="B56" s="1604"/>
      <c r="C56" s="1604"/>
      <c r="D56" s="1604"/>
      <c r="E56" s="1604"/>
      <c r="F56" s="2063"/>
      <c r="G56" s="2063"/>
      <c r="H56" s="1604"/>
      <c r="I56" s="1604"/>
      <c r="J56" s="1604"/>
      <c r="K56" s="1604"/>
      <c r="L56" s="1604"/>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c r="AS56" s="1604"/>
      <c r="AT56" s="1604"/>
      <c r="AU56" s="1604"/>
      <c r="AV56" s="1604"/>
      <c r="AW56" s="1604"/>
      <c r="AX56" s="1604"/>
      <c r="AY56" s="1604"/>
      <c r="AZ56" s="1604"/>
      <c r="BA56" s="1604"/>
      <c r="BB56" s="1604"/>
      <c r="BC56" s="1604"/>
      <c r="BD56" s="1604"/>
      <c r="BE56" s="1604"/>
      <c r="BF56" s="1604"/>
      <c r="BG56" s="1604"/>
    </row>
    <row r="57" spans="1:59">
      <c r="A57" s="2539" t="s">
        <v>4653</v>
      </c>
      <c r="B57" s="1986"/>
      <c r="C57" s="2539"/>
      <c r="D57" s="2539"/>
      <c r="E57" s="1604"/>
      <c r="F57" s="1604"/>
      <c r="G57" s="1604"/>
      <c r="H57" s="2028" t="s">
        <v>1366</v>
      </c>
      <c r="I57" s="1604"/>
      <c r="J57" s="1604"/>
      <c r="K57" s="1604"/>
      <c r="L57" s="1604"/>
      <c r="M57" s="1604"/>
      <c r="N57" s="1604"/>
      <c r="O57" s="1604"/>
      <c r="P57" s="1604"/>
      <c r="Q57" s="1604"/>
      <c r="R57" s="1604"/>
      <c r="S57" s="1604"/>
      <c r="T57" s="1604"/>
      <c r="U57" s="1604"/>
      <c r="V57" s="1604"/>
      <c r="W57" s="1604"/>
      <c r="X57" s="1604"/>
      <c r="Y57" s="1604"/>
      <c r="Z57" s="1604"/>
      <c r="AA57" s="1604"/>
      <c r="AB57" s="1604"/>
      <c r="AC57" s="1604"/>
      <c r="AD57" s="1604"/>
      <c r="AE57" s="1604"/>
      <c r="AF57" s="1604"/>
      <c r="AG57" s="1604"/>
      <c r="AH57" s="1604"/>
      <c r="AI57" s="1604"/>
      <c r="AJ57" s="1604"/>
      <c r="AK57" s="1604"/>
      <c r="AL57" s="1604"/>
      <c r="AM57" s="1604"/>
      <c r="AN57" s="1604"/>
      <c r="AO57" s="1604"/>
      <c r="AP57" s="1604"/>
      <c r="AQ57" s="1604"/>
      <c r="AR57" s="1604"/>
      <c r="AS57" s="1604"/>
      <c r="AT57" s="1604"/>
      <c r="AU57" s="1604"/>
      <c r="AV57" s="1604"/>
      <c r="AW57" s="1604"/>
      <c r="AX57" s="1604"/>
      <c r="AY57" s="1604"/>
      <c r="AZ57" s="1604"/>
      <c r="BA57" s="1604"/>
      <c r="BB57" s="1604"/>
      <c r="BC57" s="1604"/>
      <c r="BD57" s="1604"/>
      <c r="BE57" s="1604"/>
      <c r="BF57" s="1604"/>
      <c r="BG57" s="1604"/>
    </row>
    <row r="58" spans="1:59">
      <c r="A58" s="1604"/>
      <c r="B58" s="1619" t="s">
        <v>1367</v>
      </c>
      <c r="C58" s="1619"/>
      <c r="D58" s="1619"/>
      <c r="E58" s="1619"/>
      <c r="F58" s="1619"/>
      <c r="G58" s="1619"/>
      <c r="H58" s="1619"/>
      <c r="I58" s="1604"/>
      <c r="J58" s="1604"/>
      <c r="K58" s="1604"/>
      <c r="L58" s="1604"/>
      <c r="M58" s="1604"/>
      <c r="N58" s="1604"/>
      <c r="O58" s="1604"/>
      <c r="P58" s="1604"/>
      <c r="Q58" s="1604"/>
      <c r="R58" s="1604"/>
      <c r="S58" s="1604"/>
      <c r="T58" s="1604"/>
      <c r="U58" s="1604"/>
      <c r="V58" s="1604"/>
      <c r="W58" s="1604"/>
      <c r="X58" s="1604"/>
      <c r="Y58" s="1604"/>
      <c r="Z58" s="1604"/>
      <c r="AA58" s="1604"/>
      <c r="AB58" s="1604"/>
      <c r="AC58" s="1604"/>
      <c r="AD58" s="1604"/>
      <c r="AE58" s="1604"/>
      <c r="AF58" s="1604"/>
      <c r="AG58" s="1604"/>
      <c r="AH58" s="1604"/>
      <c r="AI58" s="1604"/>
      <c r="AJ58" s="1604"/>
      <c r="AK58" s="1604"/>
      <c r="AL58" s="1604"/>
      <c r="AM58" s="1604"/>
      <c r="AN58" s="1604"/>
      <c r="AO58" s="1604"/>
      <c r="AP58" s="1604"/>
      <c r="AQ58" s="1604"/>
      <c r="AR58" s="1604"/>
      <c r="AS58" s="1604"/>
      <c r="AT58" s="1604"/>
      <c r="AU58" s="1604"/>
      <c r="AV58" s="1604"/>
      <c r="AW58" s="1604"/>
      <c r="AX58" s="1604"/>
      <c r="AY58" s="1604"/>
      <c r="AZ58" s="1604"/>
      <c r="BA58" s="1604"/>
      <c r="BB58" s="1604"/>
      <c r="BC58" s="1604"/>
      <c r="BD58" s="1604"/>
      <c r="BE58" s="1604"/>
      <c r="BF58" s="1604"/>
      <c r="BG58" s="1604"/>
    </row>
    <row r="59" spans="1:59" ht="1.1499999999999999" customHeight="1">
      <c r="A59" s="1604"/>
      <c r="B59" s="1604"/>
      <c r="C59" s="1604"/>
      <c r="D59" s="1604"/>
      <c r="E59" s="1604"/>
      <c r="F59" s="1604"/>
      <c r="G59" s="1604"/>
      <c r="H59" s="1604"/>
      <c r="I59" s="1604"/>
      <c r="J59" s="1604"/>
      <c r="K59" s="1604"/>
      <c r="L59" s="1604"/>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c r="AS59" s="1604"/>
      <c r="AT59" s="1604"/>
      <c r="AU59" s="1604"/>
      <c r="AV59" s="1604"/>
      <c r="AW59" s="1604"/>
      <c r="AX59" s="1604"/>
      <c r="AY59" s="1604"/>
      <c r="AZ59" s="1604"/>
      <c r="BA59" s="1604"/>
      <c r="BB59" s="1604"/>
      <c r="BC59" s="1604"/>
      <c r="BD59" s="1604"/>
      <c r="BE59" s="1604"/>
      <c r="BF59" s="1604"/>
      <c r="BG59" s="1604"/>
    </row>
    <row r="60" spans="1:59" ht="15.75">
      <c r="A60" s="1623" t="s">
        <v>1184</v>
      </c>
      <c r="B60" s="1619"/>
      <c r="C60" s="1619"/>
      <c r="D60" s="1619"/>
      <c r="E60" s="1619"/>
      <c r="F60" s="1619"/>
      <c r="G60" s="1619"/>
      <c r="H60" s="1619"/>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c r="AO60" s="1604"/>
      <c r="AP60" s="1604"/>
      <c r="AQ60" s="1604"/>
      <c r="AR60" s="1604"/>
      <c r="AS60" s="1604"/>
      <c r="AT60" s="1604"/>
      <c r="AU60" s="1604"/>
      <c r="AV60" s="1604"/>
      <c r="AW60" s="1604"/>
      <c r="AX60" s="1604"/>
      <c r="AY60" s="1604"/>
      <c r="AZ60" s="1604"/>
      <c r="BA60" s="1604"/>
      <c r="BB60" s="1604"/>
      <c r="BC60" s="1604"/>
      <c r="BD60" s="1604"/>
      <c r="BE60" s="1604"/>
      <c r="BF60" s="1604"/>
      <c r="BG60" s="1604"/>
    </row>
    <row r="61" spans="1:59">
      <c r="A61" s="1604"/>
      <c r="B61" s="1604"/>
      <c r="C61" s="1604"/>
      <c r="D61" s="1604"/>
      <c r="E61" s="1604"/>
      <c r="F61" s="1604"/>
      <c r="G61" s="1604"/>
      <c r="H61" s="1604"/>
      <c r="I61" s="1604"/>
      <c r="J61" s="1604"/>
      <c r="K61" s="1604"/>
      <c r="L61" s="1604"/>
      <c r="M61" s="1604"/>
      <c r="N61" s="1604"/>
      <c r="O61" s="1604"/>
      <c r="P61" s="1604"/>
      <c r="Q61" s="1604"/>
      <c r="R61" s="1604"/>
      <c r="S61" s="1604"/>
      <c r="T61" s="1604"/>
      <c r="U61" s="1604"/>
      <c r="V61" s="1604"/>
      <c r="W61" s="1604"/>
      <c r="X61" s="1604"/>
      <c r="Y61" s="1604"/>
      <c r="Z61" s="1604"/>
      <c r="AA61" s="1604"/>
      <c r="AB61" s="1604"/>
      <c r="AC61" s="1604"/>
      <c r="AD61" s="1604"/>
      <c r="AE61" s="1604"/>
      <c r="AF61" s="1604"/>
      <c r="AG61" s="1604"/>
      <c r="AH61" s="1604"/>
      <c r="AI61" s="1604"/>
      <c r="AJ61" s="1604"/>
      <c r="AK61" s="1604"/>
      <c r="AL61" s="1604"/>
      <c r="AM61" s="1604"/>
      <c r="AN61" s="1604"/>
      <c r="AO61" s="1604"/>
      <c r="AP61" s="1604"/>
      <c r="AQ61" s="1604"/>
      <c r="AR61" s="1604"/>
      <c r="AS61" s="1604"/>
      <c r="AT61" s="1604"/>
      <c r="AU61" s="1604"/>
      <c r="AV61" s="1604"/>
      <c r="AW61" s="1604"/>
      <c r="AX61" s="1604"/>
      <c r="AY61" s="1604"/>
      <c r="AZ61" s="1604"/>
      <c r="BA61" s="1604"/>
      <c r="BB61" s="1604"/>
      <c r="BC61" s="1604"/>
      <c r="BD61" s="1604"/>
      <c r="BE61" s="1604"/>
      <c r="BF61" s="1604"/>
      <c r="BG61" s="1604"/>
    </row>
    <row r="62" spans="1:59" ht="15.75" thickBot="1">
      <c r="A62" s="1604" t="str">
        <f>'Data Sheet'!$C$25</f>
        <v xml:space="preserve"> New York State Electric &amp; Gas Corporation</v>
      </c>
      <c r="B62" s="1604"/>
      <c r="C62" s="1604"/>
      <c r="D62" s="1604"/>
      <c r="E62" s="1604"/>
      <c r="F62" s="2037" t="str">
        <f>'Data Sheet'!$C$40</f>
        <v xml:space="preserve"> </v>
      </c>
      <c r="G62" s="1604" t="str">
        <f>'Data Sheet'!$C$38</f>
        <v>12/31/2016</v>
      </c>
      <c r="H62" s="1604"/>
      <c r="I62" s="1604"/>
      <c r="J62" s="1604"/>
      <c r="K62" s="1604"/>
      <c r="L62" s="1604"/>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c r="AS62" s="1604"/>
      <c r="AT62" s="1604"/>
      <c r="AU62" s="1604"/>
      <c r="AV62" s="1604"/>
      <c r="AW62" s="1604"/>
      <c r="AX62" s="1604"/>
      <c r="AY62" s="1604"/>
      <c r="AZ62" s="1604"/>
      <c r="BA62" s="1604"/>
      <c r="BB62" s="1604"/>
      <c r="BC62" s="1604"/>
      <c r="BD62" s="1604"/>
      <c r="BE62" s="1604"/>
      <c r="BF62" s="1604"/>
      <c r="BG62" s="1604"/>
    </row>
    <row r="63" spans="1:59">
      <c r="A63" s="1578"/>
      <c r="B63" s="1734"/>
      <c r="C63" s="1734"/>
      <c r="D63" s="1734"/>
      <c r="E63" s="1734"/>
      <c r="F63" s="1734"/>
      <c r="G63" s="1734"/>
      <c r="H63" s="1941"/>
      <c r="I63" s="1604"/>
      <c r="J63" s="1604"/>
      <c r="K63" s="1604"/>
      <c r="L63" s="1604"/>
      <c r="M63" s="1604"/>
      <c r="N63" s="1604"/>
      <c r="O63" s="1604"/>
      <c r="P63" s="1604"/>
      <c r="Q63" s="1604"/>
      <c r="R63" s="1604"/>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c r="AN63" s="1604"/>
      <c r="AO63" s="1604"/>
      <c r="AP63" s="1604"/>
      <c r="AQ63" s="1604"/>
      <c r="AR63" s="1604"/>
      <c r="AS63" s="1604"/>
      <c r="AT63" s="1604"/>
      <c r="AU63" s="1604"/>
      <c r="AV63" s="1604"/>
      <c r="AW63" s="1604"/>
      <c r="AX63" s="1604"/>
      <c r="AY63" s="1604"/>
      <c r="AZ63" s="1604"/>
      <c r="BA63" s="1604"/>
      <c r="BB63" s="1604"/>
      <c r="BC63" s="1604"/>
      <c r="BD63" s="1604"/>
      <c r="BE63" s="1604"/>
      <c r="BF63" s="1604"/>
      <c r="BG63" s="1604"/>
    </row>
    <row r="64" spans="1:59">
      <c r="A64" s="2066" t="s">
        <v>478</v>
      </c>
      <c r="B64" s="1619"/>
      <c r="C64" s="1619"/>
      <c r="D64" s="1619"/>
      <c r="E64" s="1619"/>
      <c r="F64" s="1619"/>
      <c r="G64" s="1619"/>
      <c r="H64" s="2039"/>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c r="AI64" s="1604"/>
      <c r="AJ64" s="1604"/>
      <c r="AK64" s="1604"/>
      <c r="AL64" s="1604"/>
      <c r="AM64" s="1604"/>
      <c r="AN64" s="1604"/>
      <c r="AO64" s="1604"/>
      <c r="AP64" s="1604"/>
      <c r="AQ64" s="1604"/>
      <c r="AR64" s="1604"/>
      <c r="AS64" s="1604"/>
      <c r="AT64" s="1604"/>
      <c r="AU64" s="1604"/>
      <c r="AV64" s="1604"/>
      <c r="AW64" s="1604"/>
      <c r="AX64" s="1604"/>
      <c r="AY64" s="1604"/>
      <c r="AZ64" s="1604"/>
      <c r="BA64" s="1604"/>
      <c r="BB64" s="1604"/>
      <c r="BC64" s="1604"/>
      <c r="BD64" s="1604"/>
      <c r="BE64" s="1604"/>
      <c r="BF64" s="1604"/>
      <c r="BG64" s="1604"/>
    </row>
    <row r="65" spans="1:59">
      <c r="A65" s="1585"/>
      <c r="B65" s="1748"/>
      <c r="C65" s="1748"/>
      <c r="D65" s="1748"/>
      <c r="E65" s="1748"/>
      <c r="F65" s="1748"/>
      <c r="G65" s="1748"/>
      <c r="H65" s="1945"/>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c r="AI65" s="1604"/>
      <c r="AJ65" s="1604"/>
      <c r="AK65" s="1604"/>
      <c r="AL65" s="1604"/>
      <c r="AM65" s="1604"/>
      <c r="AN65" s="1604"/>
      <c r="AO65" s="1604"/>
      <c r="AP65" s="1604"/>
      <c r="AQ65" s="1604"/>
      <c r="AR65" s="1604"/>
      <c r="AS65" s="1604"/>
      <c r="AT65" s="1604"/>
      <c r="AU65" s="1604"/>
      <c r="AV65" s="1604"/>
      <c r="AW65" s="1604"/>
      <c r="AX65" s="1604"/>
      <c r="AY65" s="1604"/>
      <c r="AZ65" s="1604"/>
      <c r="BA65" s="1604"/>
      <c r="BB65" s="1604"/>
      <c r="BC65" s="1604"/>
      <c r="BD65" s="1604"/>
      <c r="BE65" s="1604"/>
      <c r="BF65" s="1604"/>
      <c r="BG65" s="1604"/>
    </row>
    <row r="66" spans="1:59">
      <c r="A66" s="1582"/>
      <c r="B66" s="1604"/>
      <c r="C66" s="1604"/>
      <c r="D66" s="1604"/>
      <c r="E66" s="1604"/>
      <c r="F66" s="1604"/>
      <c r="G66" s="1604"/>
      <c r="H66" s="1584"/>
      <c r="I66" s="1604"/>
      <c r="J66" s="1604"/>
      <c r="K66" s="1604"/>
      <c r="L66" s="1604"/>
      <c r="M66" s="1604"/>
      <c r="N66" s="1604"/>
      <c r="O66" s="1604"/>
      <c r="P66" s="1604"/>
      <c r="Q66" s="1604"/>
      <c r="R66" s="1604"/>
      <c r="S66" s="1604"/>
      <c r="T66" s="1604"/>
      <c r="U66" s="1604"/>
      <c r="V66" s="1604"/>
      <c r="W66" s="1604"/>
      <c r="X66" s="1604"/>
      <c r="Y66" s="1604"/>
      <c r="Z66" s="1604"/>
      <c r="AA66" s="1604"/>
      <c r="AB66" s="1604"/>
      <c r="AC66" s="1604"/>
      <c r="AD66" s="1604"/>
      <c r="AE66" s="1604"/>
      <c r="AF66" s="1604"/>
      <c r="AG66" s="1604"/>
      <c r="AH66" s="1604"/>
      <c r="AI66" s="1604"/>
      <c r="AJ66" s="1604"/>
      <c r="AK66" s="1604"/>
      <c r="AL66" s="1604"/>
      <c r="AM66" s="1604"/>
      <c r="AN66" s="1604"/>
      <c r="AO66" s="1604"/>
      <c r="AP66" s="1604"/>
      <c r="AQ66" s="1604"/>
      <c r="AR66" s="1604"/>
      <c r="AS66" s="1604"/>
      <c r="AT66" s="1604"/>
      <c r="AU66" s="1604"/>
      <c r="AV66" s="1604"/>
      <c r="AW66" s="1604"/>
      <c r="AX66" s="1604"/>
      <c r="AY66" s="1604"/>
      <c r="AZ66" s="1604"/>
      <c r="BA66" s="1604"/>
      <c r="BB66" s="1604"/>
      <c r="BC66" s="1604"/>
      <c r="BD66" s="1604"/>
      <c r="BE66" s="1604"/>
      <c r="BF66" s="1604"/>
      <c r="BG66" s="1604"/>
    </row>
    <row r="67" spans="1:59" ht="15.75">
      <c r="A67" s="1622" t="s">
        <v>1368</v>
      </c>
      <c r="B67" s="1623"/>
      <c r="C67" s="1623"/>
      <c r="D67" s="1623"/>
      <c r="E67" s="1623"/>
      <c r="F67" s="1623"/>
      <c r="G67" s="1623"/>
      <c r="H67" s="1624"/>
      <c r="I67" s="1604"/>
      <c r="J67" s="1604"/>
      <c r="K67" s="1604"/>
      <c r="L67" s="1604"/>
      <c r="M67" s="1604"/>
      <c r="N67" s="1604"/>
      <c r="O67" s="1604"/>
      <c r="P67" s="1604"/>
      <c r="Q67" s="1604"/>
      <c r="R67" s="1604"/>
      <c r="S67" s="1604"/>
      <c r="T67" s="1604"/>
      <c r="U67" s="1604"/>
      <c r="V67" s="1604"/>
      <c r="W67" s="1604"/>
      <c r="X67" s="1604"/>
      <c r="Y67" s="1604"/>
      <c r="Z67" s="1604"/>
      <c r="AA67" s="1604"/>
      <c r="AB67" s="1604"/>
      <c r="AC67" s="1604"/>
      <c r="AD67" s="1604"/>
      <c r="AE67" s="1604"/>
      <c r="AF67" s="1604"/>
      <c r="AG67" s="1604"/>
      <c r="AH67" s="1604"/>
      <c r="AI67" s="1604"/>
      <c r="AJ67" s="1604"/>
      <c r="AK67" s="1604"/>
      <c r="AL67" s="1604"/>
      <c r="AM67" s="1604"/>
      <c r="AN67" s="1604"/>
      <c r="AO67" s="1604"/>
      <c r="AP67" s="1604"/>
      <c r="AQ67" s="1604"/>
      <c r="AR67" s="1604"/>
      <c r="AS67" s="1604"/>
      <c r="AT67" s="1604"/>
      <c r="AU67" s="1604"/>
      <c r="AV67" s="1604"/>
      <c r="AW67" s="1604"/>
      <c r="AX67" s="1604"/>
      <c r="AY67" s="1604"/>
      <c r="AZ67" s="1604"/>
      <c r="BA67" s="1604"/>
      <c r="BB67" s="1604"/>
      <c r="BC67" s="1604"/>
      <c r="BD67" s="1604"/>
      <c r="BE67" s="1604"/>
      <c r="BF67" s="1604"/>
      <c r="BG67" s="1604"/>
    </row>
    <row r="68" spans="1:59">
      <c r="A68" s="1582"/>
      <c r="B68" s="1604"/>
      <c r="C68" s="1604"/>
      <c r="D68" s="1604"/>
      <c r="E68" s="1604"/>
      <c r="F68" s="1604"/>
      <c r="G68" s="1604"/>
      <c r="H68" s="1584"/>
      <c r="I68" s="1604"/>
      <c r="J68" s="1604"/>
      <c r="K68" s="1604"/>
      <c r="L68" s="1604"/>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1604"/>
      <c r="AK68" s="1604"/>
      <c r="AL68" s="1604"/>
      <c r="AM68" s="1604"/>
      <c r="AN68" s="1604"/>
      <c r="AO68" s="1604"/>
      <c r="AP68" s="1604"/>
      <c r="AQ68" s="1604"/>
      <c r="AR68" s="1604"/>
      <c r="AS68" s="1604"/>
      <c r="AT68" s="1604"/>
      <c r="AU68" s="1604"/>
      <c r="AV68" s="1604"/>
      <c r="AW68" s="1604"/>
      <c r="AX68" s="1604"/>
      <c r="AY68" s="1604"/>
      <c r="AZ68" s="1604"/>
      <c r="BA68" s="1604"/>
      <c r="BB68" s="1604"/>
      <c r="BC68" s="1604"/>
      <c r="BD68" s="1604"/>
      <c r="BE68" s="1604"/>
      <c r="BF68" s="1604"/>
      <c r="BG68" s="1604"/>
    </row>
    <row r="69" spans="1:59">
      <c r="A69" s="1582"/>
      <c r="B69" s="1604"/>
      <c r="C69" s="1604"/>
      <c r="D69" s="1604"/>
      <c r="E69" s="1604"/>
      <c r="F69" s="1604"/>
      <c r="G69" s="1604"/>
      <c r="H69" s="1584"/>
      <c r="I69" s="1604"/>
      <c r="J69" s="1604"/>
      <c r="K69" s="1604"/>
      <c r="L69" s="1604"/>
      <c r="M69" s="1604"/>
      <c r="N69" s="1604"/>
      <c r="O69" s="1604"/>
      <c r="P69" s="1604"/>
      <c r="Q69" s="1604"/>
      <c r="R69" s="1604"/>
      <c r="S69" s="1604"/>
      <c r="T69" s="1604"/>
      <c r="U69" s="1604"/>
      <c r="V69" s="1604"/>
      <c r="W69" s="1604"/>
      <c r="X69" s="1604"/>
      <c r="Y69" s="1604"/>
      <c r="Z69" s="1604"/>
      <c r="AA69" s="1604"/>
      <c r="AB69" s="1604"/>
      <c r="AC69" s="1604"/>
      <c r="AD69" s="1604"/>
      <c r="AE69" s="1604"/>
      <c r="AF69" s="1604"/>
      <c r="AG69" s="1604"/>
      <c r="AH69" s="1604"/>
      <c r="AI69" s="1604"/>
      <c r="AJ69" s="1604"/>
      <c r="AK69" s="1604"/>
      <c r="AL69" s="1604"/>
      <c r="AM69" s="1604"/>
      <c r="AN69" s="1604"/>
      <c r="AO69" s="1604"/>
      <c r="AP69" s="1604"/>
      <c r="AQ69" s="1604"/>
      <c r="AR69" s="1604"/>
      <c r="AS69" s="1604"/>
      <c r="AT69" s="1604"/>
      <c r="AU69" s="1604"/>
      <c r="AV69" s="1604"/>
      <c r="AW69" s="1604"/>
      <c r="AX69" s="1604"/>
      <c r="AY69" s="1604"/>
      <c r="AZ69" s="1604"/>
      <c r="BA69" s="1604"/>
      <c r="BB69" s="1604"/>
      <c r="BC69" s="1604"/>
      <c r="BD69" s="1604"/>
      <c r="BE69" s="1604"/>
      <c r="BF69" s="1604"/>
      <c r="BG69" s="1604"/>
    </row>
    <row r="70" spans="1:59">
      <c r="A70" s="1582"/>
      <c r="B70" s="1604"/>
      <c r="C70" s="1604"/>
      <c r="D70" s="1604"/>
      <c r="E70" s="1604"/>
      <c r="F70" s="1604"/>
      <c r="G70" s="1604"/>
      <c r="H70" s="1584"/>
      <c r="I70" s="1604"/>
      <c r="J70" s="1604"/>
      <c r="K70" s="1604"/>
      <c r="L70" s="1604"/>
      <c r="M70" s="1604"/>
      <c r="N70" s="1604"/>
      <c r="O70" s="1604"/>
      <c r="P70" s="1604"/>
      <c r="Q70" s="1604"/>
      <c r="R70" s="1604"/>
      <c r="S70" s="1604"/>
      <c r="T70" s="1604"/>
      <c r="U70" s="1604"/>
      <c r="V70" s="1604"/>
      <c r="W70" s="1604"/>
      <c r="X70" s="1604"/>
      <c r="Y70" s="1604"/>
      <c r="Z70" s="1604"/>
      <c r="AA70" s="1604"/>
      <c r="AB70" s="1604"/>
      <c r="AC70" s="1604"/>
      <c r="AD70" s="1604"/>
      <c r="AE70" s="1604"/>
      <c r="AF70" s="1604"/>
      <c r="AG70" s="1604"/>
      <c r="AH70" s="1604"/>
      <c r="AI70" s="1604"/>
      <c r="AJ70" s="1604"/>
      <c r="AK70" s="1604"/>
      <c r="AL70" s="1604"/>
      <c r="AM70" s="1604"/>
      <c r="AN70" s="1604"/>
      <c r="AO70" s="1604"/>
      <c r="AP70" s="1604"/>
      <c r="AQ70" s="1604"/>
      <c r="AR70" s="1604"/>
      <c r="AS70" s="1604"/>
      <c r="AT70" s="1604"/>
      <c r="AU70" s="1604"/>
      <c r="AV70" s="1604"/>
      <c r="AW70" s="1604"/>
      <c r="AX70" s="1604"/>
      <c r="AY70" s="1604"/>
      <c r="AZ70" s="1604"/>
      <c r="BA70" s="1604"/>
      <c r="BB70" s="1604"/>
      <c r="BC70" s="1604"/>
      <c r="BD70" s="1604"/>
      <c r="BE70" s="1604"/>
      <c r="BF70" s="1604"/>
      <c r="BG70" s="1604"/>
    </row>
    <row r="71" spans="1:59">
      <c r="A71" s="1582"/>
      <c r="B71" s="1604"/>
      <c r="C71" s="1604"/>
      <c r="D71" s="1604"/>
      <c r="E71" s="1604"/>
      <c r="F71" s="1604"/>
      <c r="G71" s="1604"/>
      <c r="H71" s="1584"/>
      <c r="I71" s="1604"/>
      <c r="J71" s="1604"/>
      <c r="K71" s="1604"/>
      <c r="L71" s="1604"/>
      <c r="M71" s="1604"/>
      <c r="N71" s="1604"/>
      <c r="O71" s="1604"/>
      <c r="P71" s="1604"/>
      <c r="Q71" s="1604"/>
      <c r="R71" s="1604"/>
      <c r="S71" s="1604"/>
      <c r="T71" s="1604"/>
      <c r="U71" s="1604"/>
      <c r="V71" s="1604"/>
      <c r="W71" s="1604"/>
      <c r="X71" s="1604"/>
      <c r="Y71" s="1604"/>
      <c r="Z71" s="1604"/>
      <c r="AA71" s="1604"/>
      <c r="AB71" s="1604"/>
      <c r="AC71" s="1604"/>
      <c r="AD71" s="1604"/>
      <c r="AE71" s="1604"/>
      <c r="AF71" s="1604"/>
      <c r="AG71" s="1604"/>
      <c r="AH71" s="1604"/>
      <c r="AI71" s="1604"/>
      <c r="AJ71" s="1604"/>
      <c r="AK71" s="1604"/>
      <c r="AL71" s="1604"/>
      <c r="AM71" s="1604"/>
      <c r="AN71" s="1604"/>
      <c r="AO71" s="1604"/>
      <c r="AP71" s="1604"/>
      <c r="AQ71" s="1604"/>
      <c r="AR71" s="1604"/>
      <c r="AS71" s="1604"/>
      <c r="AT71" s="1604"/>
      <c r="AU71" s="1604"/>
      <c r="AV71" s="1604"/>
      <c r="AW71" s="1604"/>
      <c r="AX71" s="1604"/>
      <c r="AY71" s="1604"/>
      <c r="AZ71" s="1604"/>
      <c r="BA71" s="1604"/>
      <c r="BB71" s="1604"/>
      <c r="BC71" s="1604"/>
      <c r="BD71" s="1604"/>
      <c r="BE71" s="1604"/>
      <c r="BF71" s="1604"/>
      <c r="BG71" s="1604"/>
    </row>
    <row r="72" spans="1:59">
      <c r="A72" s="1582"/>
      <c r="B72" s="1604"/>
      <c r="C72" s="1604"/>
      <c r="D72" s="1604"/>
      <c r="E72" s="1604"/>
      <c r="F72" s="1604"/>
      <c r="G72" s="1604"/>
      <c r="H72" s="1584"/>
      <c r="I72" s="1604"/>
      <c r="J72" s="1604"/>
      <c r="K72" s="1604"/>
      <c r="L72" s="1604"/>
      <c r="M72" s="1604"/>
      <c r="N72" s="1604"/>
      <c r="O72" s="1604"/>
      <c r="P72" s="1604"/>
      <c r="Q72" s="1604"/>
      <c r="R72" s="1604"/>
      <c r="S72" s="1604"/>
      <c r="T72" s="1604"/>
      <c r="U72" s="1604"/>
      <c r="V72" s="1604"/>
      <c r="W72" s="1604"/>
      <c r="X72" s="1604"/>
      <c r="Y72" s="1604"/>
      <c r="Z72" s="1604"/>
      <c r="AA72" s="1604"/>
      <c r="AB72" s="1604"/>
      <c r="AC72" s="1604"/>
      <c r="AD72" s="1604"/>
      <c r="AE72" s="1604"/>
      <c r="AF72" s="1604"/>
      <c r="AG72" s="1604"/>
      <c r="AH72" s="1604"/>
      <c r="AI72" s="1604"/>
      <c r="AJ72" s="1604"/>
      <c r="AK72" s="1604"/>
      <c r="AL72" s="1604"/>
      <c r="AM72" s="1604"/>
      <c r="AN72" s="1604"/>
      <c r="AO72" s="1604"/>
      <c r="AP72" s="1604"/>
      <c r="AQ72" s="1604"/>
      <c r="AR72" s="1604"/>
      <c r="AS72" s="1604"/>
      <c r="AT72" s="1604"/>
      <c r="AU72" s="1604"/>
      <c r="AV72" s="1604"/>
      <c r="AW72" s="1604"/>
      <c r="AX72" s="1604"/>
      <c r="AY72" s="1604"/>
      <c r="AZ72" s="1604"/>
      <c r="BA72" s="1604"/>
      <c r="BB72" s="1604"/>
      <c r="BC72" s="1604"/>
      <c r="BD72" s="1604"/>
      <c r="BE72" s="1604"/>
      <c r="BF72" s="1604"/>
      <c r="BG72" s="1604"/>
    </row>
    <row r="73" spans="1:59">
      <c r="A73" s="1582"/>
      <c r="B73" s="1604"/>
      <c r="C73" s="1604"/>
      <c r="D73" s="1604"/>
      <c r="E73" s="1604"/>
      <c r="F73" s="1604"/>
      <c r="G73" s="1604"/>
      <c r="H73" s="1584"/>
      <c r="I73" s="1604"/>
      <c r="J73" s="1604"/>
      <c r="K73" s="1604"/>
      <c r="L73" s="1604"/>
      <c r="M73" s="1604"/>
      <c r="N73" s="1604"/>
      <c r="O73" s="1604"/>
      <c r="P73" s="1604"/>
      <c r="Q73" s="1604"/>
      <c r="R73" s="1604"/>
      <c r="S73" s="1604"/>
      <c r="T73" s="1604"/>
      <c r="U73" s="1604"/>
      <c r="V73" s="1604"/>
      <c r="W73" s="1604"/>
      <c r="X73" s="1604"/>
      <c r="Y73" s="1604"/>
      <c r="Z73" s="1604"/>
      <c r="AA73" s="1604"/>
      <c r="AB73" s="1604"/>
      <c r="AC73" s="1604"/>
      <c r="AD73" s="1604"/>
      <c r="AE73" s="1604"/>
      <c r="AF73" s="1604"/>
      <c r="AG73" s="1604"/>
      <c r="AH73" s="1604"/>
      <c r="AI73" s="1604"/>
      <c r="AJ73" s="1604"/>
      <c r="AK73" s="1604"/>
      <c r="AL73" s="1604"/>
      <c r="AM73" s="1604"/>
      <c r="AN73" s="1604"/>
      <c r="AO73" s="1604"/>
      <c r="AP73" s="1604"/>
      <c r="AQ73" s="1604"/>
      <c r="AR73" s="1604"/>
      <c r="AS73" s="1604"/>
      <c r="AT73" s="1604"/>
      <c r="AU73" s="1604"/>
      <c r="AV73" s="1604"/>
      <c r="AW73" s="1604"/>
      <c r="AX73" s="1604"/>
      <c r="AY73" s="1604"/>
      <c r="AZ73" s="1604"/>
      <c r="BA73" s="1604"/>
      <c r="BB73" s="1604"/>
      <c r="BC73" s="1604"/>
      <c r="BD73" s="1604"/>
      <c r="BE73" s="1604"/>
      <c r="BF73" s="1604"/>
      <c r="BG73" s="1604"/>
    </row>
    <row r="74" spans="1:59">
      <c r="A74" s="1582"/>
      <c r="B74" s="1604"/>
      <c r="C74" s="1598"/>
      <c r="D74" s="1604"/>
      <c r="E74" s="1598"/>
      <c r="F74" s="1598"/>
      <c r="G74" s="1604"/>
      <c r="H74" s="1584"/>
      <c r="I74" s="1604"/>
      <c r="J74" s="1604"/>
      <c r="K74" s="1604"/>
      <c r="L74" s="1604"/>
      <c r="M74" s="1604"/>
      <c r="N74" s="1604"/>
      <c r="O74" s="1604"/>
      <c r="P74" s="1604"/>
      <c r="Q74" s="1604"/>
      <c r="R74" s="1604"/>
      <c r="S74" s="1604"/>
      <c r="T74" s="1604"/>
      <c r="U74" s="1604"/>
      <c r="V74" s="1604"/>
      <c r="W74" s="1604"/>
      <c r="X74" s="1604"/>
      <c r="Y74" s="1604"/>
      <c r="Z74" s="1604"/>
      <c r="AA74" s="1604"/>
      <c r="AB74" s="1604"/>
      <c r="AC74" s="1604"/>
      <c r="AD74" s="1604"/>
      <c r="AE74" s="1604"/>
      <c r="AF74" s="1604"/>
      <c r="AG74" s="1604"/>
      <c r="AH74" s="1604"/>
      <c r="AI74" s="1604"/>
      <c r="AJ74" s="1604"/>
      <c r="AK74" s="1604"/>
      <c r="AL74" s="1604"/>
      <c r="AM74" s="1604"/>
      <c r="AN74" s="1604"/>
      <c r="AO74" s="1604"/>
      <c r="AP74" s="1604"/>
      <c r="AQ74" s="1604"/>
      <c r="AR74" s="1604"/>
      <c r="AS74" s="1604"/>
      <c r="AT74" s="1604"/>
      <c r="AU74" s="1604"/>
      <c r="AV74" s="1604"/>
      <c r="AW74" s="1604"/>
      <c r="AX74" s="1604"/>
      <c r="AY74" s="1604"/>
      <c r="AZ74" s="1604"/>
      <c r="BA74" s="1604"/>
      <c r="BB74" s="1604"/>
      <c r="BC74" s="1604"/>
      <c r="BD74" s="1604"/>
      <c r="BE74" s="1604"/>
      <c r="BF74" s="1604"/>
      <c r="BG74" s="1604"/>
    </row>
    <row r="75" spans="1:59">
      <c r="A75" s="1582"/>
      <c r="B75" s="1604"/>
      <c r="C75" s="1604"/>
      <c r="D75" s="1604"/>
      <c r="E75" s="1604"/>
      <c r="F75" s="1604"/>
      <c r="G75" s="1604"/>
      <c r="H75" s="1584"/>
      <c r="I75" s="1604"/>
      <c r="J75" s="1604"/>
      <c r="K75" s="1604"/>
      <c r="L75" s="1604"/>
      <c r="M75" s="1604"/>
      <c r="N75" s="1604"/>
      <c r="O75" s="1604"/>
      <c r="P75" s="1604"/>
      <c r="Q75" s="1604"/>
      <c r="R75" s="1604"/>
      <c r="S75" s="1604"/>
      <c r="T75" s="1604"/>
      <c r="U75" s="1604"/>
      <c r="V75" s="1604"/>
      <c r="W75" s="1604"/>
      <c r="X75" s="1604"/>
      <c r="Y75" s="1604"/>
      <c r="Z75" s="1604"/>
      <c r="AA75" s="1604"/>
      <c r="AB75" s="1604"/>
      <c r="AC75" s="1604"/>
      <c r="AD75" s="1604"/>
      <c r="AE75" s="1604"/>
      <c r="AF75" s="1604"/>
      <c r="AG75" s="1604"/>
      <c r="AH75" s="1604"/>
      <c r="AI75" s="1604"/>
      <c r="AJ75" s="1604"/>
      <c r="AK75" s="1604"/>
      <c r="AL75" s="1604"/>
      <c r="AM75" s="1604"/>
      <c r="AN75" s="1604"/>
      <c r="AO75" s="1604"/>
      <c r="AP75" s="1604"/>
      <c r="AQ75" s="1604"/>
      <c r="AR75" s="1604"/>
      <c r="AS75" s="1604"/>
      <c r="AT75" s="1604"/>
      <c r="AU75" s="1604"/>
      <c r="AV75" s="1604"/>
      <c r="AW75" s="1604"/>
      <c r="AX75" s="1604"/>
      <c r="AY75" s="1604"/>
      <c r="AZ75" s="1604"/>
      <c r="BA75" s="1604"/>
      <c r="BB75" s="1604"/>
      <c r="BC75" s="1604"/>
      <c r="BD75" s="1604"/>
      <c r="BE75" s="1604"/>
      <c r="BF75" s="1604"/>
      <c r="BG75" s="1604"/>
    </row>
    <row r="76" spans="1:59">
      <c r="A76" s="1582"/>
      <c r="B76" s="1604"/>
      <c r="C76" s="1604"/>
      <c r="D76" s="1604"/>
      <c r="E76" s="1604"/>
      <c r="F76" s="1604"/>
      <c r="G76" s="1604"/>
      <c r="H76" s="1584"/>
      <c r="I76" s="1604"/>
      <c r="J76" s="1604"/>
      <c r="K76" s="1604"/>
      <c r="L76" s="1604"/>
      <c r="M76" s="1604"/>
      <c r="N76" s="1604"/>
      <c r="O76" s="1604"/>
      <c r="P76" s="1604"/>
      <c r="Q76" s="1604"/>
      <c r="R76" s="1604"/>
      <c r="S76" s="1604"/>
      <c r="T76" s="1604"/>
      <c r="U76" s="1604"/>
      <c r="V76" s="1604"/>
      <c r="W76" s="1604"/>
      <c r="X76" s="1604"/>
      <c r="Y76" s="1604"/>
      <c r="Z76" s="1604"/>
      <c r="AA76" s="1604"/>
      <c r="AB76" s="1604"/>
      <c r="AC76" s="1604"/>
      <c r="AD76" s="1604"/>
      <c r="AE76" s="1604"/>
      <c r="AF76" s="1604"/>
      <c r="AG76" s="1604"/>
      <c r="AH76" s="1604"/>
      <c r="AI76" s="1604"/>
      <c r="AJ76" s="1604"/>
      <c r="AK76" s="1604"/>
      <c r="AL76" s="1604"/>
      <c r="AM76" s="1604"/>
      <c r="AN76" s="1604"/>
      <c r="AO76" s="1604"/>
      <c r="AP76" s="1604"/>
      <c r="AQ76" s="1604"/>
      <c r="AR76" s="1604"/>
      <c r="AS76" s="1604"/>
      <c r="AT76" s="1604"/>
      <c r="AU76" s="1604"/>
      <c r="AV76" s="1604"/>
      <c r="AW76" s="1604"/>
      <c r="AX76" s="1604"/>
      <c r="AY76" s="1604"/>
      <c r="AZ76" s="1604"/>
      <c r="BA76" s="1604"/>
      <c r="BB76" s="1604"/>
      <c r="BC76" s="1604"/>
      <c r="BD76" s="1604"/>
      <c r="BE76" s="1604"/>
      <c r="BF76" s="1604"/>
      <c r="BG76" s="1604"/>
    </row>
    <row r="77" spans="1:59">
      <c r="A77" s="1582"/>
      <c r="B77" s="1604"/>
      <c r="C77" s="1604"/>
      <c r="D77" s="1604"/>
      <c r="E77" s="1604"/>
      <c r="F77" s="1604"/>
      <c r="G77" s="1604"/>
      <c r="H77" s="1584"/>
      <c r="I77" s="1604"/>
      <c r="J77" s="1604"/>
      <c r="K77" s="1604"/>
      <c r="L77" s="1604"/>
      <c r="M77" s="1604"/>
      <c r="N77" s="1604"/>
      <c r="O77" s="1604"/>
      <c r="P77" s="1604"/>
      <c r="Q77" s="1604"/>
      <c r="R77" s="1604"/>
      <c r="S77" s="1604"/>
      <c r="T77" s="1604"/>
      <c r="U77" s="1604"/>
      <c r="V77" s="1604"/>
      <c r="W77" s="1604"/>
      <c r="X77" s="1604"/>
      <c r="Y77" s="1604"/>
      <c r="Z77" s="1604"/>
      <c r="AA77" s="1604"/>
      <c r="AB77" s="1604"/>
      <c r="AC77" s="1604"/>
      <c r="AD77" s="1604"/>
      <c r="AE77" s="1604"/>
      <c r="AF77" s="1604"/>
      <c r="AG77" s="1604"/>
      <c r="AH77" s="1604"/>
      <c r="AI77" s="1604"/>
      <c r="AJ77" s="1604"/>
      <c r="AK77" s="1604"/>
      <c r="AL77" s="1604"/>
      <c r="AM77" s="1604"/>
      <c r="AN77" s="1604"/>
      <c r="AO77" s="1604"/>
      <c r="AP77" s="1604"/>
      <c r="AQ77" s="1604"/>
      <c r="AR77" s="1604"/>
      <c r="AS77" s="1604"/>
      <c r="AT77" s="1604"/>
      <c r="AU77" s="1604"/>
      <c r="AV77" s="1604"/>
      <c r="AW77" s="1604"/>
      <c r="AX77" s="1604"/>
      <c r="AY77" s="1604"/>
      <c r="AZ77" s="1604"/>
      <c r="BA77" s="1604"/>
      <c r="BB77" s="1604"/>
      <c r="BC77" s="1604"/>
      <c r="BD77" s="1604"/>
      <c r="BE77" s="1604"/>
      <c r="BF77" s="1604"/>
      <c r="BG77" s="1604"/>
    </row>
    <row r="78" spans="1:59">
      <c r="A78" s="1582"/>
      <c r="B78" s="1604"/>
      <c r="C78" s="1604"/>
      <c r="D78" s="1604"/>
      <c r="E78" s="1604"/>
      <c r="F78" s="1604"/>
      <c r="G78" s="1604"/>
      <c r="H78" s="1584"/>
      <c r="I78" s="1604"/>
      <c r="J78" s="1604"/>
      <c r="K78" s="1604"/>
      <c r="L78" s="1604"/>
      <c r="M78" s="1604"/>
      <c r="N78" s="1604"/>
      <c r="O78" s="1604"/>
      <c r="P78" s="1604"/>
      <c r="Q78" s="1604"/>
      <c r="R78" s="1604"/>
      <c r="S78" s="1604"/>
      <c r="T78" s="1604"/>
      <c r="U78" s="1604"/>
      <c r="V78" s="1604"/>
      <c r="W78" s="1604"/>
      <c r="X78" s="1604"/>
      <c r="Y78" s="1604"/>
      <c r="Z78" s="1604"/>
      <c r="AA78" s="1604"/>
      <c r="AB78" s="1604"/>
      <c r="AC78" s="1604"/>
      <c r="AD78" s="1604"/>
      <c r="AE78" s="1604"/>
      <c r="AF78" s="1604"/>
      <c r="AG78" s="1604"/>
      <c r="AH78" s="1604"/>
      <c r="AI78" s="1604"/>
      <c r="AJ78" s="1604"/>
      <c r="AK78" s="1604"/>
      <c r="AL78" s="1604"/>
      <c r="AM78" s="1604"/>
      <c r="AN78" s="1604"/>
      <c r="AO78" s="1604"/>
      <c r="AP78" s="1604"/>
      <c r="AQ78" s="1604"/>
      <c r="AR78" s="1604"/>
      <c r="AS78" s="1604"/>
      <c r="AT78" s="1604"/>
      <c r="AU78" s="1604"/>
      <c r="AV78" s="1604"/>
      <c r="AW78" s="1604"/>
      <c r="AX78" s="1604"/>
      <c r="AY78" s="1604"/>
      <c r="AZ78" s="1604"/>
      <c r="BA78" s="1604"/>
      <c r="BB78" s="1604"/>
      <c r="BC78" s="1604"/>
      <c r="BD78" s="1604"/>
      <c r="BE78" s="1604"/>
      <c r="BF78" s="1604"/>
      <c r="BG78" s="1604"/>
    </row>
    <row r="79" spans="1:59">
      <c r="A79" s="1582"/>
      <c r="B79" s="1604"/>
      <c r="C79" s="1604"/>
      <c r="D79" s="1604"/>
      <c r="E79" s="1604"/>
      <c r="F79" s="1604"/>
      <c r="G79" s="1604"/>
      <c r="H79" s="1584"/>
      <c r="I79" s="1604"/>
      <c r="J79" s="1604"/>
      <c r="K79" s="1604"/>
      <c r="L79" s="1604"/>
      <c r="M79" s="1604"/>
      <c r="N79" s="1604"/>
      <c r="O79" s="1604"/>
      <c r="P79" s="1604"/>
      <c r="Q79" s="1604"/>
      <c r="R79" s="1604"/>
      <c r="S79" s="1604"/>
      <c r="T79" s="1604"/>
      <c r="U79" s="1604"/>
      <c r="V79" s="1604"/>
      <c r="W79" s="1604"/>
      <c r="X79" s="1604"/>
      <c r="Y79" s="1604"/>
      <c r="Z79" s="1604"/>
      <c r="AA79" s="1604"/>
      <c r="AB79" s="1604"/>
      <c r="AC79" s="1604"/>
      <c r="AD79" s="1604"/>
      <c r="AE79" s="1604"/>
      <c r="AF79" s="1604"/>
      <c r="AG79" s="1604"/>
      <c r="AH79" s="1604"/>
      <c r="AI79" s="1604"/>
      <c r="AJ79" s="1604"/>
      <c r="AK79" s="1604"/>
      <c r="AL79" s="1604"/>
      <c r="AM79" s="1604"/>
      <c r="AN79" s="1604"/>
      <c r="AO79" s="1604"/>
      <c r="AP79" s="1604"/>
      <c r="AQ79" s="1604"/>
      <c r="AR79" s="1604"/>
      <c r="AS79" s="1604"/>
      <c r="AT79" s="1604"/>
      <c r="AU79" s="1604"/>
      <c r="AV79" s="1604"/>
      <c r="AW79" s="1604"/>
      <c r="AX79" s="1604"/>
      <c r="AY79" s="1604"/>
      <c r="AZ79" s="1604"/>
      <c r="BA79" s="1604"/>
      <c r="BB79" s="1604"/>
      <c r="BC79" s="1604"/>
      <c r="BD79" s="1604"/>
      <c r="BE79" s="1604"/>
      <c r="BF79" s="1604"/>
      <c r="BG79" s="1604"/>
    </row>
    <row r="80" spans="1:59">
      <c r="A80" s="1582"/>
      <c r="B80" s="1604"/>
      <c r="C80" s="1604"/>
      <c r="D80" s="1604"/>
      <c r="E80" s="1604"/>
      <c r="F80" s="1604"/>
      <c r="G80" s="1604"/>
      <c r="H80" s="1584"/>
      <c r="I80" s="1604"/>
      <c r="J80" s="1604"/>
      <c r="K80" s="1604"/>
      <c r="L80" s="1604"/>
      <c r="M80" s="1604"/>
      <c r="N80" s="1604"/>
      <c r="O80" s="1604"/>
      <c r="P80" s="1604"/>
      <c r="Q80" s="1604"/>
      <c r="R80" s="1604"/>
      <c r="S80" s="1604"/>
      <c r="T80" s="1604"/>
      <c r="U80" s="1604"/>
      <c r="V80" s="1604"/>
      <c r="W80" s="1604"/>
      <c r="X80" s="1604"/>
      <c r="Y80" s="1604"/>
      <c r="Z80" s="1604"/>
      <c r="AA80" s="1604"/>
      <c r="AB80" s="1604"/>
      <c r="AC80" s="1604"/>
      <c r="AD80" s="1604"/>
      <c r="AE80" s="1604"/>
      <c r="AF80" s="1604"/>
      <c r="AG80" s="1604"/>
      <c r="AH80" s="1604"/>
      <c r="AI80" s="1604"/>
      <c r="AJ80" s="1604"/>
      <c r="AK80" s="1604"/>
      <c r="AL80" s="1604"/>
      <c r="AM80" s="1604"/>
      <c r="AN80" s="1604"/>
      <c r="AO80" s="1604"/>
      <c r="AP80" s="1604"/>
      <c r="AQ80" s="1604"/>
      <c r="AR80" s="1604"/>
      <c r="AS80" s="1604"/>
      <c r="AT80" s="1604"/>
      <c r="AU80" s="1604"/>
      <c r="AV80" s="1604"/>
      <c r="AW80" s="1604"/>
      <c r="AX80" s="1604"/>
      <c r="AY80" s="1604"/>
      <c r="AZ80" s="1604"/>
      <c r="BA80" s="1604"/>
      <c r="BB80" s="1604"/>
      <c r="BC80" s="1604"/>
      <c r="BD80" s="1604"/>
      <c r="BE80" s="1604"/>
      <c r="BF80" s="1604"/>
      <c r="BG80" s="1604"/>
    </row>
    <row r="81" spans="1:59">
      <c r="A81" s="1582"/>
      <c r="B81" s="1604"/>
      <c r="C81" s="1604"/>
      <c r="D81" s="1604"/>
      <c r="E81" s="1604"/>
      <c r="F81" s="1604"/>
      <c r="G81" s="1604"/>
      <c r="H81" s="1584"/>
      <c r="I81" s="1604"/>
      <c r="J81" s="1604"/>
      <c r="K81" s="1604"/>
      <c r="L81" s="1604"/>
      <c r="M81" s="1604"/>
      <c r="N81" s="1604"/>
      <c r="O81" s="1604"/>
      <c r="P81" s="1604"/>
      <c r="Q81" s="1604"/>
      <c r="R81" s="1604"/>
      <c r="S81" s="1604"/>
      <c r="T81" s="1604"/>
      <c r="U81" s="1604"/>
      <c r="V81" s="1604"/>
      <c r="W81" s="1604"/>
      <c r="X81" s="1604"/>
      <c r="Y81" s="1604"/>
      <c r="Z81" s="1604"/>
      <c r="AA81" s="1604"/>
      <c r="AB81" s="1604"/>
      <c r="AC81" s="1604"/>
      <c r="AD81" s="1604"/>
      <c r="AE81" s="1604"/>
      <c r="AF81" s="1604"/>
      <c r="AG81" s="1604"/>
      <c r="AH81" s="1604"/>
      <c r="AI81" s="1604"/>
      <c r="AJ81" s="1604"/>
      <c r="AK81" s="1604"/>
      <c r="AL81" s="1604"/>
      <c r="AM81" s="1604"/>
      <c r="AN81" s="1604"/>
      <c r="AO81" s="1604"/>
      <c r="AP81" s="1604"/>
      <c r="AQ81" s="1604"/>
      <c r="AR81" s="1604"/>
      <c r="AS81" s="1604"/>
      <c r="AT81" s="1604"/>
      <c r="AU81" s="1604"/>
      <c r="AV81" s="1604"/>
      <c r="AW81" s="1604"/>
      <c r="AX81" s="1604"/>
      <c r="AY81" s="1604"/>
      <c r="AZ81" s="1604"/>
      <c r="BA81" s="1604"/>
      <c r="BB81" s="1604"/>
      <c r="BC81" s="1604"/>
      <c r="BD81" s="1604"/>
      <c r="BE81" s="1604"/>
      <c r="BF81" s="1604"/>
      <c r="BG81" s="1604"/>
    </row>
    <row r="82" spans="1:59">
      <c r="A82" s="1582"/>
      <c r="B82" s="1604"/>
      <c r="C82" s="1604"/>
      <c r="D82" s="1604"/>
      <c r="E82" s="1604"/>
      <c r="F82" s="1604"/>
      <c r="G82" s="1604"/>
      <c r="H82" s="1584"/>
      <c r="I82" s="1604"/>
      <c r="J82" s="1604"/>
      <c r="K82" s="1604"/>
      <c r="L82" s="1604"/>
      <c r="M82" s="1604"/>
      <c r="N82" s="1604"/>
      <c r="O82" s="1604"/>
      <c r="P82" s="1604"/>
      <c r="Q82" s="1604"/>
      <c r="R82" s="1604"/>
      <c r="S82" s="1604"/>
      <c r="T82" s="1604"/>
      <c r="U82" s="1604"/>
      <c r="V82" s="1604"/>
      <c r="W82" s="1604"/>
      <c r="X82" s="1604"/>
      <c r="Y82" s="1604"/>
      <c r="Z82" s="1604"/>
      <c r="AA82" s="1604"/>
      <c r="AB82" s="1604"/>
      <c r="AC82" s="1604"/>
      <c r="AD82" s="1604"/>
      <c r="AE82" s="1604"/>
      <c r="AF82" s="1604"/>
      <c r="AG82" s="1604"/>
      <c r="AH82" s="1604"/>
      <c r="AI82" s="1604"/>
      <c r="AJ82" s="1604"/>
      <c r="AK82" s="1604"/>
      <c r="AL82" s="1604"/>
      <c r="AM82" s="1604"/>
      <c r="AN82" s="1604"/>
      <c r="AO82" s="1604"/>
      <c r="AP82" s="1604"/>
      <c r="AQ82" s="1604"/>
      <c r="AR82" s="1604"/>
      <c r="AS82" s="1604"/>
      <c r="AT82" s="1604"/>
      <c r="AU82" s="1604"/>
      <c r="AV82" s="1604"/>
      <c r="AW82" s="1604"/>
      <c r="AX82" s="1604"/>
      <c r="AY82" s="1604"/>
      <c r="AZ82" s="1604"/>
      <c r="BA82" s="1604"/>
      <c r="BB82" s="1604"/>
      <c r="BC82" s="1604"/>
      <c r="BD82" s="1604"/>
      <c r="BE82" s="1604"/>
      <c r="BF82" s="1604"/>
      <c r="BG82" s="1604"/>
    </row>
    <row r="83" spans="1:59">
      <c r="A83" s="1582"/>
      <c r="B83" s="1604"/>
      <c r="C83" s="1604"/>
      <c r="D83" s="1604"/>
      <c r="E83" s="1604"/>
      <c r="F83" s="1604"/>
      <c r="G83" s="1604"/>
      <c r="H83" s="1584"/>
      <c r="I83" s="1604"/>
      <c r="J83" s="1604"/>
      <c r="K83" s="1604"/>
      <c r="L83" s="1604"/>
      <c r="M83" s="1604"/>
      <c r="N83" s="1604"/>
      <c r="O83" s="1604"/>
      <c r="P83" s="1604"/>
      <c r="Q83" s="1604"/>
      <c r="R83" s="1604"/>
      <c r="S83" s="1604"/>
      <c r="T83" s="1604"/>
      <c r="U83" s="1604"/>
      <c r="V83" s="1604"/>
      <c r="W83" s="1604"/>
      <c r="X83" s="1604"/>
      <c r="Y83" s="1604"/>
      <c r="Z83" s="1604"/>
      <c r="AA83" s="1604"/>
      <c r="AB83" s="1604"/>
      <c r="AC83" s="1604"/>
      <c r="AD83" s="1604"/>
      <c r="AE83" s="1604"/>
      <c r="AF83" s="1604"/>
      <c r="AG83" s="1604"/>
      <c r="AH83" s="1604"/>
      <c r="AI83" s="1604"/>
      <c r="AJ83" s="1604"/>
      <c r="AK83" s="1604"/>
      <c r="AL83" s="1604"/>
      <c r="AM83" s="1604"/>
      <c r="AN83" s="1604"/>
      <c r="AO83" s="1604"/>
      <c r="AP83" s="1604"/>
      <c r="AQ83" s="1604"/>
      <c r="AR83" s="1604"/>
      <c r="AS83" s="1604"/>
      <c r="AT83" s="1604"/>
      <c r="AU83" s="1604"/>
      <c r="AV83" s="1604"/>
      <c r="AW83" s="1604"/>
      <c r="AX83" s="1604"/>
      <c r="AY83" s="1604"/>
      <c r="AZ83" s="1604"/>
      <c r="BA83" s="1604"/>
      <c r="BB83" s="1604"/>
      <c r="BC83" s="1604"/>
      <c r="BD83" s="1604"/>
      <c r="BE83" s="1604"/>
      <c r="BF83" s="1604"/>
      <c r="BG83" s="1604"/>
    </row>
    <row r="84" spans="1:59">
      <c r="A84" s="1582"/>
      <c r="B84" s="1604"/>
      <c r="C84" s="1604"/>
      <c r="D84" s="1604"/>
      <c r="E84" s="1604"/>
      <c r="F84" s="1604"/>
      <c r="G84" s="1604"/>
      <c r="H84" s="1584"/>
      <c r="I84" s="1604"/>
      <c r="J84" s="1604"/>
      <c r="K84" s="1604"/>
      <c r="L84" s="1604"/>
      <c r="M84" s="1604"/>
      <c r="N84" s="1604"/>
      <c r="O84" s="1604"/>
      <c r="P84" s="1604"/>
      <c r="Q84" s="1604"/>
      <c r="R84" s="1604"/>
      <c r="S84" s="1604"/>
      <c r="T84" s="1604"/>
      <c r="U84" s="1604"/>
      <c r="V84" s="1604"/>
      <c r="W84" s="1604"/>
      <c r="X84" s="1604"/>
      <c r="Y84" s="1604"/>
      <c r="Z84" s="1604"/>
      <c r="AA84" s="1604"/>
      <c r="AB84" s="1604"/>
      <c r="AC84" s="1604"/>
      <c r="AD84" s="1604"/>
      <c r="AE84" s="1604"/>
      <c r="AF84" s="1604"/>
      <c r="AG84" s="1604"/>
      <c r="AH84" s="1604"/>
      <c r="AI84" s="1604"/>
      <c r="AJ84" s="1604"/>
      <c r="AK84" s="1604"/>
      <c r="AL84" s="1604"/>
      <c r="AM84" s="1604"/>
      <c r="AN84" s="1604"/>
      <c r="AO84" s="1604"/>
      <c r="AP84" s="1604"/>
      <c r="AQ84" s="1604"/>
      <c r="AR84" s="1604"/>
      <c r="AS84" s="1604"/>
      <c r="AT84" s="1604"/>
      <c r="AU84" s="1604"/>
      <c r="AV84" s="1604"/>
      <c r="AW84" s="1604"/>
      <c r="AX84" s="1604"/>
      <c r="AY84" s="1604"/>
      <c r="AZ84" s="1604"/>
      <c r="BA84" s="1604"/>
      <c r="BB84" s="1604"/>
      <c r="BC84" s="1604"/>
      <c r="BD84" s="1604"/>
      <c r="BE84" s="1604"/>
      <c r="BF84" s="1604"/>
      <c r="BG84" s="1604"/>
    </row>
    <row r="85" spans="1:59">
      <c r="A85" s="1582"/>
      <c r="B85" s="1604"/>
      <c r="C85" s="1604"/>
      <c r="D85" s="1604"/>
      <c r="E85" s="1604"/>
      <c r="F85" s="1604"/>
      <c r="G85" s="1604"/>
      <c r="H85" s="1584"/>
      <c r="I85" s="1604"/>
      <c r="J85" s="1604"/>
      <c r="K85" s="1604"/>
      <c r="L85" s="1604"/>
      <c r="M85" s="1604"/>
      <c r="N85" s="1604"/>
      <c r="O85" s="1604"/>
      <c r="P85" s="1604"/>
      <c r="Q85" s="1604"/>
      <c r="R85" s="1604"/>
      <c r="S85" s="1604"/>
      <c r="T85" s="1604"/>
      <c r="U85" s="1604"/>
      <c r="V85" s="1604"/>
      <c r="W85" s="1604"/>
      <c r="X85" s="1604"/>
      <c r="Y85" s="1604"/>
      <c r="Z85" s="1604"/>
      <c r="AA85" s="1604"/>
      <c r="AB85" s="1604"/>
      <c r="AC85" s="1604"/>
      <c r="AD85" s="1604"/>
      <c r="AE85" s="1604"/>
      <c r="AF85" s="1604"/>
      <c r="AG85" s="1604"/>
      <c r="AH85" s="1604"/>
      <c r="AI85" s="1604"/>
      <c r="AJ85" s="1604"/>
      <c r="AK85" s="1604"/>
      <c r="AL85" s="1604"/>
      <c r="AM85" s="1604"/>
      <c r="AN85" s="1604"/>
      <c r="AO85" s="1604"/>
      <c r="AP85" s="1604"/>
      <c r="AQ85" s="1604"/>
      <c r="AR85" s="1604"/>
      <c r="AS85" s="1604"/>
      <c r="AT85" s="1604"/>
      <c r="AU85" s="1604"/>
      <c r="AV85" s="1604"/>
      <c r="AW85" s="1604"/>
      <c r="AX85" s="1604"/>
      <c r="AY85" s="1604"/>
      <c r="AZ85" s="1604"/>
      <c r="BA85" s="1604"/>
      <c r="BB85" s="1604"/>
      <c r="BC85" s="1604"/>
      <c r="BD85" s="1604"/>
      <c r="BE85" s="1604"/>
      <c r="BF85" s="1604"/>
      <c r="BG85" s="1604"/>
    </row>
    <row r="86" spans="1:59">
      <c r="A86" s="1582"/>
      <c r="B86" s="1604"/>
      <c r="C86" s="1604"/>
      <c r="D86" s="1604"/>
      <c r="E86" s="1604"/>
      <c r="F86" s="1604"/>
      <c r="G86" s="1604"/>
      <c r="H86" s="1584"/>
      <c r="I86" s="1604"/>
      <c r="J86" s="1604"/>
      <c r="K86" s="1604"/>
      <c r="L86" s="1604"/>
      <c r="M86" s="1604"/>
      <c r="N86" s="1604"/>
      <c r="O86" s="1604"/>
      <c r="P86" s="1604"/>
      <c r="Q86" s="1604"/>
      <c r="R86" s="1604"/>
      <c r="S86" s="1604"/>
      <c r="T86" s="1604"/>
      <c r="U86" s="1604"/>
      <c r="V86" s="1604"/>
      <c r="W86" s="1604"/>
      <c r="X86" s="1604"/>
      <c r="Y86" s="1604"/>
      <c r="Z86" s="1604"/>
      <c r="AA86" s="1604"/>
      <c r="AB86" s="1604"/>
      <c r="AC86" s="1604"/>
      <c r="AD86" s="1604"/>
      <c r="AE86" s="1604"/>
      <c r="AF86" s="1604"/>
      <c r="AG86" s="1604"/>
      <c r="AH86" s="1604"/>
      <c r="AI86" s="1604"/>
      <c r="AJ86" s="1604"/>
      <c r="AK86" s="1604"/>
      <c r="AL86" s="1604"/>
      <c r="AM86" s="1604"/>
      <c r="AN86" s="1604"/>
      <c r="AO86" s="1604"/>
      <c r="AP86" s="1604"/>
      <c r="AQ86" s="1604"/>
      <c r="AR86" s="1604"/>
      <c r="AS86" s="1604"/>
      <c r="AT86" s="1604"/>
      <c r="AU86" s="1604"/>
      <c r="AV86" s="1604"/>
      <c r="AW86" s="1604"/>
      <c r="AX86" s="1604"/>
      <c r="AY86" s="1604"/>
      <c r="AZ86" s="1604"/>
      <c r="BA86" s="1604"/>
      <c r="BB86" s="1604"/>
      <c r="BC86" s="1604"/>
      <c r="BD86" s="1604"/>
      <c r="BE86" s="1604"/>
      <c r="BF86" s="1604"/>
      <c r="BG86" s="1604"/>
    </row>
    <row r="87" spans="1:59">
      <c r="A87" s="1582"/>
      <c r="B87" s="1604"/>
      <c r="C87" s="1604"/>
      <c r="D87" s="1604"/>
      <c r="E87" s="1604"/>
      <c r="F87" s="1604"/>
      <c r="G87" s="1604"/>
      <c r="H87" s="1584"/>
      <c r="I87" s="1604"/>
      <c r="J87" s="1604"/>
      <c r="K87" s="1604"/>
      <c r="L87" s="1604"/>
      <c r="M87" s="1604"/>
      <c r="N87" s="1604"/>
      <c r="O87" s="1604"/>
      <c r="P87" s="1604"/>
      <c r="Q87" s="1604"/>
      <c r="R87" s="1604"/>
      <c r="S87" s="1604"/>
      <c r="T87" s="1604"/>
      <c r="U87" s="1604"/>
      <c r="V87" s="1604"/>
      <c r="W87" s="1604"/>
      <c r="X87" s="1604"/>
      <c r="Y87" s="1604"/>
      <c r="Z87" s="1604"/>
      <c r="AA87" s="1604"/>
      <c r="AB87" s="1604"/>
      <c r="AC87" s="1604"/>
      <c r="AD87" s="1604"/>
      <c r="AE87" s="1604"/>
      <c r="AF87" s="1604"/>
      <c r="AG87" s="1604"/>
      <c r="AH87" s="1604"/>
      <c r="AI87" s="1604"/>
      <c r="AJ87" s="1604"/>
      <c r="AK87" s="1604"/>
      <c r="AL87" s="1604"/>
      <c r="AM87" s="1604"/>
      <c r="AN87" s="1604"/>
      <c r="AO87" s="1604"/>
      <c r="AP87" s="1604"/>
      <c r="AQ87" s="1604"/>
      <c r="AR87" s="1604"/>
      <c r="AS87" s="1604"/>
      <c r="AT87" s="1604"/>
      <c r="AU87" s="1604"/>
      <c r="AV87" s="1604"/>
      <c r="AW87" s="1604"/>
      <c r="AX87" s="1604"/>
      <c r="AY87" s="1604"/>
      <c r="AZ87" s="1604"/>
      <c r="BA87" s="1604"/>
      <c r="BB87" s="1604"/>
      <c r="BC87" s="1604"/>
      <c r="BD87" s="1604"/>
      <c r="BE87" s="1604"/>
      <c r="BF87" s="1604"/>
      <c r="BG87" s="1604"/>
    </row>
    <row r="88" spans="1:59">
      <c r="A88" s="1582"/>
      <c r="B88" s="1604"/>
      <c r="C88" s="1604"/>
      <c r="D88" s="1604"/>
      <c r="E88" s="1604"/>
      <c r="F88" s="1604"/>
      <c r="G88" s="1604"/>
      <c r="H88" s="1584"/>
      <c r="I88" s="1604"/>
      <c r="J88" s="1604"/>
      <c r="K88" s="1604"/>
      <c r="L88" s="1604"/>
      <c r="M88" s="1604"/>
      <c r="N88" s="1604"/>
      <c r="O88" s="1604"/>
      <c r="P88" s="1604"/>
      <c r="Q88" s="1604"/>
      <c r="R88" s="1604"/>
      <c r="S88" s="1604"/>
      <c r="T88" s="1604"/>
      <c r="U88" s="1604"/>
      <c r="V88" s="1604"/>
      <c r="W88" s="1604"/>
      <c r="X88" s="1604"/>
      <c r="Y88" s="1604"/>
      <c r="Z88" s="1604"/>
      <c r="AA88" s="1604"/>
      <c r="AB88" s="1604"/>
      <c r="AC88" s="1604"/>
      <c r="AD88" s="1604"/>
      <c r="AE88" s="1604"/>
      <c r="AF88" s="1604"/>
      <c r="AG88" s="1604"/>
      <c r="AH88" s="1604"/>
      <c r="AI88" s="1604"/>
      <c r="AJ88" s="1604"/>
      <c r="AK88" s="1604"/>
      <c r="AL88" s="1604"/>
      <c r="AM88" s="1604"/>
      <c r="AN88" s="1604"/>
      <c r="AO88" s="1604"/>
      <c r="AP88" s="1604"/>
      <c r="AQ88" s="1604"/>
      <c r="AR88" s="1604"/>
      <c r="AS88" s="1604"/>
      <c r="AT88" s="1604"/>
      <c r="AU88" s="1604"/>
      <c r="AV88" s="1604"/>
      <c r="AW88" s="1604"/>
      <c r="AX88" s="1604"/>
      <c r="AY88" s="1604"/>
      <c r="AZ88" s="1604"/>
      <c r="BA88" s="1604"/>
      <c r="BB88" s="1604"/>
      <c r="BC88" s="1604"/>
      <c r="BD88" s="1604"/>
      <c r="BE88" s="1604"/>
      <c r="BF88" s="1604"/>
      <c r="BG88" s="1604"/>
    </row>
    <row r="89" spans="1:59">
      <c r="A89" s="1582"/>
      <c r="B89" s="1604"/>
      <c r="C89" s="1604"/>
      <c r="D89" s="1604"/>
      <c r="E89" s="1604"/>
      <c r="F89" s="1604"/>
      <c r="G89" s="1604"/>
      <c r="H89" s="1584"/>
      <c r="I89" s="1604"/>
      <c r="J89" s="1604"/>
      <c r="K89" s="1604"/>
      <c r="L89" s="1604"/>
      <c r="M89" s="1604"/>
      <c r="N89" s="1604"/>
      <c r="O89" s="1604"/>
      <c r="P89" s="1604"/>
      <c r="Q89" s="1604"/>
      <c r="R89" s="1604"/>
      <c r="S89" s="1604"/>
      <c r="T89" s="1604"/>
      <c r="U89" s="1604"/>
      <c r="V89" s="1604"/>
      <c r="W89" s="1604"/>
      <c r="X89" s="1604"/>
      <c r="Y89" s="1604"/>
      <c r="Z89" s="1604"/>
      <c r="AA89" s="1604"/>
      <c r="AB89" s="1604"/>
      <c r="AC89" s="1604"/>
      <c r="AD89" s="1604"/>
      <c r="AE89" s="1604"/>
      <c r="AF89" s="1604"/>
      <c r="AG89" s="1604"/>
      <c r="AH89" s="1604"/>
      <c r="AI89" s="1604"/>
      <c r="AJ89" s="1604"/>
      <c r="AK89" s="1604"/>
      <c r="AL89" s="1604"/>
      <c r="AM89" s="1604"/>
      <c r="AN89" s="1604"/>
      <c r="AO89" s="1604"/>
      <c r="AP89" s="1604"/>
      <c r="AQ89" s="1604"/>
      <c r="AR89" s="1604"/>
      <c r="AS89" s="1604"/>
      <c r="AT89" s="1604"/>
      <c r="AU89" s="1604"/>
      <c r="AV89" s="1604"/>
      <c r="AW89" s="1604"/>
      <c r="AX89" s="1604"/>
      <c r="AY89" s="1604"/>
      <c r="AZ89" s="1604"/>
      <c r="BA89" s="1604"/>
      <c r="BB89" s="1604"/>
      <c r="BC89" s="1604"/>
      <c r="BD89" s="1604"/>
      <c r="BE89" s="1604"/>
      <c r="BF89" s="1604"/>
      <c r="BG89" s="1604"/>
    </row>
    <row r="90" spans="1:59">
      <c r="A90" s="1582"/>
      <c r="B90" s="1604"/>
      <c r="C90" s="1604"/>
      <c r="D90" s="1604"/>
      <c r="E90" s="1604"/>
      <c r="F90" s="1604"/>
      <c r="G90" s="1604"/>
      <c r="H90" s="1584"/>
      <c r="I90" s="1604"/>
      <c r="J90" s="1604"/>
      <c r="K90" s="1604"/>
      <c r="L90" s="1604"/>
      <c r="M90" s="1604"/>
      <c r="N90" s="1604"/>
      <c r="O90" s="1604"/>
      <c r="P90" s="1604"/>
      <c r="Q90" s="1604"/>
      <c r="R90" s="1604"/>
      <c r="S90" s="1604"/>
      <c r="T90" s="1604"/>
      <c r="U90" s="1604"/>
      <c r="V90" s="1604"/>
      <c r="W90" s="1604"/>
      <c r="X90" s="1604"/>
      <c r="Y90" s="1604"/>
      <c r="Z90" s="1604"/>
      <c r="AA90" s="1604"/>
      <c r="AB90" s="1604"/>
      <c r="AC90" s="1604"/>
      <c r="AD90" s="1604"/>
      <c r="AE90" s="1604"/>
      <c r="AF90" s="1604"/>
      <c r="AG90" s="1604"/>
      <c r="AH90" s="1604"/>
      <c r="AI90" s="1604"/>
      <c r="AJ90" s="1604"/>
      <c r="AK90" s="1604"/>
      <c r="AL90" s="1604"/>
      <c r="AM90" s="1604"/>
      <c r="AN90" s="1604"/>
      <c r="AO90" s="1604"/>
      <c r="AP90" s="1604"/>
      <c r="AQ90" s="1604"/>
      <c r="AR90" s="1604"/>
      <c r="AS90" s="1604"/>
      <c r="AT90" s="1604"/>
      <c r="AU90" s="1604"/>
      <c r="AV90" s="1604"/>
      <c r="AW90" s="1604"/>
      <c r="AX90" s="1604"/>
      <c r="AY90" s="1604"/>
      <c r="AZ90" s="1604"/>
      <c r="BA90" s="1604"/>
      <c r="BB90" s="1604"/>
      <c r="BC90" s="1604"/>
      <c r="BD90" s="1604"/>
      <c r="BE90" s="1604"/>
      <c r="BF90" s="1604"/>
      <c r="BG90" s="1604"/>
    </row>
    <row r="91" spans="1:59">
      <c r="A91" s="1582"/>
      <c r="B91" s="1604"/>
      <c r="C91" s="1604"/>
      <c r="D91" s="1604"/>
      <c r="E91" s="1604"/>
      <c r="F91" s="1604"/>
      <c r="G91" s="1604"/>
      <c r="H91" s="1584"/>
      <c r="I91" s="1604"/>
      <c r="J91" s="1604"/>
      <c r="K91" s="1604"/>
      <c r="L91" s="1604"/>
      <c r="M91" s="1604"/>
      <c r="N91" s="1604"/>
      <c r="O91" s="1604"/>
      <c r="P91" s="1604"/>
      <c r="Q91" s="1604"/>
      <c r="R91" s="1604"/>
      <c r="S91" s="1604"/>
      <c r="T91" s="1604"/>
      <c r="U91" s="1604"/>
      <c r="V91" s="1604"/>
      <c r="W91" s="1604"/>
      <c r="X91" s="1604"/>
      <c r="Y91" s="1604"/>
      <c r="Z91" s="1604"/>
      <c r="AA91" s="1604"/>
      <c r="AB91" s="1604"/>
      <c r="AC91" s="1604"/>
      <c r="AD91" s="1604"/>
      <c r="AE91" s="1604"/>
      <c r="AF91" s="1604"/>
      <c r="AG91" s="1604"/>
      <c r="AH91" s="1604"/>
      <c r="AI91" s="1604"/>
      <c r="AJ91" s="1604"/>
      <c r="AK91" s="1604"/>
      <c r="AL91" s="1604"/>
      <c r="AM91" s="1604"/>
      <c r="AN91" s="1604"/>
      <c r="AO91" s="1604"/>
      <c r="AP91" s="1604"/>
      <c r="AQ91" s="1604"/>
      <c r="AR91" s="1604"/>
      <c r="AS91" s="1604"/>
      <c r="AT91" s="1604"/>
      <c r="AU91" s="1604"/>
      <c r="AV91" s="1604"/>
      <c r="AW91" s="1604"/>
      <c r="AX91" s="1604"/>
      <c r="AY91" s="1604"/>
      <c r="AZ91" s="1604"/>
      <c r="BA91" s="1604"/>
      <c r="BB91" s="1604"/>
      <c r="BC91" s="1604"/>
      <c r="BD91" s="1604"/>
      <c r="BE91" s="1604"/>
      <c r="BF91" s="1604"/>
      <c r="BG91" s="1604"/>
    </row>
    <row r="92" spans="1:59">
      <c r="A92" s="1582"/>
      <c r="B92" s="1604"/>
      <c r="C92" s="1604"/>
      <c r="D92" s="1604"/>
      <c r="E92" s="1604"/>
      <c r="F92" s="1604"/>
      <c r="G92" s="1604"/>
      <c r="H92" s="1584"/>
      <c r="I92" s="1604"/>
      <c r="J92" s="1604"/>
      <c r="K92" s="1604"/>
      <c r="L92" s="1604"/>
      <c r="M92" s="1604"/>
      <c r="N92" s="1604"/>
      <c r="O92" s="1604"/>
      <c r="P92" s="1604"/>
      <c r="Q92" s="1604"/>
      <c r="R92" s="1604"/>
      <c r="S92" s="1604"/>
      <c r="T92" s="1604"/>
      <c r="U92" s="1604"/>
      <c r="V92" s="1604"/>
      <c r="W92" s="1604"/>
      <c r="X92" s="1604"/>
      <c r="Y92" s="1604"/>
      <c r="Z92" s="1604"/>
      <c r="AA92" s="1604"/>
      <c r="AB92" s="1604"/>
      <c r="AC92" s="1604"/>
      <c r="AD92" s="1604"/>
      <c r="AE92" s="1604"/>
      <c r="AF92" s="1604"/>
      <c r="AG92" s="1604"/>
      <c r="AH92" s="1604"/>
      <c r="AI92" s="1604"/>
      <c r="AJ92" s="1604"/>
      <c r="AK92" s="1604"/>
      <c r="AL92" s="1604"/>
      <c r="AM92" s="1604"/>
      <c r="AN92" s="1604"/>
      <c r="AO92" s="1604"/>
      <c r="AP92" s="1604"/>
      <c r="AQ92" s="1604"/>
      <c r="AR92" s="1604"/>
      <c r="AS92" s="1604"/>
      <c r="AT92" s="1604"/>
      <c r="AU92" s="1604"/>
      <c r="AV92" s="1604"/>
      <c r="AW92" s="1604"/>
      <c r="AX92" s="1604"/>
      <c r="AY92" s="1604"/>
      <c r="AZ92" s="1604"/>
      <c r="BA92" s="1604"/>
      <c r="BB92" s="1604"/>
      <c r="BC92" s="1604"/>
      <c r="BD92" s="1604"/>
      <c r="BE92" s="1604"/>
      <c r="BF92" s="1604"/>
      <c r="BG92" s="1604"/>
    </row>
    <row r="93" spans="1:59">
      <c r="A93" s="1582"/>
      <c r="B93" s="1604"/>
      <c r="C93" s="1604"/>
      <c r="D93" s="1604"/>
      <c r="E93" s="1604"/>
      <c r="F93" s="1604"/>
      <c r="G93" s="1604"/>
      <c r="H93" s="1584"/>
      <c r="I93" s="1604"/>
      <c r="J93" s="1604"/>
      <c r="K93" s="1604"/>
      <c r="L93" s="1604"/>
      <c r="M93" s="1604"/>
      <c r="N93" s="1604"/>
      <c r="O93" s="1604"/>
      <c r="P93" s="1604"/>
      <c r="Q93" s="1604"/>
      <c r="R93" s="1604"/>
      <c r="S93" s="1604"/>
      <c r="T93" s="1604"/>
      <c r="U93" s="1604"/>
      <c r="V93" s="1604"/>
      <c r="W93" s="1604"/>
      <c r="X93" s="1604"/>
      <c r="Y93" s="1604"/>
      <c r="Z93" s="1604"/>
      <c r="AA93" s="1604"/>
      <c r="AB93" s="1604"/>
      <c r="AC93" s="1604"/>
      <c r="AD93" s="1604"/>
      <c r="AE93" s="1604"/>
      <c r="AF93" s="1604"/>
      <c r="AG93" s="1604"/>
      <c r="AH93" s="1604"/>
      <c r="AI93" s="1604"/>
      <c r="AJ93" s="1604"/>
      <c r="AK93" s="1604"/>
      <c r="AL93" s="1604"/>
      <c r="AM93" s="1604"/>
      <c r="AN93" s="1604"/>
      <c r="AO93" s="1604"/>
      <c r="AP93" s="1604"/>
      <c r="AQ93" s="1604"/>
      <c r="AR93" s="1604"/>
      <c r="AS93" s="1604"/>
      <c r="AT93" s="1604"/>
      <c r="AU93" s="1604"/>
      <c r="AV93" s="1604"/>
      <c r="AW93" s="1604"/>
      <c r="AX93" s="1604"/>
      <c r="AY93" s="1604"/>
      <c r="AZ93" s="1604"/>
      <c r="BA93" s="1604"/>
      <c r="BB93" s="1604"/>
      <c r="BC93" s="1604"/>
      <c r="BD93" s="1604"/>
      <c r="BE93" s="1604"/>
      <c r="BF93" s="1604"/>
      <c r="BG93" s="1604"/>
    </row>
    <row r="94" spans="1:59">
      <c r="A94" s="1582"/>
      <c r="B94" s="1604"/>
      <c r="C94" s="1604"/>
      <c r="D94" s="1604"/>
      <c r="E94" s="1604"/>
      <c r="F94" s="1604"/>
      <c r="G94" s="1604"/>
      <c r="H94" s="1584"/>
      <c r="I94" s="1604"/>
      <c r="J94" s="1604"/>
      <c r="K94" s="1604"/>
      <c r="L94" s="1604"/>
      <c r="M94" s="1604"/>
      <c r="N94" s="1604"/>
      <c r="O94" s="1604"/>
      <c r="P94" s="1604"/>
      <c r="Q94" s="1604"/>
      <c r="R94" s="1604"/>
      <c r="S94" s="1604"/>
      <c r="T94" s="1604"/>
      <c r="U94" s="1604"/>
      <c r="V94" s="1604"/>
      <c r="W94" s="1604"/>
      <c r="X94" s="1604"/>
      <c r="Y94" s="1604"/>
      <c r="Z94" s="1604"/>
      <c r="AA94" s="1604"/>
      <c r="AB94" s="1604"/>
      <c r="AC94" s="1604"/>
      <c r="AD94" s="1604"/>
      <c r="AE94" s="1604"/>
      <c r="AF94" s="1604"/>
      <c r="AG94" s="1604"/>
      <c r="AH94" s="1604"/>
      <c r="AI94" s="1604"/>
      <c r="AJ94" s="1604"/>
      <c r="AK94" s="1604"/>
      <c r="AL94" s="1604"/>
      <c r="AM94" s="1604"/>
      <c r="AN94" s="1604"/>
      <c r="AO94" s="1604"/>
      <c r="AP94" s="1604"/>
      <c r="AQ94" s="1604"/>
      <c r="AR94" s="1604"/>
      <c r="AS94" s="1604"/>
      <c r="AT94" s="1604"/>
      <c r="AU94" s="1604"/>
      <c r="AV94" s="1604"/>
      <c r="AW94" s="1604"/>
      <c r="AX94" s="1604"/>
      <c r="AY94" s="1604"/>
      <c r="AZ94" s="1604"/>
      <c r="BA94" s="1604"/>
      <c r="BB94" s="1604"/>
      <c r="BC94" s="1604"/>
      <c r="BD94" s="1604"/>
      <c r="BE94" s="1604"/>
      <c r="BF94" s="1604"/>
      <c r="BG94" s="1604"/>
    </row>
    <row r="95" spans="1:59">
      <c r="A95" s="1582"/>
      <c r="B95" s="1604"/>
      <c r="C95" s="1604"/>
      <c r="D95" s="1604"/>
      <c r="E95" s="1604"/>
      <c r="F95" s="1604"/>
      <c r="G95" s="1604"/>
      <c r="H95" s="1584"/>
      <c r="I95" s="1604"/>
      <c r="J95" s="1604"/>
      <c r="K95" s="1604"/>
      <c r="L95" s="1604"/>
      <c r="M95" s="1604"/>
      <c r="N95" s="1604"/>
      <c r="O95" s="1604"/>
      <c r="P95" s="1604"/>
      <c r="Q95" s="1604"/>
      <c r="R95" s="1604"/>
      <c r="S95" s="1604"/>
      <c r="T95" s="1604"/>
      <c r="U95" s="1604"/>
      <c r="V95" s="1604"/>
      <c r="W95" s="1604"/>
      <c r="X95" s="1604"/>
      <c r="Y95" s="1604"/>
      <c r="Z95" s="1604"/>
      <c r="AA95" s="1604"/>
      <c r="AB95" s="1604"/>
      <c r="AC95" s="1604"/>
      <c r="AD95" s="1604"/>
      <c r="AE95" s="1604"/>
      <c r="AF95" s="1604"/>
      <c r="AG95" s="1604"/>
      <c r="AH95" s="1604"/>
      <c r="AI95" s="1604"/>
      <c r="AJ95" s="1604"/>
      <c r="AK95" s="1604"/>
      <c r="AL95" s="1604"/>
      <c r="AM95" s="1604"/>
      <c r="AN95" s="1604"/>
      <c r="AO95" s="1604"/>
      <c r="AP95" s="1604"/>
      <c r="AQ95" s="1604"/>
      <c r="AR95" s="1604"/>
      <c r="AS95" s="1604"/>
      <c r="AT95" s="1604"/>
      <c r="AU95" s="1604"/>
      <c r="AV95" s="1604"/>
      <c r="AW95" s="1604"/>
      <c r="AX95" s="1604"/>
      <c r="AY95" s="1604"/>
      <c r="AZ95" s="1604"/>
      <c r="BA95" s="1604"/>
      <c r="BB95" s="1604"/>
      <c r="BC95" s="1604"/>
      <c r="BD95" s="1604"/>
      <c r="BE95" s="1604"/>
      <c r="BF95" s="1604"/>
      <c r="BG95" s="1604"/>
    </row>
    <row r="96" spans="1:59">
      <c r="A96" s="1582"/>
      <c r="B96" s="1604"/>
      <c r="C96" s="1604"/>
      <c r="D96" s="1604"/>
      <c r="E96" s="1604"/>
      <c r="F96" s="1604"/>
      <c r="G96" s="1604"/>
      <c r="H96" s="1584"/>
      <c r="I96" s="1604"/>
      <c r="J96" s="1604"/>
      <c r="K96" s="1604"/>
      <c r="L96" s="1604"/>
      <c r="M96" s="1604"/>
      <c r="N96" s="1604"/>
      <c r="O96" s="1604"/>
      <c r="P96" s="1604"/>
      <c r="Q96" s="1604"/>
      <c r="R96" s="1604"/>
      <c r="S96" s="1604"/>
      <c r="T96" s="1604"/>
      <c r="U96" s="1604"/>
      <c r="V96" s="1604"/>
      <c r="W96" s="1604"/>
      <c r="X96" s="1604"/>
      <c r="Y96" s="1604"/>
      <c r="Z96" s="1604"/>
      <c r="AA96" s="1604"/>
      <c r="AB96" s="1604"/>
      <c r="AC96" s="1604"/>
      <c r="AD96" s="1604"/>
      <c r="AE96" s="1604"/>
      <c r="AF96" s="1604"/>
      <c r="AG96" s="1604"/>
      <c r="AH96" s="1604"/>
      <c r="AI96" s="1604"/>
      <c r="AJ96" s="1604"/>
      <c r="AK96" s="1604"/>
      <c r="AL96" s="1604"/>
      <c r="AM96" s="1604"/>
      <c r="AN96" s="1604"/>
      <c r="AO96" s="1604"/>
      <c r="AP96" s="1604"/>
      <c r="AQ96" s="1604"/>
      <c r="AR96" s="1604"/>
      <c r="AS96" s="1604"/>
      <c r="AT96" s="1604"/>
      <c r="AU96" s="1604"/>
      <c r="AV96" s="1604"/>
      <c r="AW96" s="1604"/>
      <c r="AX96" s="1604"/>
      <c r="AY96" s="1604"/>
      <c r="AZ96" s="1604"/>
      <c r="BA96" s="1604"/>
      <c r="BB96" s="1604"/>
      <c r="BC96" s="1604"/>
      <c r="BD96" s="1604"/>
      <c r="BE96" s="1604"/>
      <c r="BF96" s="1604"/>
      <c r="BG96" s="1604"/>
    </row>
    <row r="97" spans="1:59">
      <c r="A97" s="1582"/>
      <c r="B97" s="1604"/>
      <c r="C97" s="1604"/>
      <c r="D97" s="1604"/>
      <c r="E97" s="1604"/>
      <c r="F97" s="1604"/>
      <c r="G97" s="1604"/>
      <c r="H97" s="1584"/>
      <c r="I97" s="1604"/>
      <c r="J97" s="1604"/>
      <c r="K97" s="1604"/>
      <c r="L97" s="1604"/>
      <c r="M97" s="1604"/>
      <c r="N97" s="1604"/>
      <c r="O97" s="1604"/>
      <c r="P97" s="1604"/>
      <c r="Q97" s="1604"/>
      <c r="R97" s="1604"/>
      <c r="S97" s="1604"/>
      <c r="T97" s="1604"/>
      <c r="U97" s="1604"/>
      <c r="V97" s="1604"/>
      <c r="W97" s="1604"/>
      <c r="X97" s="1604"/>
      <c r="Y97" s="1604"/>
      <c r="Z97" s="1604"/>
      <c r="AA97" s="1604"/>
      <c r="AB97" s="1604"/>
      <c r="AC97" s="1604"/>
      <c r="AD97" s="1604"/>
      <c r="AE97" s="1604"/>
      <c r="AF97" s="1604"/>
      <c r="AG97" s="1604"/>
      <c r="AH97" s="1604"/>
      <c r="AI97" s="1604"/>
      <c r="AJ97" s="1604"/>
      <c r="AK97" s="1604"/>
      <c r="AL97" s="1604"/>
      <c r="AM97" s="1604"/>
      <c r="AN97" s="1604"/>
      <c r="AO97" s="1604"/>
      <c r="AP97" s="1604"/>
      <c r="AQ97" s="1604"/>
      <c r="AR97" s="1604"/>
      <c r="AS97" s="1604"/>
      <c r="AT97" s="1604"/>
      <c r="AU97" s="1604"/>
      <c r="AV97" s="1604"/>
      <c r="AW97" s="1604"/>
      <c r="AX97" s="1604"/>
      <c r="AY97" s="1604"/>
      <c r="AZ97" s="1604"/>
      <c r="BA97" s="1604"/>
      <c r="BB97" s="1604"/>
      <c r="BC97" s="1604"/>
      <c r="BD97" s="1604"/>
      <c r="BE97" s="1604"/>
      <c r="BF97" s="1604"/>
      <c r="BG97" s="1604"/>
    </row>
    <row r="98" spans="1:59">
      <c r="A98" s="1582"/>
      <c r="B98" s="1604"/>
      <c r="C98" s="1604"/>
      <c r="D98" s="1604"/>
      <c r="E98" s="1604"/>
      <c r="F98" s="1604"/>
      <c r="G98" s="1604"/>
      <c r="H98" s="1584"/>
      <c r="I98" s="1604"/>
      <c r="J98" s="1604"/>
      <c r="K98" s="1604"/>
      <c r="L98" s="1604"/>
      <c r="M98" s="1604"/>
      <c r="N98" s="1604"/>
      <c r="O98" s="1604"/>
      <c r="P98" s="1604"/>
      <c r="Q98" s="1604"/>
      <c r="R98" s="1604"/>
      <c r="S98" s="1604"/>
      <c r="T98" s="1604"/>
      <c r="U98" s="1604"/>
      <c r="V98" s="1604"/>
      <c r="W98" s="1604"/>
      <c r="X98" s="1604"/>
      <c r="Y98" s="1604"/>
      <c r="Z98" s="1604"/>
      <c r="AA98" s="1604"/>
      <c r="AB98" s="1604"/>
      <c r="AC98" s="1604"/>
      <c r="AD98" s="1604"/>
      <c r="AE98" s="1604"/>
      <c r="AF98" s="1604"/>
      <c r="AG98" s="1604"/>
      <c r="AH98" s="1604"/>
      <c r="AI98" s="1604"/>
      <c r="AJ98" s="1604"/>
      <c r="AK98" s="1604"/>
      <c r="AL98" s="1604"/>
      <c r="AM98" s="1604"/>
      <c r="AN98" s="1604"/>
      <c r="AO98" s="1604"/>
      <c r="AP98" s="1604"/>
      <c r="AQ98" s="1604"/>
      <c r="AR98" s="1604"/>
      <c r="AS98" s="1604"/>
      <c r="AT98" s="1604"/>
      <c r="AU98" s="1604"/>
      <c r="AV98" s="1604"/>
      <c r="AW98" s="1604"/>
      <c r="AX98" s="1604"/>
      <c r="AY98" s="1604"/>
      <c r="AZ98" s="1604"/>
      <c r="BA98" s="1604"/>
      <c r="BB98" s="1604"/>
      <c r="BC98" s="1604"/>
      <c r="BD98" s="1604"/>
      <c r="BE98" s="1604"/>
      <c r="BF98" s="1604"/>
      <c r="BG98" s="1604"/>
    </row>
    <row r="99" spans="1:59">
      <c r="A99" s="1582"/>
      <c r="B99" s="1604"/>
      <c r="C99" s="1604"/>
      <c r="D99" s="1604"/>
      <c r="E99" s="1604"/>
      <c r="F99" s="1604"/>
      <c r="G99" s="1604"/>
      <c r="H99" s="1584"/>
      <c r="I99" s="1604"/>
      <c r="J99" s="1604"/>
      <c r="K99" s="1604"/>
      <c r="L99" s="1604"/>
      <c r="M99" s="1604"/>
      <c r="N99" s="1604"/>
      <c r="O99" s="1604"/>
      <c r="P99" s="1604"/>
      <c r="Q99" s="1604"/>
      <c r="R99" s="1604"/>
      <c r="S99" s="1604"/>
      <c r="T99" s="1604"/>
      <c r="U99" s="1604"/>
      <c r="V99" s="1604"/>
      <c r="W99" s="1604"/>
      <c r="X99" s="1604"/>
      <c r="Y99" s="1604"/>
      <c r="Z99" s="1604"/>
      <c r="AA99" s="1604"/>
      <c r="AB99" s="1604"/>
      <c r="AC99" s="1604"/>
      <c r="AD99" s="1604"/>
      <c r="AE99" s="1604"/>
      <c r="AF99" s="1604"/>
      <c r="AG99" s="1604"/>
      <c r="AH99" s="1604"/>
      <c r="AI99" s="1604"/>
      <c r="AJ99" s="1604"/>
      <c r="AK99" s="1604"/>
      <c r="AL99" s="1604"/>
      <c r="AM99" s="1604"/>
      <c r="AN99" s="1604"/>
      <c r="AO99" s="1604"/>
      <c r="AP99" s="1604"/>
      <c r="AQ99" s="1604"/>
      <c r="AR99" s="1604"/>
      <c r="AS99" s="1604"/>
      <c r="AT99" s="1604"/>
      <c r="AU99" s="1604"/>
      <c r="AV99" s="1604"/>
      <c r="AW99" s="1604"/>
      <c r="AX99" s="1604"/>
      <c r="AY99" s="1604"/>
      <c r="AZ99" s="1604"/>
      <c r="BA99" s="1604"/>
      <c r="BB99" s="1604"/>
      <c r="BC99" s="1604"/>
      <c r="BD99" s="1604"/>
      <c r="BE99" s="1604"/>
      <c r="BF99" s="1604"/>
      <c r="BG99" s="1604"/>
    </row>
    <row r="100" spans="1:59">
      <c r="A100" s="1582"/>
      <c r="B100" s="1604"/>
      <c r="C100" s="1604"/>
      <c r="D100" s="1604"/>
      <c r="E100" s="1604"/>
      <c r="F100" s="1604"/>
      <c r="G100" s="1604"/>
      <c r="H100" s="1584"/>
      <c r="I100" s="1604"/>
      <c r="J100" s="1604"/>
      <c r="K100" s="1604"/>
      <c r="L100" s="1604"/>
      <c r="M100" s="1604"/>
      <c r="N100" s="1604"/>
      <c r="O100" s="1604"/>
      <c r="P100" s="1604"/>
      <c r="Q100" s="1604"/>
      <c r="R100" s="1604"/>
      <c r="S100" s="1604"/>
      <c r="T100" s="1604"/>
      <c r="U100" s="1604"/>
      <c r="V100" s="1604"/>
      <c r="W100" s="1604"/>
      <c r="X100" s="1604"/>
      <c r="Y100" s="1604"/>
      <c r="Z100" s="1604"/>
      <c r="AA100" s="1604"/>
      <c r="AB100" s="1604"/>
      <c r="AC100" s="1604"/>
      <c r="AD100" s="1604"/>
      <c r="AE100" s="1604"/>
      <c r="AF100" s="1604"/>
      <c r="AG100" s="1604"/>
      <c r="AH100" s="1604"/>
      <c r="AI100" s="1604"/>
      <c r="AJ100" s="1604"/>
      <c r="AK100" s="1604"/>
      <c r="AL100" s="1604"/>
      <c r="AM100" s="1604"/>
      <c r="AN100" s="1604"/>
      <c r="AO100" s="1604"/>
      <c r="AP100" s="1604"/>
      <c r="AQ100" s="1604"/>
      <c r="AR100" s="1604"/>
      <c r="AS100" s="1604"/>
      <c r="AT100" s="1604"/>
      <c r="AU100" s="1604"/>
      <c r="AV100" s="1604"/>
      <c r="AW100" s="1604"/>
      <c r="AX100" s="1604"/>
      <c r="AY100" s="1604"/>
      <c r="AZ100" s="1604"/>
      <c r="BA100" s="1604"/>
      <c r="BB100" s="1604"/>
      <c r="BC100" s="1604"/>
      <c r="BD100" s="1604"/>
      <c r="BE100" s="1604"/>
      <c r="BF100" s="1604"/>
      <c r="BG100" s="1604"/>
    </row>
    <row r="101" spans="1:59">
      <c r="A101" s="1582"/>
      <c r="B101" s="1604"/>
      <c r="C101" s="1604"/>
      <c r="D101" s="1604"/>
      <c r="E101" s="1604"/>
      <c r="F101" s="1604"/>
      <c r="G101" s="1604"/>
      <c r="H101" s="1584"/>
      <c r="I101" s="1604"/>
      <c r="J101" s="1604"/>
      <c r="K101" s="1604"/>
      <c r="L101" s="1604"/>
      <c r="M101" s="1604"/>
      <c r="N101" s="1604"/>
      <c r="O101" s="1604"/>
      <c r="P101" s="1604"/>
      <c r="Q101" s="1604"/>
      <c r="R101" s="1604"/>
      <c r="S101" s="1604"/>
      <c r="T101" s="1604"/>
      <c r="U101" s="1604"/>
      <c r="V101" s="1604"/>
      <c r="W101" s="1604"/>
      <c r="X101" s="1604"/>
      <c r="Y101" s="1604"/>
      <c r="Z101" s="1604"/>
      <c r="AA101" s="1604"/>
      <c r="AB101" s="1604"/>
      <c r="AC101" s="1604"/>
      <c r="AD101" s="1604"/>
      <c r="AE101" s="1604"/>
      <c r="AF101" s="1604"/>
      <c r="AG101" s="1604"/>
      <c r="AH101" s="1604"/>
      <c r="AI101" s="1604"/>
      <c r="AJ101" s="1604"/>
      <c r="AK101" s="1604"/>
      <c r="AL101" s="1604"/>
      <c r="AM101" s="1604"/>
      <c r="AN101" s="1604"/>
      <c r="AO101" s="1604"/>
      <c r="AP101" s="1604"/>
      <c r="AQ101" s="1604"/>
      <c r="AR101" s="1604"/>
      <c r="AS101" s="1604"/>
      <c r="AT101" s="1604"/>
      <c r="AU101" s="1604"/>
      <c r="AV101" s="1604"/>
      <c r="AW101" s="1604"/>
      <c r="AX101" s="1604"/>
      <c r="AY101" s="1604"/>
      <c r="AZ101" s="1604"/>
      <c r="BA101" s="1604"/>
      <c r="BB101" s="1604"/>
      <c r="BC101" s="1604"/>
      <c r="BD101" s="1604"/>
      <c r="BE101" s="1604"/>
      <c r="BF101" s="1604"/>
      <c r="BG101" s="1604"/>
    </row>
    <row r="102" spans="1:59">
      <c r="A102" s="1582"/>
      <c r="B102" s="1604"/>
      <c r="C102" s="1604"/>
      <c r="D102" s="1604"/>
      <c r="E102" s="1604"/>
      <c r="F102" s="1604"/>
      <c r="G102" s="1604"/>
      <c r="H102" s="1584"/>
      <c r="I102" s="1604"/>
      <c r="J102" s="1604"/>
      <c r="K102" s="1604"/>
      <c r="L102" s="1604"/>
      <c r="M102" s="1604"/>
      <c r="N102" s="1604"/>
      <c r="O102" s="1604"/>
      <c r="P102" s="1604"/>
      <c r="Q102" s="1604"/>
      <c r="R102" s="1604"/>
      <c r="S102" s="1604"/>
      <c r="T102" s="1604"/>
      <c r="U102" s="1604"/>
      <c r="V102" s="1604"/>
      <c r="W102" s="1604"/>
      <c r="X102" s="1604"/>
      <c r="Y102" s="1604"/>
      <c r="Z102" s="1604"/>
      <c r="AA102" s="1604"/>
      <c r="AB102" s="1604"/>
      <c r="AC102" s="1604"/>
      <c r="AD102" s="1604"/>
      <c r="AE102" s="1604"/>
      <c r="AF102" s="1604"/>
      <c r="AG102" s="1604"/>
      <c r="AH102" s="1604"/>
      <c r="AI102" s="1604"/>
      <c r="AJ102" s="1604"/>
      <c r="AK102" s="1604"/>
      <c r="AL102" s="1604"/>
      <c r="AM102" s="1604"/>
      <c r="AN102" s="1604"/>
      <c r="AO102" s="1604"/>
      <c r="AP102" s="1604"/>
      <c r="AQ102" s="1604"/>
      <c r="AR102" s="1604"/>
      <c r="AS102" s="1604"/>
      <c r="AT102" s="1604"/>
      <c r="AU102" s="1604"/>
      <c r="AV102" s="1604"/>
      <c r="AW102" s="1604"/>
      <c r="AX102" s="1604"/>
      <c r="AY102" s="1604"/>
      <c r="AZ102" s="1604"/>
      <c r="BA102" s="1604"/>
      <c r="BB102" s="1604"/>
      <c r="BC102" s="1604"/>
      <c r="BD102" s="1604"/>
      <c r="BE102" s="1604"/>
      <c r="BF102" s="1604"/>
      <c r="BG102" s="1604"/>
    </row>
    <row r="103" spans="1:59">
      <c r="A103" s="1582"/>
      <c r="B103" s="1604"/>
      <c r="C103" s="1604"/>
      <c r="D103" s="1604"/>
      <c r="E103" s="1604"/>
      <c r="F103" s="1604"/>
      <c r="G103" s="1604"/>
      <c r="H103" s="1584"/>
      <c r="I103" s="1604"/>
      <c r="J103" s="1604"/>
      <c r="K103" s="1604"/>
      <c r="L103" s="1604"/>
      <c r="M103" s="1604"/>
      <c r="N103" s="1604"/>
      <c r="O103" s="1604"/>
      <c r="P103" s="1604"/>
      <c r="Q103" s="1604"/>
      <c r="R103" s="1604"/>
      <c r="S103" s="1604"/>
      <c r="T103" s="1604"/>
      <c r="U103" s="1604"/>
      <c r="V103" s="1604"/>
      <c r="W103" s="1604"/>
      <c r="X103" s="1604"/>
      <c r="Y103" s="1604"/>
      <c r="Z103" s="1604"/>
      <c r="AA103" s="1604"/>
      <c r="AB103" s="1604"/>
      <c r="AC103" s="1604"/>
      <c r="AD103" s="1604"/>
      <c r="AE103" s="1604"/>
      <c r="AF103" s="1604"/>
      <c r="AG103" s="1604"/>
      <c r="AH103" s="1604"/>
      <c r="AI103" s="1604"/>
      <c r="AJ103" s="1604"/>
      <c r="AK103" s="1604"/>
      <c r="AL103" s="1604"/>
      <c r="AM103" s="1604"/>
      <c r="AN103" s="1604"/>
      <c r="AO103" s="1604"/>
      <c r="AP103" s="1604"/>
      <c r="AQ103" s="1604"/>
      <c r="AR103" s="1604"/>
      <c r="AS103" s="1604"/>
      <c r="AT103" s="1604"/>
      <c r="AU103" s="1604"/>
      <c r="AV103" s="1604"/>
      <c r="AW103" s="1604"/>
      <c r="AX103" s="1604"/>
      <c r="AY103" s="1604"/>
      <c r="AZ103" s="1604"/>
      <c r="BA103" s="1604"/>
      <c r="BB103" s="1604"/>
      <c r="BC103" s="1604"/>
      <c r="BD103" s="1604"/>
      <c r="BE103" s="1604"/>
      <c r="BF103" s="1604"/>
      <c r="BG103" s="1604"/>
    </row>
    <row r="104" spans="1:59">
      <c r="A104" s="1582"/>
      <c r="B104" s="1604"/>
      <c r="C104" s="1604"/>
      <c r="D104" s="1604"/>
      <c r="E104" s="1604"/>
      <c r="F104" s="1604"/>
      <c r="G104" s="1604"/>
      <c r="H104" s="1584"/>
      <c r="I104" s="1604"/>
      <c r="J104" s="1604"/>
      <c r="K104" s="1604"/>
      <c r="L104" s="1604"/>
      <c r="M104" s="1604"/>
      <c r="N104" s="1604"/>
      <c r="O104" s="1604"/>
      <c r="P104" s="1604"/>
      <c r="Q104" s="1604"/>
      <c r="R104" s="1604"/>
      <c r="S104" s="1604"/>
      <c r="T104" s="1604"/>
      <c r="U104" s="1604"/>
      <c r="V104" s="1604"/>
      <c r="W104" s="1604"/>
      <c r="X104" s="1604"/>
      <c r="Y104" s="1604"/>
      <c r="Z104" s="1604"/>
      <c r="AA104" s="1604"/>
      <c r="AB104" s="1604"/>
      <c r="AC104" s="1604"/>
      <c r="AD104" s="1604"/>
      <c r="AE104" s="1604"/>
      <c r="AF104" s="1604"/>
      <c r="AG104" s="1604"/>
      <c r="AH104" s="1604"/>
      <c r="AI104" s="1604"/>
      <c r="AJ104" s="1604"/>
      <c r="AK104" s="1604"/>
      <c r="AL104" s="1604"/>
      <c r="AM104" s="1604"/>
      <c r="AN104" s="1604"/>
      <c r="AO104" s="1604"/>
      <c r="AP104" s="1604"/>
      <c r="AQ104" s="1604"/>
      <c r="AR104" s="1604"/>
      <c r="AS104" s="1604"/>
      <c r="AT104" s="1604"/>
      <c r="AU104" s="1604"/>
      <c r="AV104" s="1604"/>
      <c r="AW104" s="1604"/>
      <c r="AX104" s="1604"/>
      <c r="AY104" s="1604"/>
      <c r="AZ104" s="1604"/>
      <c r="BA104" s="1604"/>
      <c r="BB104" s="1604"/>
      <c r="BC104" s="1604"/>
      <c r="BD104" s="1604"/>
      <c r="BE104" s="1604"/>
      <c r="BF104" s="1604"/>
      <c r="BG104" s="1604"/>
    </row>
    <row r="105" spans="1:59">
      <c r="A105" s="1582"/>
      <c r="B105" s="1604"/>
      <c r="C105" s="1604"/>
      <c r="D105" s="1604"/>
      <c r="E105" s="1604"/>
      <c r="F105" s="1604"/>
      <c r="G105" s="1604"/>
      <c r="H105" s="1584"/>
      <c r="I105" s="1604"/>
      <c r="J105" s="1604"/>
      <c r="K105" s="1604"/>
      <c r="L105" s="1604"/>
      <c r="M105" s="1604"/>
      <c r="N105" s="1604"/>
      <c r="O105" s="1604"/>
      <c r="P105" s="1604"/>
      <c r="Q105" s="1604"/>
      <c r="R105" s="1604"/>
      <c r="S105" s="1604"/>
      <c r="T105" s="1604"/>
      <c r="U105" s="1604"/>
      <c r="V105" s="1604"/>
      <c r="W105" s="1604"/>
      <c r="X105" s="1604"/>
      <c r="Y105" s="1604"/>
      <c r="Z105" s="1604"/>
      <c r="AA105" s="1604"/>
      <c r="AB105" s="1604"/>
      <c r="AC105" s="1604"/>
      <c r="AD105" s="1604"/>
      <c r="AE105" s="1604"/>
      <c r="AF105" s="1604"/>
      <c r="AG105" s="1604"/>
      <c r="AH105" s="1604"/>
      <c r="AI105" s="1604"/>
      <c r="AJ105" s="1604"/>
      <c r="AK105" s="1604"/>
      <c r="AL105" s="1604"/>
      <c r="AM105" s="1604"/>
      <c r="AN105" s="1604"/>
      <c r="AO105" s="1604"/>
      <c r="AP105" s="1604"/>
      <c r="AQ105" s="1604"/>
      <c r="AR105" s="1604"/>
      <c r="AS105" s="1604"/>
      <c r="AT105" s="1604"/>
      <c r="AU105" s="1604"/>
      <c r="AV105" s="1604"/>
      <c r="AW105" s="1604"/>
      <c r="AX105" s="1604"/>
      <c r="AY105" s="1604"/>
      <c r="AZ105" s="1604"/>
      <c r="BA105" s="1604"/>
      <c r="BB105" s="1604"/>
      <c r="BC105" s="1604"/>
      <c r="BD105" s="1604"/>
      <c r="BE105" s="1604"/>
      <c r="BF105" s="1604"/>
      <c r="BG105" s="1604"/>
    </row>
    <row r="106" spans="1:59">
      <c r="A106" s="1582"/>
      <c r="B106" s="1604"/>
      <c r="C106" s="1604"/>
      <c r="D106" s="1604"/>
      <c r="E106" s="1604"/>
      <c r="F106" s="1604"/>
      <c r="G106" s="1604"/>
      <c r="H106" s="1584"/>
      <c r="I106" s="1604"/>
      <c r="J106" s="1604"/>
      <c r="K106" s="1604"/>
      <c r="L106" s="1604"/>
      <c r="M106" s="1604"/>
      <c r="N106" s="1604"/>
      <c r="O106" s="1604"/>
      <c r="P106" s="1604"/>
      <c r="Q106" s="1604"/>
      <c r="R106" s="1604"/>
      <c r="S106" s="1604"/>
      <c r="T106" s="1604"/>
      <c r="U106" s="1604"/>
      <c r="V106" s="1604"/>
      <c r="W106" s="1604"/>
      <c r="X106" s="1604"/>
      <c r="Y106" s="1604"/>
      <c r="Z106" s="1604"/>
      <c r="AA106" s="1604"/>
      <c r="AB106" s="1604"/>
      <c r="AC106" s="1604"/>
      <c r="AD106" s="1604"/>
      <c r="AE106" s="1604"/>
      <c r="AF106" s="1604"/>
      <c r="AG106" s="1604"/>
      <c r="AH106" s="1604"/>
      <c r="AI106" s="1604"/>
      <c r="AJ106" s="1604"/>
      <c r="AK106" s="1604"/>
      <c r="AL106" s="1604"/>
      <c r="AM106" s="1604"/>
      <c r="AN106" s="1604"/>
      <c r="AO106" s="1604"/>
      <c r="AP106" s="1604"/>
      <c r="AQ106" s="1604"/>
      <c r="AR106" s="1604"/>
      <c r="AS106" s="1604"/>
      <c r="AT106" s="1604"/>
      <c r="AU106" s="1604"/>
      <c r="AV106" s="1604"/>
      <c r="AW106" s="1604"/>
      <c r="AX106" s="1604"/>
      <c r="AY106" s="1604"/>
      <c r="AZ106" s="1604"/>
      <c r="BA106" s="1604"/>
      <c r="BB106" s="1604"/>
      <c r="BC106" s="1604"/>
      <c r="BD106" s="1604"/>
      <c r="BE106" s="1604"/>
      <c r="BF106" s="1604"/>
      <c r="BG106" s="1604"/>
    </row>
    <row r="107" spans="1:59">
      <c r="A107" s="1582"/>
      <c r="B107" s="1604"/>
      <c r="C107" s="1604"/>
      <c r="D107" s="1604"/>
      <c r="E107" s="1604"/>
      <c r="F107" s="1604"/>
      <c r="G107" s="1604"/>
      <c r="H107" s="2067"/>
      <c r="I107" s="1604"/>
      <c r="J107" s="1604"/>
      <c r="K107" s="1604"/>
      <c r="L107" s="1604"/>
      <c r="M107" s="1604"/>
      <c r="N107" s="1604"/>
      <c r="O107" s="1604"/>
      <c r="P107" s="1604"/>
      <c r="Q107" s="1604"/>
      <c r="R107" s="1604"/>
      <c r="S107" s="1604"/>
      <c r="T107" s="1604"/>
      <c r="U107" s="1604"/>
      <c r="V107" s="1604"/>
      <c r="W107" s="1604"/>
      <c r="X107" s="1604"/>
      <c r="Y107" s="1604"/>
      <c r="Z107" s="1604"/>
      <c r="AA107" s="1604"/>
      <c r="AB107" s="1604"/>
      <c r="AC107" s="1604"/>
      <c r="AD107" s="1604"/>
      <c r="AE107" s="1604"/>
      <c r="AF107" s="1604"/>
      <c r="AG107" s="1604"/>
      <c r="AH107" s="1604"/>
      <c r="AI107" s="1604"/>
      <c r="AJ107" s="1604"/>
      <c r="AK107" s="1604"/>
      <c r="AL107" s="1604"/>
      <c r="AM107" s="1604"/>
      <c r="AN107" s="1604"/>
      <c r="AO107" s="1604"/>
      <c r="AP107" s="1604"/>
      <c r="AQ107" s="1604"/>
      <c r="AR107" s="1604"/>
      <c r="AS107" s="1604"/>
      <c r="AT107" s="1604"/>
      <c r="AU107" s="1604"/>
      <c r="AV107" s="1604"/>
      <c r="AW107" s="1604"/>
      <c r="AX107" s="1604"/>
      <c r="AY107" s="1604"/>
      <c r="AZ107" s="1604"/>
      <c r="BA107" s="1604"/>
      <c r="BB107" s="1604"/>
      <c r="BC107" s="1604"/>
      <c r="BD107" s="1604"/>
      <c r="BE107" s="1604"/>
      <c r="BF107" s="1604"/>
      <c r="BG107" s="1604"/>
    </row>
    <row r="108" spans="1:59">
      <c r="A108" s="1582"/>
      <c r="B108" s="1604"/>
      <c r="C108" s="1604"/>
      <c r="D108" s="1604"/>
      <c r="E108" s="1604"/>
      <c r="F108" s="1604"/>
      <c r="G108" s="1604"/>
      <c r="H108" s="1584"/>
      <c r="I108" s="1604"/>
      <c r="J108" s="1604"/>
      <c r="K108" s="1604"/>
      <c r="L108" s="1604"/>
      <c r="M108" s="1604"/>
      <c r="N108" s="1604"/>
      <c r="O108" s="1604"/>
      <c r="P108" s="1604"/>
      <c r="Q108" s="1604"/>
      <c r="R108" s="1604"/>
      <c r="S108" s="1604"/>
      <c r="T108" s="1604"/>
      <c r="U108" s="1604"/>
      <c r="V108" s="1604"/>
      <c r="W108" s="1604"/>
      <c r="X108" s="1604"/>
      <c r="Y108" s="1604"/>
      <c r="Z108" s="1604"/>
      <c r="AA108" s="1604"/>
      <c r="AB108" s="1604"/>
      <c r="AC108" s="1604"/>
      <c r="AD108" s="1604"/>
      <c r="AE108" s="1604"/>
      <c r="AF108" s="1604"/>
      <c r="AG108" s="1604"/>
      <c r="AH108" s="1604"/>
      <c r="AI108" s="1604"/>
      <c r="AJ108" s="1604"/>
      <c r="AK108" s="1604"/>
      <c r="AL108" s="1604"/>
      <c r="AM108" s="1604"/>
      <c r="AN108" s="1604"/>
      <c r="AO108" s="1604"/>
      <c r="AP108" s="1604"/>
      <c r="AQ108" s="1604"/>
      <c r="AR108" s="1604"/>
      <c r="AS108" s="1604"/>
      <c r="AT108" s="1604"/>
      <c r="AU108" s="1604"/>
      <c r="AV108" s="1604"/>
      <c r="AW108" s="1604"/>
      <c r="AX108" s="1604"/>
      <c r="AY108" s="1604"/>
      <c r="AZ108" s="1604"/>
      <c r="BA108" s="1604"/>
      <c r="BB108" s="1604"/>
      <c r="BC108" s="1604"/>
      <c r="BD108" s="1604"/>
      <c r="BE108" s="1604"/>
      <c r="BF108" s="1604"/>
      <c r="BG108" s="1604"/>
    </row>
    <row r="109" spans="1:59">
      <c r="A109" s="1582"/>
      <c r="B109" s="1604"/>
      <c r="C109" s="1604"/>
      <c r="D109" s="1604"/>
      <c r="E109" s="1604"/>
      <c r="F109" s="1604"/>
      <c r="G109" s="1604"/>
      <c r="H109" s="1584"/>
      <c r="I109" s="1604"/>
      <c r="J109" s="1604"/>
      <c r="K109" s="1604"/>
      <c r="L109" s="1604"/>
      <c r="M109" s="1604"/>
      <c r="N109" s="1604"/>
      <c r="O109" s="1604"/>
      <c r="P109" s="1604"/>
      <c r="Q109" s="1604"/>
      <c r="R109" s="1604"/>
      <c r="S109" s="1604"/>
      <c r="T109" s="1604"/>
      <c r="U109" s="1604"/>
      <c r="V109" s="1604"/>
      <c r="W109" s="1604"/>
      <c r="X109" s="1604"/>
      <c r="Y109" s="1604"/>
      <c r="Z109" s="1604"/>
      <c r="AA109" s="1604"/>
      <c r="AB109" s="1604"/>
      <c r="AC109" s="1604"/>
      <c r="AD109" s="1604"/>
      <c r="AE109" s="1604"/>
      <c r="AF109" s="1604"/>
      <c r="AG109" s="1604"/>
      <c r="AH109" s="1604"/>
      <c r="AI109" s="1604"/>
      <c r="AJ109" s="1604"/>
      <c r="AK109" s="1604"/>
      <c r="AL109" s="1604"/>
      <c r="AM109" s="1604"/>
      <c r="AN109" s="1604"/>
      <c r="AO109" s="1604"/>
      <c r="AP109" s="1604"/>
      <c r="AQ109" s="1604"/>
      <c r="AR109" s="1604"/>
      <c r="AS109" s="1604"/>
      <c r="AT109" s="1604"/>
      <c r="AU109" s="1604"/>
      <c r="AV109" s="1604"/>
      <c r="AW109" s="1604"/>
      <c r="AX109" s="1604"/>
      <c r="AY109" s="1604"/>
      <c r="AZ109" s="1604"/>
      <c r="BA109" s="1604"/>
      <c r="BB109" s="1604"/>
      <c r="BC109" s="1604"/>
      <c r="BD109" s="1604"/>
      <c r="BE109" s="1604"/>
      <c r="BF109" s="1604"/>
      <c r="BG109" s="1604"/>
    </row>
    <row r="110" spans="1:59">
      <c r="A110" s="1582"/>
      <c r="B110" s="1604"/>
      <c r="C110" s="1604"/>
      <c r="D110" s="1604"/>
      <c r="E110" s="1604"/>
      <c r="F110" s="1604"/>
      <c r="G110" s="1604"/>
      <c r="H110" s="1584"/>
      <c r="I110" s="1604"/>
      <c r="J110" s="1604"/>
      <c r="K110" s="1604"/>
      <c r="L110" s="1604"/>
      <c r="M110" s="1604"/>
      <c r="N110" s="1604"/>
      <c r="O110" s="1604"/>
      <c r="P110" s="1604"/>
      <c r="Q110" s="1604"/>
      <c r="R110" s="1604"/>
      <c r="S110" s="1604"/>
      <c r="T110" s="1604"/>
      <c r="U110" s="1604"/>
      <c r="V110" s="1604"/>
      <c r="W110" s="1604"/>
      <c r="X110" s="1604"/>
      <c r="Y110" s="1604"/>
      <c r="Z110" s="1604"/>
      <c r="AA110" s="1604"/>
      <c r="AB110" s="1604"/>
      <c r="AC110" s="1604"/>
      <c r="AD110" s="1604"/>
      <c r="AE110" s="1604"/>
      <c r="AF110" s="1604"/>
      <c r="AG110" s="1604"/>
      <c r="AH110" s="1604"/>
      <c r="AI110" s="1604"/>
      <c r="AJ110" s="1604"/>
      <c r="AK110" s="1604"/>
      <c r="AL110" s="1604"/>
      <c r="AM110" s="1604"/>
      <c r="AN110" s="1604"/>
      <c r="AO110" s="1604"/>
      <c r="AP110" s="1604"/>
      <c r="AQ110" s="1604"/>
      <c r="AR110" s="1604"/>
      <c r="AS110" s="1604"/>
      <c r="AT110" s="1604"/>
      <c r="AU110" s="1604"/>
      <c r="AV110" s="1604"/>
      <c r="AW110" s="1604"/>
      <c r="AX110" s="1604"/>
      <c r="AY110" s="1604"/>
      <c r="AZ110" s="1604"/>
      <c r="BA110" s="1604"/>
      <c r="BB110" s="1604"/>
      <c r="BC110" s="1604"/>
      <c r="BD110" s="1604"/>
      <c r="BE110" s="1604"/>
      <c r="BF110" s="1604"/>
      <c r="BG110" s="1604"/>
    </row>
    <row r="111" spans="1:59">
      <c r="A111" s="1582"/>
      <c r="B111" s="1604"/>
      <c r="C111" s="1604"/>
      <c r="D111" s="1604"/>
      <c r="E111" s="1604"/>
      <c r="F111" s="1604"/>
      <c r="G111" s="1604"/>
      <c r="H111" s="1584"/>
      <c r="I111" s="1604"/>
      <c r="J111" s="1604"/>
      <c r="K111" s="1604"/>
      <c r="L111" s="1604"/>
      <c r="M111" s="1604"/>
      <c r="N111" s="1604"/>
      <c r="O111" s="1604"/>
      <c r="P111" s="1604"/>
      <c r="Q111" s="1604"/>
      <c r="R111" s="1604"/>
      <c r="S111" s="1604"/>
      <c r="T111" s="1604"/>
      <c r="U111" s="1604"/>
      <c r="V111" s="1604"/>
      <c r="W111" s="1604"/>
      <c r="X111" s="1604"/>
      <c r="Y111" s="1604"/>
      <c r="Z111" s="1604"/>
      <c r="AA111" s="1604"/>
      <c r="AB111" s="1604"/>
      <c r="AC111" s="1604"/>
      <c r="AD111" s="1604"/>
      <c r="AE111" s="1604"/>
      <c r="AF111" s="1604"/>
      <c r="AG111" s="1604"/>
      <c r="AH111" s="1604"/>
      <c r="AI111" s="1604"/>
      <c r="AJ111" s="1604"/>
      <c r="AK111" s="1604"/>
      <c r="AL111" s="1604"/>
      <c r="AM111" s="1604"/>
      <c r="AN111" s="1604"/>
      <c r="AO111" s="1604"/>
      <c r="AP111" s="1604"/>
      <c r="AQ111" s="1604"/>
      <c r="AR111" s="1604"/>
      <c r="AS111" s="1604"/>
      <c r="AT111" s="1604"/>
      <c r="AU111" s="1604"/>
      <c r="AV111" s="1604"/>
      <c r="AW111" s="1604"/>
      <c r="AX111" s="1604"/>
      <c r="AY111" s="1604"/>
      <c r="AZ111" s="1604"/>
      <c r="BA111" s="1604"/>
      <c r="BB111" s="1604"/>
      <c r="BC111" s="1604"/>
      <c r="BD111" s="1604"/>
      <c r="BE111" s="1604"/>
      <c r="BF111" s="1604"/>
      <c r="BG111" s="1604"/>
    </row>
    <row r="112" spans="1:59">
      <c r="A112" s="1582"/>
      <c r="B112" s="1604"/>
      <c r="C112" s="1604"/>
      <c r="D112" s="1604"/>
      <c r="E112" s="1604"/>
      <c r="F112" s="1604"/>
      <c r="G112" s="1604"/>
      <c r="H112" s="1584"/>
      <c r="I112" s="1604"/>
      <c r="J112" s="1604"/>
      <c r="K112" s="1604"/>
      <c r="L112" s="1604"/>
      <c r="M112" s="1604"/>
      <c r="N112" s="1604"/>
      <c r="O112" s="1604"/>
      <c r="P112" s="1604"/>
      <c r="Q112" s="1604"/>
      <c r="R112" s="1604"/>
      <c r="S112" s="1604"/>
      <c r="T112" s="1604"/>
      <c r="U112" s="1604"/>
      <c r="V112" s="1604"/>
      <c r="W112" s="1604"/>
      <c r="X112" s="1604"/>
      <c r="Y112" s="1604"/>
      <c r="Z112" s="1604"/>
      <c r="AA112" s="1604"/>
      <c r="AB112" s="1604"/>
      <c r="AC112" s="1604"/>
      <c r="AD112" s="1604"/>
      <c r="AE112" s="1604"/>
      <c r="AF112" s="1604"/>
      <c r="AG112" s="1604"/>
      <c r="AH112" s="1604"/>
      <c r="AI112" s="1604"/>
      <c r="AJ112" s="1604"/>
      <c r="AK112" s="1604"/>
      <c r="AL112" s="1604"/>
      <c r="AM112" s="1604"/>
      <c r="AN112" s="1604"/>
      <c r="AO112" s="1604"/>
      <c r="AP112" s="1604"/>
      <c r="AQ112" s="1604"/>
      <c r="AR112" s="1604"/>
      <c r="AS112" s="1604"/>
      <c r="AT112" s="1604"/>
      <c r="AU112" s="1604"/>
      <c r="AV112" s="1604"/>
      <c r="AW112" s="1604"/>
      <c r="AX112" s="1604"/>
      <c r="AY112" s="1604"/>
      <c r="AZ112" s="1604"/>
      <c r="BA112" s="1604"/>
      <c r="BB112" s="1604"/>
      <c r="BC112" s="1604"/>
      <c r="BD112" s="1604"/>
      <c r="BE112" s="1604"/>
      <c r="BF112" s="1604"/>
      <c r="BG112" s="1604"/>
    </row>
    <row r="113" spans="1:59">
      <c r="A113" s="1582"/>
      <c r="B113" s="1604"/>
      <c r="C113" s="1604"/>
      <c r="D113" s="1604"/>
      <c r="E113" s="1604"/>
      <c r="F113" s="1604"/>
      <c r="G113" s="1604"/>
      <c r="H113" s="1584"/>
      <c r="I113" s="1604"/>
      <c r="J113" s="1604"/>
      <c r="K113" s="1604"/>
      <c r="L113" s="1604"/>
      <c r="M113" s="1604"/>
      <c r="N113" s="1604"/>
      <c r="O113" s="1604"/>
      <c r="P113" s="1604"/>
      <c r="Q113" s="1604"/>
      <c r="R113" s="1604"/>
      <c r="S113" s="1604"/>
      <c r="T113" s="1604"/>
      <c r="U113" s="1604"/>
      <c r="V113" s="1604"/>
      <c r="W113" s="1604"/>
      <c r="X113" s="1604"/>
      <c r="Y113" s="1604"/>
      <c r="Z113" s="1604"/>
      <c r="AA113" s="1604"/>
      <c r="AB113" s="1604"/>
      <c r="AC113" s="1604"/>
      <c r="AD113" s="1604"/>
      <c r="AE113" s="1604"/>
      <c r="AF113" s="1604"/>
      <c r="AG113" s="1604"/>
      <c r="AH113" s="1604"/>
      <c r="AI113" s="1604"/>
      <c r="AJ113" s="1604"/>
      <c r="AK113" s="1604"/>
      <c r="AL113" s="1604"/>
      <c r="AM113" s="1604"/>
      <c r="AN113" s="1604"/>
      <c r="AO113" s="1604"/>
      <c r="AP113" s="1604"/>
      <c r="AQ113" s="1604"/>
      <c r="AR113" s="1604"/>
      <c r="AS113" s="1604"/>
      <c r="AT113" s="1604"/>
      <c r="AU113" s="1604"/>
      <c r="AV113" s="1604"/>
      <c r="AW113" s="1604"/>
      <c r="AX113" s="1604"/>
      <c r="AY113" s="1604"/>
      <c r="AZ113" s="1604"/>
      <c r="BA113" s="1604"/>
      <c r="BB113" s="1604"/>
      <c r="BC113" s="1604"/>
      <c r="BD113" s="1604"/>
      <c r="BE113" s="1604"/>
      <c r="BF113" s="1604"/>
      <c r="BG113" s="1604"/>
    </row>
    <row r="114" spans="1:59">
      <c r="A114" s="1582"/>
      <c r="B114" s="1604"/>
      <c r="C114" s="1604"/>
      <c r="D114" s="1604"/>
      <c r="E114" s="1604"/>
      <c r="F114" s="1604"/>
      <c r="G114" s="1604"/>
      <c r="H114" s="1584"/>
      <c r="I114" s="1604"/>
      <c r="J114" s="1604"/>
      <c r="K114" s="1604"/>
      <c r="L114" s="1604"/>
      <c r="M114" s="1604"/>
      <c r="N114" s="1604"/>
      <c r="O114" s="1604"/>
      <c r="P114" s="1604"/>
      <c r="Q114" s="1604"/>
      <c r="R114" s="1604"/>
      <c r="S114" s="1604"/>
      <c r="T114" s="1604"/>
      <c r="U114" s="1604"/>
      <c r="V114" s="1604"/>
      <c r="W114" s="1604"/>
      <c r="X114" s="1604"/>
      <c r="Y114" s="1604"/>
      <c r="Z114" s="1604"/>
      <c r="AA114" s="1604"/>
      <c r="AB114" s="1604"/>
      <c r="AC114" s="1604"/>
      <c r="AD114" s="1604"/>
      <c r="AE114" s="1604"/>
      <c r="AF114" s="1604"/>
      <c r="AG114" s="1604"/>
      <c r="AH114" s="1604"/>
      <c r="AI114" s="1604"/>
      <c r="AJ114" s="1604"/>
      <c r="AK114" s="1604"/>
      <c r="AL114" s="1604"/>
      <c r="AM114" s="1604"/>
      <c r="AN114" s="1604"/>
      <c r="AO114" s="1604"/>
      <c r="AP114" s="1604"/>
      <c r="AQ114" s="1604"/>
      <c r="AR114" s="1604"/>
      <c r="AS114" s="1604"/>
      <c r="AT114" s="1604"/>
      <c r="AU114" s="1604"/>
      <c r="AV114" s="1604"/>
      <c r="AW114" s="1604"/>
      <c r="AX114" s="1604"/>
      <c r="AY114" s="1604"/>
      <c r="AZ114" s="1604"/>
      <c r="BA114" s="1604"/>
      <c r="BB114" s="1604"/>
      <c r="BC114" s="1604"/>
      <c r="BD114" s="1604"/>
      <c r="BE114" s="1604"/>
      <c r="BF114" s="1604"/>
      <c r="BG114" s="1604"/>
    </row>
    <row r="115" spans="1:59">
      <c r="A115" s="1582"/>
      <c r="B115" s="1604"/>
      <c r="C115" s="1604"/>
      <c r="D115" s="1604"/>
      <c r="E115" s="1604"/>
      <c r="F115" s="1604"/>
      <c r="G115" s="1604"/>
      <c r="H115" s="1584"/>
      <c r="I115" s="1604"/>
      <c r="J115" s="1604"/>
      <c r="K115" s="1604"/>
      <c r="L115" s="1604"/>
      <c r="M115" s="1604"/>
      <c r="N115" s="1604"/>
      <c r="O115" s="1604"/>
      <c r="P115" s="1604"/>
      <c r="Q115" s="1604"/>
      <c r="R115" s="1604"/>
      <c r="S115" s="1604"/>
      <c r="T115" s="1604"/>
      <c r="U115" s="1604"/>
      <c r="V115" s="1604"/>
      <c r="W115" s="1604"/>
      <c r="X115" s="1604"/>
      <c r="Y115" s="1604"/>
      <c r="Z115" s="1604"/>
      <c r="AA115" s="1604"/>
      <c r="AB115" s="1604"/>
      <c r="AC115" s="1604"/>
      <c r="AD115" s="1604"/>
      <c r="AE115" s="1604"/>
      <c r="AF115" s="1604"/>
      <c r="AG115" s="1604"/>
      <c r="AH115" s="1604"/>
      <c r="AI115" s="1604"/>
      <c r="AJ115" s="1604"/>
      <c r="AK115" s="1604"/>
      <c r="AL115" s="1604"/>
      <c r="AM115" s="1604"/>
      <c r="AN115" s="1604"/>
      <c r="AO115" s="1604"/>
      <c r="AP115" s="1604"/>
      <c r="AQ115" s="1604"/>
      <c r="AR115" s="1604"/>
      <c r="AS115" s="1604"/>
      <c r="AT115" s="1604"/>
      <c r="AU115" s="1604"/>
      <c r="AV115" s="1604"/>
      <c r="AW115" s="1604"/>
      <c r="AX115" s="1604"/>
      <c r="AY115" s="1604"/>
      <c r="AZ115" s="1604"/>
      <c r="BA115" s="1604"/>
      <c r="BB115" s="1604"/>
      <c r="BC115" s="1604"/>
      <c r="BD115" s="1604"/>
      <c r="BE115" s="1604"/>
      <c r="BF115" s="1604"/>
      <c r="BG115" s="1604"/>
    </row>
    <row r="116" spans="1:59">
      <c r="A116" s="1582"/>
      <c r="B116" s="1604"/>
      <c r="C116" s="1604"/>
      <c r="D116" s="1604"/>
      <c r="E116" s="1604"/>
      <c r="F116" s="1604"/>
      <c r="G116" s="1604"/>
      <c r="H116" s="1584"/>
      <c r="I116" s="1604"/>
      <c r="J116" s="1604"/>
      <c r="K116" s="1604"/>
      <c r="L116" s="1604"/>
      <c r="M116" s="1604"/>
      <c r="N116" s="1604"/>
      <c r="O116" s="1604"/>
      <c r="P116" s="1604"/>
      <c r="Q116" s="1604"/>
      <c r="R116" s="1604"/>
      <c r="S116" s="1604"/>
      <c r="T116" s="1604"/>
      <c r="U116" s="1604"/>
      <c r="V116" s="1604"/>
      <c r="W116" s="1604"/>
      <c r="X116" s="1604"/>
      <c r="Y116" s="1604"/>
      <c r="Z116" s="1604"/>
      <c r="AA116" s="1604"/>
      <c r="AB116" s="1604"/>
      <c r="AC116" s="1604"/>
      <c r="AD116" s="1604"/>
      <c r="AE116" s="1604"/>
      <c r="AF116" s="1604"/>
      <c r="AG116" s="1604"/>
      <c r="AH116" s="1604"/>
      <c r="AI116" s="1604"/>
      <c r="AJ116" s="1604"/>
      <c r="AK116" s="1604"/>
      <c r="AL116" s="1604"/>
      <c r="AM116" s="1604"/>
      <c r="AN116" s="1604"/>
      <c r="AO116" s="1604"/>
      <c r="AP116" s="1604"/>
      <c r="AQ116" s="1604"/>
      <c r="AR116" s="1604"/>
      <c r="AS116" s="1604"/>
      <c r="AT116" s="1604"/>
      <c r="AU116" s="1604"/>
      <c r="AV116" s="1604"/>
      <c r="AW116" s="1604"/>
      <c r="AX116" s="1604"/>
      <c r="AY116" s="1604"/>
      <c r="AZ116" s="1604"/>
      <c r="BA116" s="1604"/>
      <c r="BB116" s="1604"/>
      <c r="BC116" s="1604"/>
      <c r="BD116" s="1604"/>
      <c r="BE116" s="1604"/>
      <c r="BF116" s="1604"/>
      <c r="BG116" s="1604"/>
    </row>
    <row r="117" spans="1:59">
      <c r="A117" s="1582"/>
      <c r="B117" s="1604"/>
      <c r="C117" s="1604"/>
      <c r="D117" s="1604"/>
      <c r="E117" s="1604"/>
      <c r="F117" s="1604"/>
      <c r="G117" s="1604"/>
      <c r="H117" s="1584"/>
      <c r="I117" s="1604"/>
      <c r="J117" s="1604"/>
      <c r="K117" s="1604"/>
      <c r="L117" s="1604"/>
      <c r="M117" s="1604"/>
      <c r="N117" s="1604"/>
      <c r="O117" s="1604"/>
      <c r="P117" s="1604"/>
      <c r="Q117" s="1604"/>
      <c r="R117" s="1604"/>
      <c r="S117" s="1604"/>
      <c r="T117" s="1604"/>
      <c r="U117" s="1604"/>
      <c r="V117" s="1604"/>
      <c r="W117" s="1604"/>
      <c r="X117" s="1604"/>
      <c r="Y117" s="1604"/>
      <c r="Z117" s="1604"/>
      <c r="AA117" s="1604"/>
      <c r="AB117" s="1604"/>
      <c r="AC117" s="1604"/>
      <c r="AD117" s="1604"/>
      <c r="AE117" s="1604"/>
      <c r="AF117" s="1604"/>
      <c r="AG117" s="1604"/>
      <c r="AH117" s="1604"/>
      <c r="AI117" s="1604"/>
      <c r="AJ117" s="1604"/>
      <c r="AK117" s="1604"/>
      <c r="AL117" s="1604"/>
      <c r="AM117" s="1604"/>
      <c r="AN117" s="1604"/>
      <c r="AO117" s="1604"/>
      <c r="AP117" s="1604"/>
      <c r="AQ117" s="1604"/>
      <c r="AR117" s="1604"/>
      <c r="AS117" s="1604"/>
      <c r="AT117" s="1604"/>
      <c r="AU117" s="1604"/>
      <c r="AV117" s="1604"/>
      <c r="AW117" s="1604"/>
      <c r="AX117" s="1604"/>
      <c r="AY117" s="1604"/>
      <c r="AZ117" s="1604"/>
      <c r="BA117" s="1604"/>
      <c r="BB117" s="1604"/>
      <c r="BC117" s="1604"/>
      <c r="BD117" s="1604"/>
      <c r="BE117" s="1604"/>
      <c r="BF117" s="1604"/>
      <c r="BG117" s="1604"/>
    </row>
    <row r="118" spans="1:59" ht="15.75" thickBot="1">
      <c r="A118" s="1818"/>
      <c r="B118" s="1615"/>
      <c r="C118" s="2034"/>
      <c r="D118" s="2034"/>
      <c r="E118" s="2034"/>
      <c r="F118" s="1615"/>
      <c r="G118" s="1615"/>
      <c r="H118" s="2068"/>
      <c r="I118" s="1604"/>
      <c r="J118" s="1604"/>
      <c r="K118" s="1604"/>
      <c r="L118" s="1604"/>
      <c r="M118" s="1604"/>
      <c r="N118" s="1604"/>
      <c r="O118" s="1604"/>
      <c r="P118" s="1604"/>
      <c r="Q118" s="1604"/>
      <c r="R118" s="1604"/>
      <c r="S118" s="1604"/>
      <c r="T118" s="1604"/>
      <c r="U118" s="1604"/>
      <c r="V118" s="1604"/>
      <c r="W118" s="1604"/>
      <c r="X118" s="1604"/>
      <c r="Y118" s="1604"/>
      <c r="Z118" s="1604"/>
      <c r="AA118" s="1604"/>
      <c r="AB118" s="1604"/>
      <c r="AC118" s="1604"/>
      <c r="AD118" s="1604"/>
      <c r="AE118" s="1604"/>
      <c r="AF118" s="1604"/>
      <c r="AG118" s="1604"/>
      <c r="AH118" s="1604"/>
      <c r="AI118" s="1604"/>
      <c r="AJ118" s="1604"/>
      <c r="AK118" s="1604"/>
      <c r="AL118" s="1604"/>
      <c r="AM118" s="1604"/>
      <c r="AN118" s="1604"/>
      <c r="AO118" s="1604"/>
      <c r="AP118" s="1604"/>
      <c r="AQ118" s="1604"/>
      <c r="AR118" s="1604"/>
      <c r="AS118" s="1604"/>
      <c r="AT118" s="1604"/>
      <c r="AU118" s="1604"/>
      <c r="AV118" s="1604"/>
      <c r="AW118" s="1604"/>
      <c r="AX118" s="1604"/>
      <c r="AY118" s="1604"/>
      <c r="AZ118" s="1604"/>
      <c r="BA118" s="1604"/>
      <c r="BB118" s="1604"/>
      <c r="BC118" s="1604"/>
      <c r="BD118" s="1604"/>
      <c r="BE118" s="1604"/>
      <c r="BF118" s="1604"/>
      <c r="BG118" s="1604"/>
    </row>
    <row r="119" spans="1:59">
      <c r="A119" s="2539" t="s">
        <v>4653</v>
      </c>
      <c r="B119" s="1986"/>
      <c r="C119" s="2539"/>
      <c r="D119" s="2539"/>
      <c r="E119" s="2028" t="s">
        <v>474</v>
      </c>
      <c r="F119" s="1604"/>
      <c r="G119" s="1604"/>
      <c r="H119" s="1604"/>
      <c r="I119" s="1604"/>
      <c r="J119" s="1604"/>
      <c r="K119" s="1604"/>
      <c r="L119" s="1604"/>
      <c r="M119" s="1604"/>
      <c r="N119" s="1604"/>
      <c r="O119" s="1604"/>
      <c r="P119" s="1604"/>
      <c r="Q119" s="1604"/>
      <c r="R119" s="1604"/>
      <c r="S119" s="1604"/>
      <c r="T119" s="1604"/>
      <c r="U119" s="1604"/>
      <c r="V119" s="1604"/>
      <c r="W119" s="1604"/>
      <c r="X119" s="1604"/>
      <c r="Y119" s="1604"/>
      <c r="Z119" s="1604"/>
      <c r="AA119" s="1604"/>
      <c r="AB119" s="1604"/>
      <c r="AC119" s="1604"/>
      <c r="AD119" s="1604"/>
      <c r="AE119" s="1604"/>
      <c r="AF119" s="1604"/>
      <c r="AG119" s="1604"/>
      <c r="AH119" s="1604"/>
      <c r="AI119" s="1604"/>
      <c r="AJ119" s="1604"/>
      <c r="AK119" s="1604"/>
      <c r="AL119" s="1604"/>
      <c r="AM119" s="1604"/>
      <c r="AN119" s="1604"/>
      <c r="AO119" s="1604"/>
      <c r="AP119" s="1604"/>
      <c r="AQ119" s="1604"/>
      <c r="AR119" s="1604"/>
      <c r="AS119" s="1604"/>
      <c r="AT119" s="1604"/>
      <c r="AU119" s="1604"/>
      <c r="AV119" s="1604"/>
      <c r="AW119" s="1604"/>
      <c r="AX119" s="1604"/>
      <c r="AY119" s="1604"/>
      <c r="AZ119" s="1604"/>
      <c r="BA119" s="1604"/>
      <c r="BB119" s="1604"/>
      <c r="BC119" s="1604"/>
      <c r="BD119" s="1604"/>
      <c r="BE119" s="1604"/>
      <c r="BF119" s="1604"/>
      <c r="BG119" s="1604"/>
    </row>
    <row r="120" spans="1:59">
      <c r="A120" s="1604"/>
      <c r="B120" s="1604"/>
      <c r="C120" s="1604"/>
      <c r="D120" s="1604"/>
      <c r="E120" s="1604"/>
      <c r="F120" s="1604"/>
      <c r="G120" s="1604"/>
      <c r="H120" s="1604"/>
      <c r="I120" s="1604"/>
      <c r="J120" s="1604"/>
      <c r="K120" s="1604"/>
      <c r="L120" s="1604"/>
      <c r="M120" s="1604"/>
      <c r="N120" s="1604"/>
      <c r="O120" s="1604"/>
      <c r="P120" s="1604"/>
      <c r="Q120" s="1604"/>
      <c r="R120" s="1604"/>
      <c r="S120" s="1604"/>
      <c r="T120" s="1604"/>
      <c r="U120" s="1604"/>
      <c r="V120" s="1604"/>
      <c r="W120" s="1604"/>
      <c r="X120" s="1604"/>
      <c r="Y120" s="1604"/>
      <c r="Z120" s="1604"/>
      <c r="AA120" s="1604"/>
      <c r="AB120" s="1604"/>
      <c r="AC120" s="1604"/>
      <c r="AD120" s="1604"/>
      <c r="AE120" s="1604"/>
      <c r="AF120" s="1604"/>
      <c r="AG120" s="1604"/>
      <c r="AH120" s="1604"/>
      <c r="AI120" s="1604"/>
      <c r="AJ120" s="1604"/>
      <c r="AK120" s="1604"/>
      <c r="AL120" s="1604"/>
      <c r="AM120" s="1604"/>
      <c r="AN120" s="1604"/>
      <c r="AO120" s="1604"/>
      <c r="AP120" s="1604"/>
      <c r="AQ120" s="1604"/>
      <c r="AR120" s="1604"/>
      <c r="AS120" s="1604"/>
      <c r="AT120" s="1604"/>
      <c r="AU120" s="1604"/>
      <c r="AV120" s="1604"/>
      <c r="AW120" s="1604"/>
      <c r="AX120" s="1604"/>
      <c r="AY120" s="1604"/>
      <c r="AZ120" s="1604"/>
      <c r="BA120" s="1604"/>
      <c r="BB120" s="1604"/>
      <c r="BC120" s="1604"/>
      <c r="BD120" s="1604"/>
      <c r="BE120" s="1604"/>
      <c r="BF120" s="1604"/>
      <c r="BG120" s="1604"/>
    </row>
    <row r="121" spans="1:59" ht="15.75">
      <c r="A121" s="1619" t="s">
        <v>3211</v>
      </c>
      <c r="B121" s="1619"/>
      <c r="C121" s="1619"/>
      <c r="D121" s="1623"/>
      <c r="E121" s="1619"/>
      <c r="F121" s="1619"/>
      <c r="G121" s="1619"/>
      <c r="H121" s="1604"/>
      <c r="I121" s="1604"/>
      <c r="J121" s="1604"/>
      <c r="K121" s="1604"/>
      <c r="L121" s="1604"/>
      <c r="M121" s="1604"/>
      <c r="N121" s="1604"/>
      <c r="O121" s="1604"/>
      <c r="P121" s="1604"/>
      <c r="Q121" s="1604"/>
      <c r="R121" s="1604"/>
      <c r="S121" s="1604"/>
      <c r="T121" s="1604"/>
      <c r="U121" s="1604"/>
      <c r="V121" s="1604"/>
      <c r="W121" s="1604"/>
      <c r="X121" s="1604"/>
      <c r="Y121" s="1604"/>
      <c r="Z121" s="1604"/>
      <c r="AA121" s="1604"/>
      <c r="AB121" s="1604"/>
      <c r="AC121" s="1604"/>
      <c r="AD121" s="1604"/>
      <c r="AE121" s="1604"/>
      <c r="AF121" s="1604"/>
      <c r="AG121" s="1604"/>
      <c r="AH121" s="1604"/>
      <c r="AI121" s="1604"/>
      <c r="AJ121" s="1604"/>
      <c r="AK121" s="1604"/>
      <c r="AL121" s="1604"/>
      <c r="AM121" s="1604"/>
      <c r="AN121" s="1604"/>
      <c r="AO121" s="1604"/>
      <c r="AP121" s="1604"/>
      <c r="AQ121" s="1604"/>
      <c r="AR121" s="1604"/>
      <c r="AS121" s="1604"/>
      <c r="AT121" s="1604"/>
      <c r="AU121" s="1604"/>
      <c r="AV121" s="1604"/>
      <c r="AW121" s="1604"/>
      <c r="AX121" s="1604"/>
      <c r="AY121" s="1604"/>
      <c r="AZ121" s="1604"/>
      <c r="BA121" s="1604"/>
      <c r="BB121" s="1604"/>
      <c r="BC121" s="1604"/>
      <c r="BD121" s="1604"/>
      <c r="BE121" s="1604"/>
      <c r="BF121" s="1604"/>
      <c r="BG121" s="1604"/>
    </row>
    <row r="122" spans="1:59">
      <c r="A122" s="1604"/>
      <c r="B122" s="1604"/>
      <c r="C122" s="1604"/>
      <c r="D122" s="1604"/>
      <c r="E122" s="1604"/>
      <c r="F122" s="1604"/>
      <c r="G122" s="1604"/>
      <c r="H122" s="1604"/>
      <c r="I122" s="1604"/>
      <c r="J122" s="1604"/>
      <c r="K122" s="1604"/>
      <c r="L122" s="1604"/>
      <c r="M122" s="1604"/>
      <c r="N122" s="1604"/>
      <c r="O122" s="1604"/>
      <c r="P122" s="1604"/>
      <c r="Q122" s="1604"/>
      <c r="R122" s="1604"/>
      <c r="S122" s="1604"/>
      <c r="T122" s="1604"/>
      <c r="U122" s="1604"/>
      <c r="V122" s="1604"/>
      <c r="W122" s="1604"/>
      <c r="X122" s="1604"/>
      <c r="Y122" s="1604"/>
      <c r="Z122" s="1604"/>
      <c r="AA122" s="1604"/>
      <c r="AB122" s="1604"/>
      <c r="AC122" s="1604"/>
      <c r="AD122" s="1604"/>
      <c r="AE122" s="1604"/>
      <c r="AF122" s="1604"/>
      <c r="AG122" s="1604"/>
      <c r="AH122" s="1604"/>
      <c r="AI122" s="1604"/>
      <c r="AJ122" s="1604"/>
      <c r="AK122" s="1604"/>
      <c r="AL122" s="1604"/>
      <c r="AM122" s="1604"/>
      <c r="AN122" s="1604"/>
      <c r="AO122" s="1604"/>
      <c r="AP122" s="1604"/>
      <c r="AQ122" s="1604"/>
      <c r="AR122" s="1604"/>
      <c r="AS122" s="1604"/>
      <c r="AT122" s="1604"/>
      <c r="AU122" s="1604"/>
      <c r="AV122" s="1604"/>
      <c r="AW122" s="1604"/>
      <c r="AX122" s="1604"/>
      <c r="AY122" s="1604"/>
      <c r="AZ122" s="1604"/>
      <c r="BA122" s="1604"/>
      <c r="BB122" s="1604"/>
      <c r="BC122" s="1604"/>
      <c r="BD122" s="1604"/>
      <c r="BE122" s="1604"/>
      <c r="BF122" s="1604"/>
      <c r="BG122" s="1604"/>
    </row>
    <row r="123" spans="1:59">
      <c r="A123" s="1604"/>
      <c r="B123" s="1604"/>
      <c r="C123" s="1604"/>
      <c r="D123" s="1604"/>
      <c r="E123" s="1604"/>
      <c r="F123" s="1604"/>
      <c r="G123" s="1604"/>
      <c r="H123" s="1604"/>
      <c r="I123" s="1604"/>
      <c r="J123" s="1604"/>
      <c r="K123" s="1604"/>
      <c r="L123" s="1604"/>
      <c r="M123" s="1604"/>
      <c r="N123" s="1604"/>
      <c r="O123" s="1604"/>
      <c r="P123" s="1604"/>
      <c r="Q123" s="1604"/>
      <c r="R123" s="1604"/>
      <c r="S123" s="1604"/>
      <c r="T123" s="1604"/>
      <c r="U123" s="1604"/>
      <c r="V123" s="1604"/>
      <c r="W123" s="1604"/>
      <c r="X123" s="1604"/>
      <c r="Y123" s="1604"/>
      <c r="Z123" s="1604"/>
      <c r="AA123" s="1604"/>
      <c r="AB123" s="1604"/>
      <c r="AC123" s="1604"/>
      <c r="AD123" s="1604"/>
      <c r="AE123" s="1604"/>
      <c r="AF123" s="1604"/>
      <c r="AG123" s="1604"/>
      <c r="AH123" s="1604"/>
      <c r="AI123" s="1604"/>
      <c r="AJ123" s="1604"/>
      <c r="AK123" s="1604"/>
      <c r="AL123" s="1604"/>
      <c r="AM123" s="1604"/>
      <c r="AN123" s="1604"/>
      <c r="AO123" s="1604"/>
      <c r="AP123" s="1604"/>
      <c r="AQ123" s="1604"/>
      <c r="AR123" s="1604"/>
      <c r="AS123" s="1604"/>
      <c r="AT123" s="1604"/>
      <c r="AU123" s="1604"/>
      <c r="AV123" s="1604"/>
      <c r="AW123" s="1604"/>
      <c r="AX123" s="1604"/>
      <c r="AY123" s="1604"/>
      <c r="AZ123" s="1604"/>
      <c r="BA123" s="1604"/>
      <c r="BB123" s="1604"/>
      <c r="BC123" s="1604"/>
      <c r="BD123" s="1604"/>
      <c r="BE123" s="1604"/>
      <c r="BF123" s="1604"/>
      <c r="BG123" s="1604"/>
    </row>
    <row r="124" spans="1:59">
      <c r="A124" s="1604"/>
      <c r="B124" s="1604"/>
      <c r="C124" s="1604"/>
      <c r="D124" s="1604"/>
      <c r="E124" s="1604"/>
      <c r="F124" s="1604"/>
      <c r="G124" s="1604"/>
      <c r="H124" s="1604"/>
      <c r="I124" s="1604"/>
      <c r="J124" s="1604"/>
      <c r="K124" s="1604"/>
      <c r="L124" s="1604"/>
      <c r="M124" s="1604"/>
      <c r="N124" s="1604"/>
      <c r="O124" s="1604"/>
      <c r="P124" s="1604"/>
      <c r="Q124" s="1604"/>
      <c r="R124" s="1604"/>
      <c r="S124" s="1604"/>
      <c r="T124" s="1604"/>
      <c r="U124" s="1604"/>
      <c r="V124" s="1604"/>
      <c r="W124" s="1604"/>
      <c r="X124" s="1604"/>
      <c r="Y124" s="1604"/>
      <c r="Z124" s="1604"/>
      <c r="AA124" s="1604"/>
      <c r="AB124" s="1604"/>
      <c r="AC124" s="1604"/>
      <c r="AD124" s="1604"/>
      <c r="AE124" s="1604"/>
      <c r="AF124" s="1604"/>
      <c r="AG124" s="1604"/>
      <c r="AH124" s="1604"/>
      <c r="AI124" s="1604"/>
      <c r="AJ124" s="1604"/>
      <c r="AK124" s="1604"/>
      <c r="AL124" s="1604"/>
      <c r="AM124" s="1604"/>
      <c r="AN124" s="1604"/>
      <c r="AO124" s="1604"/>
      <c r="AP124" s="1604"/>
      <c r="AQ124" s="1604"/>
      <c r="AR124" s="1604"/>
      <c r="AS124" s="1604"/>
      <c r="AT124" s="1604"/>
      <c r="AU124" s="1604"/>
      <c r="AV124" s="1604"/>
      <c r="AW124" s="1604"/>
      <c r="AX124" s="1604"/>
      <c r="AY124" s="1604"/>
      <c r="AZ124" s="1604"/>
      <c r="BA124" s="1604"/>
      <c r="BB124" s="1604"/>
      <c r="BC124" s="1604"/>
      <c r="BD124" s="1604"/>
      <c r="BE124" s="1604"/>
      <c r="BF124" s="1604"/>
      <c r="BG124" s="1604"/>
    </row>
    <row r="125" spans="1:59">
      <c r="A125" s="1604"/>
      <c r="B125" s="1604"/>
      <c r="C125" s="1604"/>
      <c r="D125" s="1604"/>
      <c r="E125" s="1604"/>
      <c r="F125" s="1604"/>
      <c r="G125" s="1604"/>
      <c r="H125" s="1604"/>
      <c r="I125" s="1604"/>
      <c r="J125" s="1604"/>
      <c r="K125" s="1604"/>
      <c r="L125" s="1604"/>
      <c r="M125" s="1604"/>
      <c r="N125" s="1604"/>
      <c r="O125" s="1604"/>
      <c r="P125" s="1604"/>
      <c r="Q125" s="1604"/>
      <c r="R125" s="1604"/>
      <c r="S125" s="1604"/>
      <c r="T125" s="1604"/>
      <c r="U125" s="1604"/>
      <c r="V125" s="1604"/>
      <c r="W125" s="1604"/>
      <c r="X125" s="1604"/>
      <c r="Y125" s="1604"/>
      <c r="Z125" s="1604"/>
      <c r="AA125" s="1604"/>
      <c r="AB125" s="1604"/>
      <c r="AC125" s="1604"/>
      <c r="AD125" s="1604"/>
      <c r="AE125" s="1604"/>
      <c r="AF125" s="1604"/>
      <c r="AG125" s="1604"/>
      <c r="AH125" s="1604"/>
      <c r="AI125" s="1604"/>
      <c r="AJ125" s="1604"/>
      <c r="AK125" s="1604"/>
      <c r="AL125" s="1604"/>
      <c r="AM125" s="1604"/>
      <c r="AN125" s="1604"/>
      <c r="AO125" s="1604"/>
      <c r="AP125" s="1604"/>
      <c r="AQ125" s="1604"/>
      <c r="AR125" s="1604"/>
      <c r="AS125" s="1604"/>
      <c r="AT125" s="1604"/>
      <c r="AU125" s="1604"/>
      <c r="AV125" s="1604"/>
      <c r="AW125" s="1604"/>
      <c r="AX125" s="1604"/>
      <c r="AY125" s="1604"/>
      <c r="AZ125" s="1604"/>
      <c r="BA125" s="1604"/>
      <c r="BB125" s="1604"/>
      <c r="BC125" s="1604"/>
      <c r="BD125" s="1604"/>
      <c r="BE125" s="1604"/>
      <c r="BF125" s="1604"/>
      <c r="BG125" s="1604"/>
    </row>
    <row r="126" spans="1:59">
      <c r="A126" s="1604"/>
      <c r="B126" s="1604"/>
      <c r="C126" s="1604"/>
      <c r="D126" s="1604"/>
      <c r="E126" s="1604"/>
      <c r="F126" s="1604"/>
      <c r="G126" s="1604"/>
      <c r="H126" s="1604"/>
      <c r="I126" s="1604"/>
      <c r="J126" s="1604"/>
      <c r="K126" s="1604"/>
      <c r="L126" s="1604"/>
      <c r="M126" s="1604"/>
      <c r="N126" s="1604"/>
      <c r="O126" s="1604"/>
      <c r="P126" s="1604"/>
      <c r="Q126" s="1604"/>
      <c r="R126" s="1604"/>
      <c r="S126" s="1604"/>
      <c r="T126" s="1604"/>
      <c r="U126" s="1604"/>
      <c r="V126" s="1604"/>
      <c r="W126" s="1604"/>
      <c r="X126" s="1604"/>
      <c r="Y126" s="1604"/>
      <c r="Z126" s="1604"/>
      <c r="AA126" s="1604"/>
      <c r="AB126" s="1604"/>
      <c r="AC126" s="1604"/>
      <c r="AD126" s="1604"/>
      <c r="AE126" s="1604"/>
      <c r="AF126" s="1604"/>
      <c r="AG126" s="1604"/>
      <c r="AH126" s="1604"/>
      <c r="AI126" s="1604"/>
      <c r="AJ126" s="1604"/>
      <c r="AK126" s="1604"/>
      <c r="AL126" s="1604"/>
      <c r="AM126" s="1604"/>
      <c r="AN126" s="1604"/>
      <c r="AO126" s="1604"/>
      <c r="AP126" s="1604"/>
      <c r="AQ126" s="1604"/>
      <c r="AR126" s="1604"/>
      <c r="AS126" s="1604"/>
      <c r="AT126" s="1604"/>
      <c r="AU126" s="1604"/>
      <c r="AV126" s="1604"/>
      <c r="AW126" s="1604"/>
      <c r="AX126" s="1604"/>
      <c r="AY126" s="1604"/>
      <c r="AZ126" s="1604"/>
      <c r="BA126" s="1604"/>
      <c r="BB126" s="1604"/>
      <c r="BC126" s="1604"/>
      <c r="BD126" s="1604"/>
      <c r="BE126" s="1604"/>
      <c r="BF126" s="1604"/>
      <c r="BG126" s="1604"/>
    </row>
    <row r="127" spans="1:59">
      <c r="A127" s="1604"/>
      <c r="B127" s="1604"/>
      <c r="C127" s="1604"/>
      <c r="D127" s="1604"/>
      <c r="E127" s="1604"/>
      <c r="F127" s="1604"/>
      <c r="G127" s="1604"/>
      <c r="H127" s="1604"/>
      <c r="I127" s="1604"/>
      <c r="J127" s="1604"/>
      <c r="K127" s="1604"/>
      <c r="L127" s="1604"/>
      <c r="M127" s="1604"/>
      <c r="N127" s="1604"/>
      <c r="O127" s="1604"/>
      <c r="P127" s="1604"/>
      <c r="Q127" s="1604"/>
      <c r="R127" s="1604"/>
      <c r="S127" s="1604"/>
      <c r="T127" s="1604"/>
      <c r="U127" s="1604"/>
      <c r="V127" s="1604"/>
      <c r="W127" s="1604"/>
      <c r="X127" s="1604"/>
      <c r="Y127" s="1604"/>
      <c r="Z127" s="1604"/>
      <c r="AA127" s="1604"/>
      <c r="AB127" s="1604"/>
      <c r="AC127" s="1604"/>
      <c r="AD127" s="1604"/>
      <c r="AE127" s="1604"/>
      <c r="AF127" s="1604"/>
      <c r="AG127" s="1604"/>
      <c r="AH127" s="1604"/>
      <c r="AI127" s="1604"/>
      <c r="AJ127" s="1604"/>
      <c r="AK127" s="1604"/>
      <c r="AL127" s="1604"/>
      <c r="AM127" s="1604"/>
      <c r="AN127" s="1604"/>
      <c r="AO127" s="1604"/>
      <c r="AP127" s="1604"/>
      <c r="AQ127" s="1604"/>
      <c r="AR127" s="1604"/>
      <c r="AS127" s="1604"/>
      <c r="AT127" s="1604"/>
      <c r="AU127" s="1604"/>
      <c r="AV127" s="1604"/>
      <c r="AW127" s="1604"/>
      <c r="AX127" s="1604"/>
      <c r="AY127" s="1604"/>
      <c r="AZ127" s="1604"/>
      <c r="BA127" s="1604"/>
      <c r="BB127" s="1604"/>
      <c r="BC127" s="1604"/>
      <c r="BD127" s="1604"/>
      <c r="BE127" s="1604"/>
      <c r="BF127" s="1604"/>
      <c r="BG127" s="1604"/>
    </row>
    <row r="128" spans="1:59">
      <c r="A128" s="1604"/>
      <c r="B128" s="1604"/>
      <c r="C128" s="1604"/>
      <c r="D128" s="1604"/>
      <c r="E128" s="1604"/>
      <c r="F128" s="1604"/>
      <c r="G128" s="1604"/>
      <c r="H128" s="1604"/>
      <c r="I128" s="1604"/>
      <c r="J128" s="1604"/>
      <c r="K128" s="1604"/>
      <c r="L128" s="1604"/>
      <c r="M128" s="1604"/>
      <c r="N128" s="1604"/>
      <c r="O128" s="1604"/>
      <c r="P128" s="1604"/>
      <c r="Q128" s="1604"/>
      <c r="R128" s="1604"/>
      <c r="S128" s="1604"/>
      <c r="T128" s="1604"/>
      <c r="U128" s="1604"/>
      <c r="V128" s="1604"/>
      <c r="W128" s="1604"/>
      <c r="X128" s="1604"/>
      <c r="Y128" s="1604"/>
      <c r="Z128" s="1604"/>
      <c r="AA128" s="1604"/>
      <c r="AB128" s="1604"/>
      <c r="AC128" s="1604"/>
      <c r="AD128" s="1604"/>
      <c r="AE128" s="1604"/>
      <c r="AF128" s="1604"/>
      <c r="AG128" s="1604"/>
      <c r="AH128" s="1604"/>
      <c r="AI128" s="1604"/>
      <c r="AJ128" s="1604"/>
      <c r="AK128" s="1604"/>
      <c r="AL128" s="1604"/>
      <c r="AM128" s="1604"/>
      <c r="AN128" s="1604"/>
      <c r="AO128" s="1604"/>
      <c r="AP128" s="1604"/>
      <c r="AQ128" s="1604"/>
      <c r="AR128" s="1604"/>
      <c r="AS128" s="1604"/>
      <c r="AT128" s="1604"/>
      <c r="AU128" s="1604"/>
      <c r="AV128" s="1604"/>
      <c r="AW128" s="1604"/>
      <c r="AX128" s="1604"/>
      <c r="AY128" s="1604"/>
      <c r="AZ128" s="1604"/>
      <c r="BA128" s="1604"/>
      <c r="BB128" s="1604"/>
      <c r="BC128" s="1604"/>
      <c r="BD128" s="1604"/>
      <c r="BE128" s="1604"/>
      <c r="BF128" s="1604"/>
      <c r="BG128" s="1604"/>
    </row>
    <row r="129" spans="1:59">
      <c r="A129" s="1604"/>
      <c r="B129" s="1604"/>
      <c r="C129" s="1604"/>
      <c r="D129" s="1604"/>
      <c r="E129" s="1604"/>
      <c r="F129" s="1604"/>
      <c r="G129" s="1604"/>
      <c r="H129" s="1604"/>
      <c r="I129" s="1604"/>
      <c r="J129" s="1604"/>
      <c r="K129" s="1604"/>
      <c r="L129" s="1604"/>
      <c r="M129" s="1604"/>
      <c r="N129" s="1604"/>
      <c r="O129" s="1604"/>
      <c r="P129" s="1604"/>
      <c r="Q129" s="1604"/>
      <c r="R129" s="1604"/>
      <c r="S129" s="1604"/>
      <c r="T129" s="1604"/>
      <c r="U129" s="1604"/>
      <c r="V129" s="1604"/>
      <c r="W129" s="1604"/>
      <c r="X129" s="1604"/>
      <c r="Y129" s="1604"/>
      <c r="Z129" s="1604"/>
      <c r="AA129" s="1604"/>
      <c r="AB129" s="1604"/>
      <c r="AC129" s="1604"/>
      <c r="AD129" s="1604"/>
      <c r="AE129" s="1604"/>
      <c r="AF129" s="1604"/>
      <c r="AG129" s="1604"/>
      <c r="AH129" s="1604"/>
      <c r="AI129" s="1604"/>
      <c r="AJ129" s="1604"/>
      <c r="AK129" s="1604"/>
      <c r="AL129" s="1604"/>
      <c r="AM129" s="1604"/>
      <c r="AN129" s="1604"/>
      <c r="AO129" s="1604"/>
      <c r="AP129" s="1604"/>
      <c r="AQ129" s="1604"/>
      <c r="AR129" s="1604"/>
      <c r="AS129" s="1604"/>
      <c r="AT129" s="1604"/>
      <c r="AU129" s="1604"/>
      <c r="AV129" s="1604"/>
      <c r="AW129" s="1604"/>
      <c r="AX129" s="1604"/>
      <c r="AY129" s="1604"/>
      <c r="AZ129" s="1604"/>
      <c r="BA129" s="1604"/>
      <c r="BB129" s="1604"/>
      <c r="BC129" s="1604"/>
      <c r="BD129" s="1604"/>
      <c r="BE129" s="1604"/>
      <c r="BF129" s="1604"/>
      <c r="BG129" s="1604"/>
    </row>
    <row r="130" spans="1:59">
      <c r="A130" s="1604"/>
      <c r="B130" s="1604"/>
      <c r="C130" s="1604"/>
      <c r="D130" s="1604"/>
      <c r="E130" s="1604"/>
      <c r="F130" s="1604"/>
      <c r="G130" s="1604"/>
      <c r="H130" s="1604"/>
      <c r="I130" s="1604"/>
      <c r="J130" s="1604"/>
      <c r="K130" s="1604"/>
      <c r="L130" s="1604"/>
      <c r="M130" s="1604"/>
      <c r="N130" s="1604"/>
      <c r="O130" s="1604"/>
      <c r="P130" s="1604"/>
      <c r="Q130" s="1604"/>
      <c r="R130" s="1604"/>
      <c r="S130" s="1604"/>
      <c r="T130" s="1604"/>
      <c r="U130" s="1604"/>
      <c r="V130" s="1604"/>
      <c r="W130" s="1604"/>
      <c r="X130" s="1604"/>
      <c r="Y130" s="1604"/>
      <c r="Z130" s="1604"/>
      <c r="AA130" s="1604"/>
      <c r="AB130" s="1604"/>
      <c r="AC130" s="1604"/>
      <c r="AD130" s="1604"/>
      <c r="AE130" s="1604"/>
      <c r="AF130" s="1604"/>
      <c r="AG130" s="1604"/>
      <c r="AH130" s="1604"/>
      <c r="AI130" s="1604"/>
      <c r="AJ130" s="1604"/>
      <c r="AK130" s="1604"/>
      <c r="AL130" s="1604"/>
      <c r="AM130" s="1604"/>
      <c r="AN130" s="1604"/>
      <c r="AO130" s="1604"/>
      <c r="AP130" s="1604"/>
      <c r="AQ130" s="1604"/>
      <c r="AR130" s="1604"/>
      <c r="AS130" s="1604"/>
      <c r="AT130" s="1604"/>
      <c r="AU130" s="1604"/>
      <c r="AV130" s="1604"/>
      <c r="AW130" s="1604"/>
      <c r="AX130" s="1604"/>
      <c r="AY130" s="1604"/>
      <c r="AZ130" s="1604"/>
      <c r="BA130" s="1604"/>
      <c r="BB130" s="1604"/>
      <c r="BC130" s="1604"/>
      <c r="BD130" s="1604"/>
      <c r="BE130" s="1604"/>
      <c r="BF130" s="1604"/>
      <c r="BG130" s="1604"/>
    </row>
    <row r="131" spans="1:59">
      <c r="A131" s="1604"/>
      <c r="B131" s="1604"/>
      <c r="C131" s="1604"/>
      <c r="D131" s="1604"/>
      <c r="E131" s="1604"/>
      <c r="F131" s="1604"/>
      <c r="G131" s="1604"/>
      <c r="H131" s="1604"/>
      <c r="I131" s="1604"/>
      <c r="J131" s="1604"/>
      <c r="K131" s="1604"/>
      <c r="L131" s="1604"/>
      <c r="M131" s="1604"/>
      <c r="N131" s="1604"/>
      <c r="O131" s="1604"/>
      <c r="P131" s="1604"/>
      <c r="Q131" s="1604"/>
      <c r="R131" s="1604"/>
      <c r="S131" s="1604"/>
      <c r="T131" s="1604"/>
      <c r="U131" s="1604"/>
      <c r="V131" s="1604"/>
      <c r="W131" s="1604"/>
      <c r="X131" s="1604"/>
      <c r="Y131" s="1604"/>
      <c r="Z131" s="1604"/>
      <c r="AA131" s="1604"/>
      <c r="AB131" s="1604"/>
      <c r="AC131" s="1604"/>
      <c r="AD131" s="1604"/>
      <c r="AE131" s="1604"/>
      <c r="AF131" s="1604"/>
      <c r="AG131" s="1604"/>
      <c r="AH131" s="1604"/>
      <c r="AI131" s="1604"/>
      <c r="AJ131" s="1604"/>
      <c r="AK131" s="1604"/>
      <c r="AL131" s="1604"/>
      <c r="AM131" s="1604"/>
      <c r="AN131" s="1604"/>
      <c r="AO131" s="1604"/>
      <c r="AP131" s="1604"/>
      <c r="AQ131" s="1604"/>
      <c r="AR131" s="1604"/>
      <c r="AS131" s="1604"/>
      <c r="AT131" s="1604"/>
      <c r="AU131" s="1604"/>
      <c r="AV131" s="1604"/>
      <c r="AW131" s="1604"/>
      <c r="AX131" s="1604"/>
      <c r="AY131" s="1604"/>
      <c r="AZ131" s="1604"/>
      <c r="BA131" s="1604"/>
      <c r="BB131" s="1604"/>
      <c r="BC131" s="1604"/>
      <c r="BD131" s="1604"/>
      <c r="BE131" s="1604"/>
      <c r="BF131" s="1604"/>
      <c r="BG131" s="1604"/>
    </row>
    <row r="132" spans="1:59">
      <c r="A132" s="1604"/>
      <c r="B132" s="1604"/>
      <c r="C132" s="1604"/>
      <c r="D132" s="1604"/>
      <c r="E132" s="1604"/>
      <c r="F132" s="1604"/>
      <c r="G132" s="1604"/>
      <c r="H132" s="1604"/>
      <c r="I132" s="1604"/>
      <c r="J132" s="1604"/>
      <c r="K132" s="1604"/>
      <c r="L132" s="1604"/>
      <c r="M132" s="1604"/>
      <c r="N132" s="1604"/>
      <c r="O132" s="1604"/>
      <c r="P132" s="1604"/>
      <c r="Q132" s="1604"/>
      <c r="R132" s="1604"/>
      <c r="S132" s="1604"/>
      <c r="T132" s="1604"/>
      <c r="U132" s="1604"/>
      <c r="V132" s="1604"/>
      <c r="W132" s="1604"/>
      <c r="X132" s="1604"/>
      <c r="Y132" s="1604"/>
      <c r="Z132" s="1604"/>
      <c r="AA132" s="1604"/>
      <c r="AB132" s="1604"/>
      <c r="AC132" s="1604"/>
      <c r="AD132" s="1604"/>
      <c r="AE132" s="1604"/>
      <c r="AF132" s="1604"/>
      <c r="AG132" s="1604"/>
      <c r="AH132" s="1604"/>
      <c r="AI132" s="1604"/>
      <c r="AJ132" s="1604"/>
      <c r="AK132" s="1604"/>
      <c r="AL132" s="1604"/>
      <c r="AM132" s="1604"/>
      <c r="AN132" s="1604"/>
      <c r="AO132" s="1604"/>
      <c r="AP132" s="1604"/>
      <c r="AQ132" s="1604"/>
      <c r="AR132" s="1604"/>
      <c r="AS132" s="1604"/>
      <c r="AT132" s="1604"/>
      <c r="AU132" s="1604"/>
      <c r="AV132" s="1604"/>
      <c r="AW132" s="1604"/>
      <c r="AX132" s="1604"/>
      <c r="AY132" s="1604"/>
      <c r="AZ132" s="1604"/>
      <c r="BA132" s="1604"/>
      <c r="BB132" s="1604"/>
      <c r="BC132" s="1604"/>
      <c r="BD132" s="1604"/>
      <c r="BE132" s="1604"/>
      <c r="BF132" s="1604"/>
      <c r="BG132" s="1604"/>
    </row>
    <row r="133" spans="1:59">
      <c r="A133" s="1604"/>
      <c r="B133" s="1604"/>
      <c r="C133" s="1604"/>
      <c r="D133" s="1604"/>
      <c r="E133" s="1604"/>
      <c r="F133" s="1604"/>
      <c r="G133" s="1604"/>
      <c r="H133" s="1604"/>
      <c r="I133" s="1604"/>
      <c r="J133" s="1604"/>
      <c r="K133" s="1604"/>
      <c r="L133" s="1604"/>
      <c r="M133" s="1604"/>
      <c r="N133" s="1604"/>
      <c r="O133" s="1604"/>
      <c r="P133" s="1604"/>
      <c r="Q133" s="1604"/>
      <c r="R133" s="1604"/>
      <c r="S133" s="1604"/>
      <c r="T133" s="1604"/>
      <c r="U133" s="1604"/>
      <c r="V133" s="1604"/>
      <c r="W133" s="1604"/>
      <c r="X133" s="1604"/>
      <c r="Y133" s="1604"/>
      <c r="Z133" s="1604"/>
      <c r="AA133" s="1604"/>
      <c r="AB133" s="1604"/>
      <c r="AC133" s="1604"/>
      <c r="AD133" s="1604"/>
      <c r="AE133" s="1604"/>
      <c r="AF133" s="1604"/>
      <c r="AG133" s="1604"/>
      <c r="AH133" s="1604"/>
      <c r="AI133" s="1604"/>
      <c r="AJ133" s="1604"/>
      <c r="AK133" s="1604"/>
      <c r="AL133" s="1604"/>
      <c r="AM133" s="1604"/>
      <c r="AN133" s="1604"/>
      <c r="AO133" s="1604"/>
      <c r="AP133" s="1604"/>
      <c r="AQ133" s="1604"/>
      <c r="AR133" s="1604"/>
      <c r="AS133" s="1604"/>
      <c r="AT133" s="1604"/>
      <c r="AU133" s="1604"/>
      <c r="AV133" s="1604"/>
      <c r="AW133" s="1604"/>
      <c r="AX133" s="1604"/>
      <c r="AY133" s="1604"/>
      <c r="AZ133" s="1604"/>
      <c r="BA133" s="1604"/>
      <c r="BB133" s="1604"/>
      <c r="BC133" s="1604"/>
      <c r="BD133" s="1604"/>
      <c r="BE133" s="1604"/>
      <c r="BF133" s="1604"/>
      <c r="BG133" s="1604"/>
    </row>
    <row r="134" spans="1:59">
      <c r="A134" s="1604"/>
      <c r="B134" s="1604"/>
      <c r="C134" s="1604"/>
      <c r="D134" s="1604"/>
      <c r="E134" s="1604"/>
      <c r="F134" s="1604"/>
      <c r="G134" s="1604"/>
      <c r="H134" s="1604"/>
      <c r="I134" s="1604"/>
      <c r="J134" s="1604"/>
      <c r="K134" s="1604"/>
      <c r="L134" s="1604"/>
      <c r="M134" s="1604"/>
      <c r="N134" s="1604"/>
      <c r="O134" s="1604"/>
      <c r="P134" s="1604"/>
      <c r="Q134" s="1604"/>
      <c r="R134" s="1604"/>
      <c r="S134" s="1604"/>
      <c r="T134" s="1604"/>
      <c r="U134" s="1604"/>
      <c r="V134" s="1604"/>
      <c r="W134" s="1604"/>
      <c r="X134" s="1604"/>
      <c r="Y134" s="1604"/>
      <c r="Z134" s="1604"/>
      <c r="AA134" s="1604"/>
      <c r="AB134" s="1604"/>
      <c r="AC134" s="1604"/>
      <c r="AD134" s="1604"/>
      <c r="AE134" s="1604"/>
      <c r="AF134" s="1604"/>
      <c r="AG134" s="1604"/>
      <c r="AH134" s="1604"/>
      <c r="AI134" s="1604"/>
      <c r="AJ134" s="1604"/>
      <c r="AK134" s="1604"/>
      <c r="AL134" s="1604"/>
      <c r="AM134" s="1604"/>
      <c r="AN134" s="1604"/>
      <c r="AO134" s="1604"/>
      <c r="AP134" s="1604"/>
      <c r="AQ134" s="1604"/>
      <c r="AR134" s="1604"/>
      <c r="AS134" s="1604"/>
      <c r="AT134" s="1604"/>
      <c r="AU134" s="1604"/>
      <c r="AV134" s="1604"/>
      <c r="AW134" s="1604"/>
      <c r="AX134" s="1604"/>
      <c r="AY134" s="1604"/>
      <c r="AZ134" s="1604"/>
      <c r="BA134" s="1604"/>
      <c r="BB134" s="1604"/>
      <c r="BC134" s="1604"/>
      <c r="BD134" s="1604"/>
      <c r="BE134" s="1604"/>
      <c r="BF134" s="1604"/>
      <c r="BG134" s="1604"/>
    </row>
    <row r="135" spans="1:59">
      <c r="A135" s="1604"/>
      <c r="B135" s="1604"/>
      <c r="C135" s="1604"/>
      <c r="D135" s="1604"/>
      <c r="E135" s="1604"/>
      <c r="F135" s="1604"/>
      <c r="G135" s="1604"/>
      <c r="H135" s="1604"/>
      <c r="I135" s="1604"/>
      <c r="J135" s="1604"/>
      <c r="K135" s="1604"/>
      <c r="L135" s="1604"/>
      <c r="M135" s="1604"/>
      <c r="N135" s="1604"/>
      <c r="O135" s="1604"/>
      <c r="P135" s="1604"/>
      <c r="Q135" s="1604"/>
      <c r="R135" s="1604"/>
      <c r="S135" s="1604"/>
      <c r="T135" s="1604"/>
      <c r="U135" s="1604"/>
      <c r="V135" s="1604"/>
      <c r="W135" s="1604"/>
      <c r="X135" s="1604"/>
      <c r="Y135" s="1604"/>
      <c r="Z135" s="1604"/>
      <c r="AA135" s="1604"/>
      <c r="AB135" s="1604"/>
      <c r="AC135" s="1604"/>
      <c r="AD135" s="1604"/>
      <c r="AE135" s="1604"/>
      <c r="AF135" s="1604"/>
      <c r="AG135" s="1604"/>
      <c r="AH135" s="1604"/>
      <c r="AI135" s="1604"/>
      <c r="AJ135" s="1604"/>
      <c r="AK135" s="1604"/>
      <c r="AL135" s="1604"/>
      <c r="AM135" s="1604"/>
      <c r="AN135" s="1604"/>
      <c r="AO135" s="1604"/>
      <c r="AP135" s="1604"/>
      <c r="AQ135" s="1604"/>
      <c r="AR135" s="1604"/>
      <c r="AS135" s="1604"/>
      <c r="AT135" s="1604"/>
      <c r="AU135" s="1604"/>
      <c r="AV135" s="1604"/>
      <c r="AW135" s="1604"/>
      <c r="AX135" s="1604"/>
      <c r="AY135" s="1604"/>
      <c r="AZ135" s="1604"/>
      <c r="BA135" s="1604"/>
      <c r="BB135" s="1604"/>
      <c r="BC135" s="1604"/>
      <c r="BD135" s="1604"/>
      <c r="BE135" s="1604"/>
      <c r="BF135" s="1604"/>
      <c r="BG135" s="1604"/>
    </row>
    <row r="136" spans="1:59">
      <c r="A136" s="1604"/>
      <c r="B136" s="1604"/>
      <c r="C136" s="1604"/>
      <c r="D136" s="1604"/>
      <c r="E136" s="1604"/>
      <c r="F136" s="1604"/>
      <c r="G136" s="1604"/>
      <c r="H136" s="1604"/>
      <c r="I136" s="1604"/>
      <c r="J136" s="1604"/>
      <c r="K136" s="1604"/>
      <c r="L136" s="1604"/>
      <c r="M136" s="1604"/>
      <c r="N136" s="1604"/>
      <c r="O136" s="1604"/>
      <c r="P136" s="1604"/>
      <c r="Q136" s="1604"/>
      <c r="R136" s="1604"/>
      <c r="S136" s="1604"/>
      <c r="T136" s="1604"/>
      <c r="U136" s="1604"/>
      <c r="V136" s="1604"/>
      <c r="W136" s="1604"/>
      <c r="X136" s="1604"/>
      <c r="Y136" s="1604"/>
      <c r="Z136" s="1604"/>
      <c r="AA136" s="1604"/>
      <c r="AB136" s="1604"/>
      <c r="AC136" s="1604"/>
      <c r="AD136" s="1604"/>
      <c r="AE136" s="1604"/>
      <c r="AF136" s="1604"/>
      <c r="AG136" s="1604"/>
      <c r="AH136" s="1604"/>
      <c r="AI136" s="1604"/>
      <c r="AJ136" s="1604"/>
      <c r="AK136" s="1604"/>
      <c r="AL136" s="1604"/>
      <c r="AM136" s="1604"/>
      <c r="AN136" s="1604"/>
      <c r="AO136" s="1604"/>
      <c r="AP136" s="1604"/>
      <c r="AQ136" s="1604"/>
      <c r="AR136" s="1604"/>
      <c r="AS136" s="1604"/>
      <c r="AT136" s="1604"/>
      <c r="AU136" s="1604"/>
      <c r="AV136" s="1604"/>
      <c r="AW136" s="1604"/>
      <c r="AX136" s="1604"/>
      <c r="AY136" s="1604"/>
      <c r="AZ136" s="1604"/>
      <c r="BA136" s="1604"/>
      <c r="BB136" s="1604"/>
      <c r="BC136" s="1604"/>
      <c r="BD136" s="1604"/>
      <c r="BE136" s="1604"/>
      <c r="BF136" s="1604"/>
      <c r="BG136" s="1604"/>
    </row>
    <row r="137" spans="1:59">
      <c r="A137" s="1604"/>
      <c r="B137" s="1604"/>
      <c r="C137" s="1604"/>
      <c r="D137" s="1604"/>
      <c r="E137" s="1604"/>
      <c r="F137" s="1604"/>
      <c r="G137" s="1604"/>
      <c r="H137" s="1604"/>
      <c r="I137" s="1604"/>
      <c r="J137" s="1604"/>
      <c r="K137" s="1604"/>
      <c r="L137" s="1604"/>
      <c r="M137" s="1604"/>
      <c r="N137" s="1604"/>
      <c r="O137" s="1604"/>
      <c r="P137" s="1604"/>
      <c r="Q137" s="1604"/>
      <c r="R137" s="1604"/>
      <c r="S137" s="1604"/>
      <c r="T137" s="1604"/>
      <c r="U137" s="1604"/>
      <c r="V137" s="1604"/>
      <c r="W137" s="1604"/>
      <c r="X137" s="1604"/>
      <c r="Y137" s="1604"/>
      <c r="Z137" s="1604"/>
      <c r="AA137" s="1604"/>
      <c r="AB137" s="1604"/>
      <c r="AC137" s="1604"/>
      <c r="AD137" s="1604"/>
      <c r="AE137" s="1604"/>
      <c r="AF137" s="1604"/>
      <c r="AG137" s="1604"/>
      <c r="AH137" s="1604"/>
      <c r="AI137" s="1604"/>
      <c r="AJ137" s="1604"/>
      <c r="AK137" s="1604"/>
      <c r="AL137" s="1604"/>
      <c r="AM137" s="1604"/>
      <c r="AN137" s="1604"/>
      <c r="AO137" s="1604"/>
      <c r="AP137" s="1604"/>
      <c r="AQ137" s="1604"/>
      <c r="AR137" s="1604"/>
      <c r="AS137" s="1604"/>
      <c r="AT137" s="1604"/>
      <c r="AU137" s="1604"/>
      <c r="AV137" s="1604"/>
      <c r="AW137" s="1604"/>
      <c r="AX137" s="1604"/>
      <c r="AY137" s="1604"/>
      <c r="AZ137" s="1604"/>
      <c r="BA137" s="1604"/>
      <c r="BB137" s="1604"/>
      <c r="BC137" s="1604"/>
      <c r="BD137" s="1604"/>
      <c r="BE137" s="1604"/>
      <c r="BF137" s="1604"/>
      <c r="BG137" s="1604"/>
    </row>
    <row r="138" spans="1:59">
      <c r="A138" s="1604"/>
      <c r="B138" s="1604"/>
      <c r="C138" s="1604"/>
      <c r="D138" s="1604"/>
      <c r="E138" s="1604"/>
      <c r="F138" s="1604"/>
      <c r="G138" s="1604"/>
      <c r="H138" s="1604"/>
      <c r="I138" s="1604"/>
      <c r="J138" s="1604"/>
      <c r="K138" s="1604"/>
      <c r="L138" s="1604"/>
      <c r="M138" s="1604"/>
      <c r="N138" s="1604"/>
      <c r="O138" s="1604"/>
      <c r="P138" s="1604"/>
      <c r="Q138" s="1604"/>
      <c r="R138" s="1604"/>
      <c r="S138" s="1604"/>
      <c r="T138" s="1604"/>
      <c r="U138" s="1604"/>
      <c r="V138" s="1604"/>
      <c r="W138" s="1604"/>
      <c r="X138" s="1604"/>
      <c r="Y138" s="1604"/>
      <c r="Z138" s="1604"/>
      <c r="AA138" s="1604"/>
      <c r="AB138" s="1604"/>
      <c r="AC138" s="1604"/>
      <c r="AD138" s="1604"/>
      <c r="AE138" s="1604"/>
      <c r="AF138" s="1604"/>
      <c r="AG138" s="1604"/>
      <c r="AH138" s="1604"/>
      <c r="AI138" s="1604"/>
      <c r="AJ138" s="1604"/>
      <c r="AK138" s="1604"/>
      <c r="AL138" s="1604"/>
      <c r="AM138" s="1604"/>
      <c r="AN138" s="1604"/>
      <c r="AO138" s="1604"/>
      <c r="AP138" s="1604"/>
      <c r="AQ138" s="1604"/>
      <c r="AR138" s="1604"/>
      <c r="AS138" s="1604"/>
      <c r="AT138" s="1604"/>
      <c r="AU138" s="1604"/>
      <c r="AV138" s="1604"/>
      <c r="AW138" s="1604"/>
      <c r="AX138" s="1604"/>
      <c r="AY138" s="1604"/>
      <c r="AZ138" s="1604"/>
      <c r="BA138" s="1604"/>
      <c r="BB138" s="1604"/>
      <c r="BC138" s="1604"/>
      <c r="BD138" s="1604"/>
      <c r="BE138" s="1604"/>
      <c r="BF138" s="1604"/>
      <c r="BG138" s="1604"/>
    </row>
    <row r="139" spans="1:59">
      <c r="A139" s="1604"/>
      <c r="B139" s="1604"/>
      <c r="C139" s="1604"/>
      <c r="D139" s="1604"/>
      <c r="E139" s="1604"/>
      <c r="F139" s="1604"/>
      <c r="G139" s="1604"/>
      <c r="H139" s="1604"/>
      <c r="I139" s="1604"/>
      <c r="J139" s="1604"/>
      <c r="K139" s="1604"/>
      <c r="L139" s="1604"/>
      <c r="M139" s="1604"/>
      <c r="N139" s="1604"/>
      <c r="O139" s="1604"/>
      <c r="P139" s="1604"/>
      <c r="Q139" s="1604"/>
      <c r="R139" s="1604"/>
      <c r="S139" s="1604"/>
      <c r="T139" s="1604"/>
      <c r="U139" s="1604"/>
      <c r="V139" s="1604"/>
      <c r="W139" s="1604"/>
      <c r="X139" s="1604"/>
      <c r="Y139" s="1604"/>
      <c r="Z139" s="1604"/>
      <c r="AA139" s="1604"/>
      <c r="AB139" s="1604"/>
      <c r="AC139" s="1604"/>
      <c r="AD139" s="1604"/>
      <c r="AE139" s="1604"/>
      <c r="AF139" s="1604"/>
      <c r="AG139" s="1604"/>
      <c r="AH139" s="1604"/>
      <c r="AI139" s="1604"/>
      <c r="AJ139" s="1604"/>
      <c r="AK139" s="1604"/>
      <c r="AL139" s="1604"/>
      <c r="AM139" s="1604"/>
      <c r="AN139" s="1604"/>
      <c r="AO139" s="1604"/>
      <c r="AP139" s="1604"/>
      <c r="AQ139" s="1604"/>
      <c r="AR139" s="1604"/>
      <c r="AS139" s="1604"/>
      <c r="AT139" s="1604"/>
      <c r="AU139" s="1604"/>
      <c r="AV139" s="1604"/>
      <c r="AW139" s="1604"/>
      <c r="AX139" s="1604"/>
      <c r="AY139" s="1604"/>
      <c r="AZ139" s="1604"/>
      <c r="BA139" s="1604"/>
      <c r="BB139" s="1604"/>
      <c r="BC139" s="1604"/>
      <c r="BD139" s="1604"/>
      <c r="BE139" s="1604"/>
      <c r="BF139" s="1604"/>
      <c r="BG139" s="1604"/>
    </row>
    <row r="140" spans="1:59">
      <c r="A140" s="1604"/>
      <c r="B140" s="1604"/>
      <c r="C140" s="1604"/>
      <c r="D140" s="1604"/>
      <c r="E140" s="1604"/>
      <c r="F140" s="1604"/>
      <c r="G140" s="1604"/>
      <c r="H140" s="1604"/>
      <c r="I140" s="1604"/>
      <c r="J140" s="1604"/>
      <c r="K140" s="1604"/>
      <c r="L140" s="1604"/>
      <c r="M140" s="1604"/>
      <c r="N140" s="1604"/>
      <c r="O140" s="1604"/>
      <c r="P140" s="1604"/>
      <c r="Q140" s="1604"/>
      <c r="R140" s="1604"/>
      <c r="S140" s="1604"/>
      <c r="T140" s="1604"/>
      <c r="U140" s="1604"/>
      <c r="V140" s="1604"/>
      <c r="W140" s="1604"/>
      <c r="X140" s="1604"/>
      <c r="Y140" s="1604"/>
      <c r="Z140" s="1604"/>
      <c r="AA140" s="1604"/>
      <c r="AB140" s="1604"/>
      <c r="AC140" s="1604"/>
      <c r="AD140" s="1604"/>
      <c r="AE140" s="1604"/>
      <c r="AF140" s="1604"/>
      <c r="AG140" s="1604"/>
      <c r="AH140" s="1604"/>
      <c r="AI140" s="1604"/>
      <c r="AJ140" s="1604"/>
      <c r="AK140" s="1604"/>
      <c r="AL140" s="1604"/>
      <c r="AM140" s="1604"/>
      <c r="AN140" s="1604"/>
      <c r="AO140" s="1604"/>
      <c r="AP140" s="1604"/>
      <c r="AQ140" s="1604"/>
      <c r="AR140" s="1604"/>
      <c r="AS140" s="1604"/>
      <c r="AT140" s="1604"/>
      <c r="AU140" s="1604"/>
      <c r="AV140" s="1604"/>
      <c r="AW140" s="1604"/>
      <c r="AX140" s="1604"/>
      <c r="AY140" s="1604"/>
      <c r="AZ140" s="1604"/>
      <c r="BA140" s="1604"/>
      <c r="BB140" s="1604"/>
      <c r="BC140" s="1604"/>
      <c r="BD140" s="1604"/>
      <c r="BE140" s="1604"/>
      <c r="BF140" s="1604"/>
      <c r="BG140" s="1604"/>
    </row>
    <row r="141" spans="1:59">
      <c r="A141" s="1604"/>
      <c r="B141" s="1604"/>
      <c r="C141" s="1604"/>
      <c r="D141" s="1604"/>
      <c r="E141" s="1604"/>
      <c r="F141" s="1604"/>
      <c r="G141" s="1604"/>
      <c r="H141" s="1604"/>
      <c r="I141" s="1604"/>
      <c r="J141" s="1604"/>
      <c r="K141" s="1604"/>
      <c r="L141" s="1604"/>
      <c r="M141" s="1604"/>
      <c r="N141" s="1604"/>
      <c r="O141" s="1604"/>
      <c r="P141" s="1604"/>
      <c r="Q141" s="1604"/>
      <c r="R141" s="1604"/>
      <c r="S141" s="1604"/>
      <c r="T141" s="1604"/>
      <c r="U141" s="1604"/>
      <c r="V141" s="1604"/>
      <c r="W141" s="1604"/>
      <c r="X141" s="1604"/>
      <c r="Y141" s="1604"/>
      <c r="Z141" s="1604"/>
      <c r="AA141" s="1604"/>
      <c r="AB141" s="1604"/>
      <c r="AC141" s="1604"/>
      <c r="AD141" s="1604"/>
      <c r="AE141" s="1604"/>
      <c r="AF141" s="1604"/>
      <c r="AG141" s="1604"/>
      <c r="AH141" s="1604"/>
      <c r="AI141" s="1604"/>
      <c r="AJ141" s="1604"/>
      <c r="AK141" s="1604"/>
      <c r="AL141" s="1604"/>
      <c r="AM141" s="1604"/>
      <c r="AN141" s="1604"/>
      <c r="AO141" s="1604"/>
      <c r="AP141" s="1604"/>
      <c r="AQ141" s="1604"/>
      <c r="AR141" s="1604"/>
      <c r="AS141" s="1604"/>
      <c r="AT141" s="1604"/>
      <c r="AU141" s="1604"/>
      <c r="AV141" s="1604"/>
      <c r="AW141" s="1604"/>
      <c r="AX141" s="1604"/>
      <c r="AY141" s="1604"/>
      <c r="AZ141" s="1604"/>
      <c r="BA141" s="1604"/>
      <c r="BB141" s="1604"/>
      <c r="BC141" s="1604"/>
      <c r="BD141" s="1604"/>
      <c r="BE141" s="1604"/>
      <c r="BF141" s="1604"/>
      <c r="BG141" s="1604"/>
    </row>
    <row r="142" spans="1:59">
      <c r="A142" s="1604"/>
      <c r="B142" s="1604"/>
      <c r="C142" s="1604"/>
      <c r="D142" s="1604"/>
      <c r="E142" s="1604"/>
      <c r="F142" s="1604"/>
      <c r="G142" s="1604"/>
      <c r="H142" s="1604"/>
      <c r="I142" s="1604"/>
      <c r="J142" s="1604"/>
      <c r="K142" s="1604"/>
      <c r="L142" s="1604"/>
      <c r="M142" s="1604"/>
      <c r="N142" s="1604"/>
      <c r="O142" s="1604"/>
      <c r="P142" s="1604"/>
      <c r="Q142" s="1604"/>
      <c r="R142" s="1604"/>
      <c r="S142" s="1604"/>
      <c r="T142" s="1604"/>
      <c r="U142" s="1604"/>
      <c r="V142" s="1604"/>
      <c r="W142" s="1604"/>
      <c r="X142" s="1604"/>
      <c r="Y142" s="1604"/>
      <c r="Z142" s="1604"/>
      <c r="AA142" s="1604"/>
      <c r="AB142" s="1604"/>
      <c r="AC142" s="1604"/>
      <c r="AD142" s="1604"/>
      <c r="AE142" s="1604"/>
      <c r="AF142" s="1604"/>
      <c r="AG142" s="1604"/>
      <c r="AH142" s="1604"/>
      <c r="AI142" s="1604"/>
      <c r="AJ142" s="1604"/>
      <c r="AK142" s="1604"/>
      <c r="AL142" s="1604"/>
      <c r="AM142" s="1604"/>
      <c r="AN142" s="1604"/>
      <c r="AO142" s="1604"/>
      <c r="AP142" s="1604"/>
      <c r="AQ142" s="1604"/>
      <c r="AR142" s="1604"/>
      <c r="AS142" s="1604"/>
      <c r="AT142" s="1604"/>
      <c r="AU142" s="1604"/>
      <c r="AV142" s="1604"/>
      <c r="AW142" s="1604"/>
      <c r="AX142" s="1604"/>
      <c r="AY142" s="1604"/>
      <c r="AZ142" s="1604"/>
      <c r="BA142" s="1604"/>
      <c r="BB142" s="1604"/>
      <c r="BC142" s="1604"/>
      <c r="BD142" s="1604"/>
      <c r="BE142" s="1604"/>
      <c r="BF142" s="1604"/>
      <c r="BG142" s="1604"/>
    </row>
    <row r="143" spans="1:59">
      <c r="A143" s="1604"/>
      <c r="B143" s="1604"/>
      <c r="C143" s="1604"/>
      <c r="D143" s="1604"/>
      <c r="E143" s="1604"/>
      <c r="F143" s="1604"/>
      <c r="G143" s="1604"/>
      <c r="H143" s="1604"/>
      <c r="I143" s="1604"/>
      <c r="J143" s="1604"/>
      <c r="K143" s="1604"/>
      <c r="L143" s="1604"/>
      <c r="M143" s="1604"/>
      <c r="N143" s="1604"/>
      <c r="O143" s="1604"/>
      <c r="P143" s="1604"/>
      <c r="Q143" s="1604"/>
      <c r="R143" s="1604"/>
      <c r="S143" s="1604"/>
      <c r="T143" s="1604"/>
      <c r="U143" s="1604"/>
      <c r="V143" s="1604"/>
      <c r="W143" s="1604"/>
      <c r="X143" s="1604"/>
      <c r="Y143" s="1604"/>
      <c r="Z143" s="1604"/>
      <c r="AA143" s="1604"/>
      <c r="AB143" s="1604"/>
      <c r="AC143" s="1604"/>
      <c r="AD143" s="1604"/>
      <c r="AE143" s="1604"/>
      <c r="AF143" s="1604"/>
      <c r="AG143" s="1604"/>
      <c r="AH143" s="1604"/>
      <c r="AI143" s="1604"/>
      <c r="AJ143" s="1604"/>
      <c r="AK143" s="1604"/>
      <c r="AL143" s="1604"/>
      <c r="AM143" s="1604"/>
      <c r="AN143" s="1604"/>
      <c r="AO143" s="1604"/>
      <c r="AP143" s="1604"/>
      <c r="AQ143" s="1604"/>
      <c r="AR143" s="1604"/>
      <c r="AS143" s="1604"/>
      <c r="AT143" s="1604"/>
      <c r="AU143" s="1604"/>
      <c r="AV143" s="1604"/>
      <c r="AW143" s="1604"/>
      <c r="AX143" s="1604"/>
      <c r="AY143" s="1604"/>
      <c r="AZ143" s="1604"/>
      <c r="BA143" s="1604"/>
      <c r="BB143" s="1604"/>
      <c r="BC143" s="1604"/>
      <c r="BD143" s="1604"/>
      <c r="BE143" s="1604"/>
      <c r="BF143" s="1604"/>
      <c r="BG143" s="1604"/>
    </row>
    <row r="144" spans="1:59">
      <c r="A144" s="1604"/>
      <c r="B144" s="1604"/>
      <c r="C144" s="1604"/>
      <c r="D144" s="1604"/>
      <c r="E144" s="1604"/>
      <c r="F144" s="1604"/>
      <c r="G144" s="1604"/>
      <c r="H144" s="1604"/>
      <c r="I144" s="1604"/>
      <c r="J144" s="1604"/>
      <c r="K144" s="1604"/>
      <c r="L144" s="1604"/>
      <c r="M144" s="1604"/>
      <c r="N144" s="1604"/>
      <c r="O144" s="1604"/>
      <c r="P144" s="1604"/>
      <c r="Q144" s="1604"/>
      <c r="R144" s="1604"/>
      <c r="S144" s="1604"/>
      <c r="T144" s="1604"/>
      <c r="U144" s="1604"/>
      <c r="V144" s="1604"/>
      <c r="W144" s="1604"/>
      <c r="X144" s="1604"/>
      <c r="Y144" s="1604"/>
      <c r="Z144" s="1604"/>
      <c r="AA144" s="1604"/>
      <c r="AB144" s="1604"/>
      <c r="AC144" s="1604"/>
      <c r="AD144" s="1604"/>
      <c r="AE144" s="1604"/>
      <c r="AF144" s="1604"/>
      <c r="AG144" s="1604"/>
      <c r="AH144" s="1604"/>
      <c r="AI144" s="1604"/>
      <c r="AJ144" s="1604"/>
      <c r="AK144" s="1604"/>
      <c r="AL144" s="1604"/>
      <c r="AM144" s="1604"/>
      <c r="AN144" s="1604"/>
      <c r="AO144" s="1604"/>
      <c r="AP144" s="1604"/>
      <c r="AQ144" s="1604"/>
      <c r="AR144" s="1604"/>
      <c r="AS144" s="1604"/>
      <c r="AT144" s="1604"/>
      <c r="AU144" s="1604"/>
      <c r="AV144" s="1604"/>
      <c r="AW144" s="1604"/>
      <c r="AX144" s="1604"/>
      <c r="AY144" s="1604"/>
      <c r="AZ144" s="1604"/>
      <c r="BA144" s="1604"/>
      <c r="BB144" s="1604"/>
      <c r="BC144" s="1604"/>
      <c r="BD144" s="1604"/>
      <c r="BE144" s="1604"/>
      <c r="BF144" s="1604"/>
      <c r="BG144" s="1604"/>
    </row>
    <row r="145" spans="1:59">
      <c r="A145" s="1604"/>
      <c r="B145" s="1604"/>
      <c r="C145" s="1604"/>
      <c r="D145" s="1604"/>
      <c r="E145" s="1604"/>
      <c r="F145" s="1604"/>
      <c r="G145" s="1604"/>
      <c r="H145" s="1604"/>
      <c r="I145" s="1604"/>
      <c r="J145" s="1604"/>
      <c r="K145" s="1604"/>
      <c r="L145" s="1604"/>
      <c r="M145" s="1604"/>
      <c r="N145" s="1604"/>
      <c r="O145" s="1604"/>
      <c r="P145" s="1604"/>
      <c r="Q145" s="1604"/>
      <c r="R145" s="1604"/>
      <c r="S145" s="1604"/>
      <c r="T145" s="1604"/>
      <c r="U145" s="1604"/>
      <c r="V145" s="1604"/>
      <c r="W145" s="1604"/>
      <c r="X145" s="1604"/>
      <c r="Y145" s="1604"/>
      <c r="Z145" s="1604"/>
      <c r="AA145" s="1604"/>
      <c r="AB145" s="1604"/>
      <c r="AC145" s="1604"/>
      <c r="AD145" s="1604"/>
      <c r="AE145" s="1604"/>
      <c r="AF145" s="1604"/>
      <c r="AG145" s="1604"/>
      <c r="AH145" s="1604"/>
      <c r="AI145" s="1604"/>
      <c r="AJ145" s="1604"/>
      <c r="AK145" s="1604"/>
      <c r="AL145" s="1604"/>
      <c r="AM145" s="1604"/>
      <c r="AN145" s="1604"/>
      <c r="AO145" s="1604"/>
      <c r="AP145" s="1604"/>
      <c r="AQ145" s="1604"/>
      <c r="AR145" s="1604"/>
      <c r="AS145" s="1604"/>
      <c r="AT145" s="1604"/>
      <c r="AU145" s="1604"/>
      <c r="AV145" s="1604"/>
      <c r="AW145" s="1604"/>
      <c r="AX145" s="1604"/>
      <c r="AY145" s="1604"/>
      <c r="AZ145" s="1604"/>
      <c r="BA145" s="1604"/>
      <c r="BB145" s="1604"/>
      <c r="BC145" s="1604"/>
      <c r="BD145" s="1604"/>
      <c r="BE145" s="1604"/>
      <c r="BF145" s="1604"/>
      <c r="BG145" s="1604"/>
    </row>
    <row r="146" spans="1:59">
      <c r="A146" s="1604"/>
      <c r="B146" s="1604"/>
      <c r="C146" s="1604"/>
      <c r="D146" s="1604"/>
      <c r="E146" s="1604"/>
      <c r="F146" s="1604"/>
      <c r="G146" s="1604"/>
      <c r="H146" s="1604"/>
      <c r="I146" s="1604"/>
      <c r="J146" s="1604"/>
      <c r="K146" s="1604"/>
      <c r="L146" s="1604"/>
      <c r="M146" s="1604"/>
      <c r="N146" s="1604"/>
      <c r="O146" s="1604"/>
      <c r="P146" s="1604"/>
      <c r="Q146" s="1604"/>
      <c r="R146" s="1604"/>
      <c r="S146" s="1604"/>
      <c r="T146" s="1604"/>
      <c r="U146" s="1604"/>
      <c r="V146" s="1604"/>
      <c r="W146" s="1604"/>
      <c r="X146" s="1604"/>
      <c r="Y146" s="1604"/>
      <c r="Z146" s="1604"/>
      <c r="AA146" s="1604"/>
      <c r="AB146" s="1604"/>
      <c r="AC146" s="1604"/>
      <c r="AD146" s="1604"/>
      <c r="AE146" s="1604"/>
      <c r="AF146" s="1604"/>
      <c r="AG146" s="1604"/>
      <c r="AH146" s="1604"/>
      <c r="AI146" s="1604"/>
      <c r="AJ146" s="1604"/>
      <c r="AK146" s="1604"/>
      <c r="AL146" s="1604"/>
      <c r="AM146" s="1604"/>
      <c r="AN146" s="1604"/>
      <c r="AO146" s="1604"/>
      <c r="AP146" s="1604"/>
      <c r="AQ146" s="1604"/>
      <c r="AR146" s="1604"/>
      <c r="AS146" s="1604"/>
      <c r="AT146" s="1604"/>
      <c r="AU146" s="1604"/>
      <c r="AV146" s="1604"/>
      <c r="AW146" s="1604"/>
      <c r="AX146" s="1604"/>
      <c r="AY146" s="1604"/>
      <c r="AZ146" s="1604"/>
      <c r="BA146" s="1604"/>
      <c r="BB146" s="1604"/>
      <c r="BC146" s="1604"/>
      <c r="BD146" s="1604"/>
      <c r="BE146" s="1604"/>
      <c r="BF146" s="1604"/>
      <c r="BG146" s="1604"/>
    </row>
    <row r="147" spans="1:59">
      <c r="A147" s="1604"/>
      <c r="B147" s="1604"/>
      <c r="C147" s="1604"/>
      <c r="D147" s="1604"/>
      <c r="E147" s="1604"/>
      <c r="F147" s="1604"/>
      <c r="G147" s="1604"/>
      <c r="H147" s="1604"/>
      <c r="I147" s="1604"/>
      <c r="J147" s="1604"/>
      <c r="K147" s="1604"/>
      <c r="L147" s="1604"/>
      <c r="M147" s="1604"/>
      <c r="N147" s="1604"/>
      <c r="O147" s="1604"/>
      <c r="P147" s="1604"/>
      <c r="Q147" s="1604"/>
      <c r="R147" s="1604"/>
      <c r="S147" s="1604"/>
      <c r="T147" s="1604"/>
      <c r="U147" s="1604"/>
      <c r="V147" s="1604"/>
      <c r="W147" s="1604"/>
      <c r="X147" s="1604"/>
      <c r="Y147" s="1604"/>
      <c r="Z147" s="1604"/>
      <c r="AA147" s="1604"/>
      <c r="AB147" s="1604"/>
      <c r="AC147" s="1604"/>
      <c r="AD147" s="1604"/>
      <c r="AE147" s="1604"/>
      <c r="AF147" s="1604"/>
      <c r="AG147" s="1604"/>
      <c r="AH147" s="1604"/>
      <c r="AI147" s="1604"/>
      <c r="AJ147" s="1604"/>
      <c r="AK147" s="1604"/>
      <c r="AL147" s="1604"/>
      <c r="AM147" s="1604"/>
      <c r="AN147" s="1604"/>
      <c r="AO147" s="1604"/>
      <c r="AP147" s="1604"/>
      <c r="AQ147" s="1604"/>
      <c r="AR147" s="1604"/>
      <c r="AS147" s="1604"/>
      <c r="AT147" s="1604"/>
      <c r="AU147" s="1604"/>
      <c r="AV147" s="1604"/>
      <c r="AW147" s="1604"/>
      <c r="AX147" s="1604"/>
      <c r="AY147" s="1604"/>
      <c r="AZ147" s="1604"/>
      <c r="BA147" s="1604"/>
      <c r="BB147" s="1604"/>
      <c r="BC147" s="1604"/>
      <c r="BD147" s="1604"/>
      <c r="BE147" s="1604"/>
      <c r="BF147" s="1604"/>
      <c r="BG147" s="1604"/>
    </row>
    <row r="148" spans="1:59">
      <c r="A148" s="1604"/>
      <c r="B148" s="1604"/>
      <c r="C148" s="1604"/>
      <c r="D148" s="1604"/>
      <c r="E148" s="1604"/>
      <c r="F148" s="1604"/>
      <c r="G148" s="1604"/>
      <c r="H148" s="1604"/>
      <c r="I148" s="1604"/>
      <c r="J148" s="1604"/>
      <c r="K148" s="1604"/>
      <c r="L148" s="1604"/>
      <c r="M148" s="1604"/>
      <c r="N148" s="1604"/>
      <c r="O148" s="1604"/>
      <c r="P148" s="1604"/>
      <c r="Q148" s="1604"/>
      <c r="R148" s="1604"/>
      <c r="S148" s="1604"/>
      <c r="T148" s="1604"/>
      <c r="U148" s="1604"/>
      <c r="V148" s="1604"/>
      <c r="W148" s="1604"/>
      <c r="X148" s="1604"/>
      <c r="Y148" s="1604"/>
      <c r="Z148" s="1604"/>
      <c r="AA148" s="1604"/>
      <c r="AB148" s="1604"/>
      <c r="AC148" s="1604"/>
      <c r="AD148" s="1604"/>
      <c r="AE148" s="1604"/>
      <c r="AF148" s="1604"/>
      <c r="AG148" s="1604"/>
      <c r="AH148" s="1604"/>
      <c r="AI148" s="1604"/>
      <c r="AJ148" s="1604"/>
      <c r="AK148" s="1604"/>
      <c r="AL148" s="1604"/>
      <c r="AM148" s="1604"/>
      <c r="AN148" s="1604"/>
      <c r="AO148" s="1604"/>
      <c r="AP148" s="1604"/>
      <c r="AQ148" s="1604"/>
      <c r="AR148" s="1604"/>
      <c r="AS148" s="1604"/>
      <c r="AT148" s="1604"/>
      <c r="AU148" s="1604"/>
      <c r="AV148" s="1604"/>
      <c r="AW148" s="1604"/>
      <c r="AX148" s="1604"/>
      <c r="AY148" s="1604"/>
      <c r="AZ148" s="1604"/>
      <c r="BA148" s="1604"/>
      <c r="BB148" s="1604"/>
      <c r="BC148" s="1604"/>
      <c r="BD148" s="1604"/>
      <c r="BE148" s="1604"/>
      <c r="BF148" s="1604"/>
      <c r="BG148" s="1604"/>
    </row>
    <row r="149" spans="1:59">
      <c r="A149" s="1604"/>
      <c r="B149" s="1604"/>
      <c r="C149" s="1604"/>
      <c r="D149" s="1604"/>
      <c r="E149" s="1604"/>
      <c r="F149" s="1604"/>
      <c r="G149" s="1604"/>
      <c r="H149" s="1604"/>
      <c r="I149" s="1604"/>
      <c r="J149" s="1604"/>
      <c r="K149" s="1604"/>
      <c r="L149" s="1604"/>
      <c r="M149" s="1604"/>
      <c r="N149" s="1604"/>
      <c r="O149" s="1604"/>
      <c r="P149" s="1604"/>
      <c r="Q149" s="1604"/>
      <c r="R149" s="1604"/>
      <c r="S149" s="1604"/>
      <c r="T149" s="1604"/>
      <c r="U149" s="1604"/>
      <c r="V149" s="1604"/>
      <c r="W149" s="1604"/>
      <c r="X149" s="1604"/>
      <c r="Y149" s="1604"/>
      <c r="Z149" s="1604"/>
      <c r="AA149" s="1604"/>
      <c r="AB149" s="1604"/>
      <c r="AC149" s="1604"/>
      <c r="AD149" s="1604"/>
      <c r="AE149" s="1604"/>
      <c r="AF149" s="1604"/>
      <c r="AG149" s="1604"/>
      <c r="AH149" s="1604"/>
      <c r="AI149" s="1604"/>
      <c r="AJ149" s="1604"/>
      <c r="AK149" s="1604"/>
      <c r="AL149" s="1604"/>
      <c r="AM149" s="1604"/>
      <c r="AN149" s="1604"/>
      <c r="AO149" s="1604"/>
      <c r="AP149" s="1604"/>
      <c r="AQ149" s="1604"/>
      <c r="AR149" s="1604"/>
      <c r="AS149" s="1604"/>
      <c r="AT149" s="1604"/>
      <c r="AU149" s="1604"/>
      <c r="AV149" s="1604"/>
      <c r="AW149" s="1604"/>
      <c r="AX149" s="1604"/>
      <c r="AY149" s="1604"/>
      <c r="AZ149" s="1604"/>
      <c r="BA149" s="1604"/>
      <c r="BB149" s="1604"/>
      <c r="BC149" s="1604"/>
      <c r="BD149" s="1604"/>
      <c r="BE149" s="1604"/>
      <c r="BF149" s="1604"/>
      <c r="BG149" s="1604"/>
    </row>
    <row r="150" spans="1:59">
      <c r="A150" s="1604"/>
      <c r="B150" s="1604"/>
      <c r="C150" s="1604"/>
      <c r="D150" s="1604"/>
      <c r="E150" s="1604"/>
      <c r="F150" s="1604"/>
      <c r="G150" s="1604"/>
      <c r="H150" s="1604"/>
      <c r="I150" s="1604"/>
      <c r="J150" s="1604"/>
      <c r="K150" s="1604"/>
      <c r="L150" s="1604"/>
      <c r="M150" s="1604"/>
      <c r="N150" s="1604"/>
      <c r="O150" s="1604"/>
      <c r="P150" s="1604"/>
      <c r="Q150" s="1604"/>
      <c r="R150" s="1604"/>
      <c r="S150" s="1604"/>
      <c r="T150" s="1604"/>
      <c r="U150" s="1604"/>
      <c r="V150" s="1604"/>
      <c r="W150" s="1604"/>
      <c r="X150" s="1604"/>
      <c r="Y150" s="1604"/>
      <c r="Z150" s="1604"/>
      <c r="AA150" s="1604"/>
      <c r="AB150" s="1604"/>
      <c r="AC150" s="1604"/>
      <c r="AD150" s="1604"/>
      <c r="AE150" s="1604"/>
      <c r="AF150" s="1604"/>
      <c r="AG150" s="1604"/>
      <c r="AH150" s="1604"/>
      <c r="AI150" s="1604"/>
      <c r="AJ150" s="1604"/>
      <c r="AK150" s="1604"/>
      <c r="AL150" s="1604"/>
      <c r="AM150" s="1604"/>
      <c r="AN150" s="1604"/>
      <c r="AO150" s="1604"/>
      <c r="AP150" s="1604"/>
      <c r="AQ150" s="1604"/>
      <c r="AR150" s="1604"/>
      <c r="AS150" s="1604"/>
      <c r="AT150" s="1604"/>
      <c r="AU150" s="1604"/>
      <c r="AV150" s="1604"/>
      <c r="AW150" s="1604"/>
      <c r="AX150" s="1604"/>
      <c r="AY150" s="1604"/>
      <c r="AZ150" s="1604"/>
      <c r="BA150" s="1604"/>
      <c r="BB150" s="1604"/>
      <c r="BC150" s="1604"/>
      <c r="BD150" s="1604"/>
      <c r="BE150" s="1604"/>
      <c r="BF150" s="1604"/>
      <c r="BG150" s="1604"/>
    </row>
    <row r="151" spans="1:59">
      <c r="A151" s="1604"/>
      <c r="B151" s="1604"/>
      <c r="C151" s="1604"/>
      <c r="D151" s="1604"/>
      <c r="E151" s="1604"/>
      <c r="F151" s="1604"/>
      <c r="G151" s="1604"/>
      <c r="H151" s="1604"/>
      <c r="I151" s="1604"/>
      <c r="J151" s="1604"/>
      <c r="K151" s="1604"/>
      <c r="L151" s="1604"/>
      <c r="M151" s="1604"/>
      <c r="N151" s="1604"/>
      <c r="O151" s="1604"/>
      <c r="P151" s="1604"/>
      <c r="Q151" s="1604"/>
      <c r="R151" s="1604"/>
      <c r="S151" s="1604"/>
      <c r="T151" s="1604"/>
      <c r="U151" s="1604"/>
      <c r="V151" s="1604"/>
      <c r="W151" s="1604"/>
      <c r="X151" s="1604"/>
      <c r="Y151" s="1604"/>
      <c r="Z151" s="1604"/>
      <c r="AA151" s="1604"/>
      <c r="AB151" s="1604"/>
      <c r="AC151" s="1604"/>
      <c r="AD151" s="1604"/>
      <c r="AE151" s="1604"/>
      <c r="AF151" s="1604"/>
      <c r="AG151" s="1604"/>
      <c r="AH151" s="1604"/>
      <c r="AI151" s="1604"/>
      <c r="AJ151" s="1604"/>
      <c r="AK151" s="1604"/>
      <c r="AL151" s="1604"/>
      <c r="AM151" s="1604"/>
      <c r="AN151" s="1604"/>
      <c r="AO151" s="1604"/>
      <c r="AP151" s="1604"/>
      <c r="AQ151" s="1604"/>
      <c r="AR151" s="1604"/>
      <c r="AS151" s="1604"/>
      <c r="AT151" s="1604"/>
      <c r="AU151" s="1604"/>
      <c r="AV151" s="1604"/>
      <c r="AW151" s="1604"/>
      <c r="AX151" s="1604"/>
      <c r="AY151" s="1604"/>
      <c r="AZ151" s="1604"/>
      <c r="BA151" s="1604"/>
      <c r="BB151" s="1604"/>
      <c r="BC151" s="1604"/>
      <c r="BD151" s="1604"/>
      <c r="BE151" s="1604"/>
      <c r="BF151" s="1604"/>
      <c r="BG151" s="1604"/>
    </row>
    <row r="152" spans="1:59">
      <c r="A152" s="1604"/>
      <c r="B152" s="1604"/>
      <c r="C152" s="1604"/>
      <c r="D152" s="1604"/>
      <c r="E152" s="1604"/>
      <c r="F152" s="1604"/>
      <c r="G152" s="1604"/>
      <c r="H152" s="1604"/>
      <c r="I152" s="1604"/>
      <c r="J152" s="1604"/>
      <c r="K152" s="1604"/>
      <c r="L152" s="1604"/>
      <c r="M152" s="1604"/>
      <c r="N152" s="1604"/>
      <c r="O152" s="1604"/>
      <c r="P152" s="1604"/>
      <c r="Q152" s="1604"/>
      <c r="R152" s="1604"/>
      <c r="S152" s="1604"/>
      <c r="T152" s="1604"/>
      <c r="U152" s="1604"/>
      <c r="V152" s="1604"/>
      <c r="W152" s="1604"/>
      <c r="X152" s="1604"/>
      <c r="Y152" s="1604"/>
      <c r="Z152" s="1604"/>
      <c r="AA152" s="1604"/>
      <c r="AB152" s="1604"/>
      <c r="AC152" s="1604"/>
      <c r="AD152" s="1604"/>
      <c r="AE152" s="1604"/>
      <c r="AF152" s="1604"/>
      <c r="AG152" s="1604"/>
      <c r="AH152" s="1604"/>
      <c r="AI152" s="1604"/>
      <c r="AJ152" s="1604"/>
      <c r="AK152" s="1604"/>
      <c r="AL152" s="1604"/>
      <c r="AM152" s="1604"/>
      <c r="AN152" s="1604"/>
      <c r="AO152" s="1604"/>
      <c r="AP152" s="1604"/>
      <c r="AQ152" s="1604"/>
      <c r="AR152" s="1604"/>
      <c r="AS152" s="1604"/>
      <c r="AT152" s="1604"/>
      <c r="AU152" s="1604"/>
      <c r="AV152" s="1604"/>
      <c r="AW152" s="1604"/>
      <c r="AX152" s="1604"/>
      <c r="AY152" s="1604"/>
      <c r="AZ152" s="1604"/>
      <c r="BA152" s="1604"/>
      <c r="BB152" s="1604"/>
      <c r="BC152" s="1604"/>
      <c r="BD152" s="1604"/>
      <c r="BE152" s="1604"/>
      <c r="BF152" s="1604"/>
      <c r="BG152" s="1604"/>
    </row>
    <row r="153" spans="1:59">
      <c r="A153" s="1604"/>
      <c r="B153" s="1604"/>
      <c r="C153" s="1604"/>
      <c r="D153" s="1604"/>
      <c r="E153" s="1604"/>
      <c r="F153" s="1604"/>
      <c r="G153" s="1604"/>
      <c r="H153" s="1604"/>
      <c r="I153" s="1604"/>
      <c r="J153" s="1604"/>
      <c r="K153" s="1604"/>
      <c r="L153" s="1604"/>
      <c r="M153" s="1604"/>
      <c r="N153" s="1604"/>
      <c r="O153" s="1604"/>
      <c r="P153" s="1604"/>
      <c r="Q153" s="1604"/>
      <c r="R153" s="1604"/>
      <c r="S153" s="1604"/>
      <c r="T153" s="1604"/>
      <c r="U153" s="1604"/>
      <c r="V153" s="1604"/>
      <c r="W153" s="1604"/>
      <c r="X153" s="1604"/>
      <c r="Y153" s="1604"/>
      <c r="Z153" s="1604"/>
      <c r="AA153" s="1604"/>
      <c r="AB153" s="1604"/>
      <c r="AC153" s="1604"/>
      <c r="AD153" s="1604"/>
      <c r="AE153" s="1604"/>
      <c r="AF153" s="1604"/>
      <c r="AG153" s="1604"/>
      <c r="AH153" s="1604"/>
      <c r="AI153" s="1604"/>
      <c r="AJ153" s="1604"/>
      <c r="AK153" s="1604"/>
      <c r="AL153" s="1604"/>
      <c r="AM153" s="1604"/>
      <c r="AN153" s="1604"/>
      <c r="AO153" s="1604"/>
      <c r="AP153" s="1604"/>
      <c r="AQ153" s="1604"/>
      <c r="AR153" s="1604"/>
      <c r="AS153" s="1604"/>
      <c r="AT153" s="1604"/>
      <c r="AU153" s="1604"/>
      <c r="AV153" s="1604"/>
      <c r="AW153" s="1604"/>
      <c r="AX153" s="1604"/>
      <c r="AY153" s="1604"/>
      <c r="AZ153" s="1604"/>
      <c r="BA153" s="1604"/>
      <c r="BB153" s="1604"/>
      <c r="BC153" s="1604"/>
      <c r="BD153" s="1604"/>
      <c r="BE153" s="1604"/>
      <c r="BF153" s="1604"/>
      <c r="BG153" s="1604"/>
    </row>
    <row r="154" spans="1:59">
      <c r="A154" s="1604"/>
      <c r="B154" s="1604"/>
      <c r="C154" s="1604"/>
      <c r="D154" s="1604"/>
      <c r="E154" s="1604"/>
      <c r="F154" s="1604"/>
      <c r="G154" s="1604"/>
      <c r="H154" s="1604"/>
      <c r="I154" s="1604"/>
      <c r="J154" s="1604"/>
      <c r="K154" s="1604"/>
      <c r="L154" s="1604"/>
      <c r="M154" s="1604"/>
      <c r="N154" s="1604"/>
      <c r="O154" s="1604"/>
      <c r="P154" s="1604"/>
      <c r="Q154" s="1604"/>
      <c r="R154" s="1604"/>
      <c r="S154" s="1604"/>
      <c r="T154" s="1604"/>
      <c r="U154" s="1604"/>
      <c r="V154" s="1604"/>
      <c r="W154" s="1604"/>
      <c r="X154" s="1604"/>
      <c r="Y154" s="1604"/>
      <c r="Z154" s="1604"/>
      <c r="AA154" s="1604"/>
      <c r="AB154" s="1604"/>
      <c r="AC154" s="1604"/>
      <c r="AD154" s="1604"/>
      <c r="AE154" s="1604"/>
      <c r="AF154" s="1604"/>
      <c r="AG154" s="1604"/>
      <c r="AH154" s="1604"/>
      <c r="AI154" s="1604"/>
      <c r="AJ154" s="1604"/>
      <c r="AK154" s="1604"/>
      <c r="AL154" s="1604"/>
      <c r="AM154" s="1604"/>
      <c r="AN154" s="1604"/>
      <c r="AO154" s="1604"/>
      <c r="AP154" s="1604"/>
      <c r="AQ154" s="1604"/>
      <c r="AR154" s="1604"/>
      <c r="AS154" s="1604"/>
      <c r="AT154" s="1604"/>
      <c r="AU154" s="1604"/>
      <c r="AV154" s="1604"/>
      <c r="AW154" s="1604"/>
      <c r="AX154" s="1604"/>
      <c r="AY154" s="1604"/>
      <c r="AZ154" s="1604"/>
      <c r="BA154" s="1604"/>
      <c r="BB154" s="1604"/>
      <c r="BC154" s="1604"/>
      <c r="BD154" s="1604"/>
      <c r="BE154" s="1604"/>
      <c r="BF154" s="1604"/>
      <c r="BG154" s="1604"/>
    </row>
    <row r="155" spans="1:59">
      <c r="A155" s="1604"/>
      <c r="B155" s="1604"/>
      <c r="C155" s="1604"/>
      <c r="D155" s="1604"/>
      <c r="E155" s="1604"/>
      <c r="F155" s="1604"/>
      <c r="G155" s="1604"/>
      <c r="H155" s="1604"/>
      <c r="I155" s="1604"/>
      <c r="J155" s="1604"/>
      <c r="K155" s="1604"/>
      <c r="L155" s="1604"/>
      <c r="M155" s="1604"/>
      <c r="N155" s="1604"/>
      <c r="O155" s="1604"/>
      <c r="P155" s="1604"/>
      <c r="Q155" s="1604"/>
      <c r="R155" s="1604"/>
      <c r="S155" s="1604"/>
      <c r="T155" s="1604"/>
      <c r="U155" s="1604"/>
      <c r="V155" s="1604"/>
      <c r="W155" s="1604"/>
      <c r="X155" s="1604"/>
      <c r="Y155" s="1604"/>
      <c r="Z155" s="1604"/>
      <c r="AA155" s="1604"/>
      <c r="AB155" s="1604"/>
      <c r="AC155" s="1604"/>
      <c r="AD155" s="1604"/>
      <c r="AE155" s="1604"/>
      <c r="AF155" s="1604"/>
      <c r="AG155" s="1604"/>
      <c r="AH155" s="1604"/>
      <c r="AI155" s="1604"/>
      <c r="AJ155" s="1604"/>
      <c r="AK155" s="1604"/>
      <c r="AL155" s="1604"/>
      <c r="AM155" s="1604"/>
      <c r="AN155" s="1604"/>
      <c r="AO155" s="1604"/>
      <c r="AP155" s="1604"/>
      <c r="AQ155" s="1604"/>
      <c r="AR155" s="1604"/>
      <c r="AS155" s="1604"/>
      <c r="AT155" s="1604"/>
      <c r="AU155" s="1604"/>
      <c r="AV155" s="1604"/>
      <c r="AW155" s="1604"/>
      <c r="AX155" s="1604"/>
      <c r="AY155" s="1604"/>
      <c r="AZ155" s="1604"/>
      <c r="BA155" s="1604"/>
      <c r="BB155" s="1604"/>
      <c r="BC155" s="1604"/>
      <c r="BD155" s="1604"/>
      <c r="BE155" s="1604"/>
      <c r="BF155" s="1604"/>
      <c r="BG155" s="1604"/>
    </row>
    <row r="156" spans="1:59">
      <c r="A156" s="1604"/>
      <c r="B156" s="1604"/>
      <c r="C156" s="1604"/>
      <c r="D156" s="1604"/>
      <c r="E156" s="1604"/>
      <c r="F156" s="1604"/>
      <c r="G156" s="1604"/>
      <c r="H156" s="1604"/>
      <c r="I156" s="1604"/>
      <c r="J156" s="1604"/>
      <c r="K156" s="1604"/>
      <c r="L156" s="1604"/>
      <c r="M156" s="1604"/>
      <c r="N156" s="1604"/>
      <c r="O156" s="1604"/>
      <c r="P156" s="1604"/>
      <c r="Q156" s="1604"/>
      <c r="R156" s="1604"/>
      <c r="S156" s="1604"/>
      <c r="T156" s="1604"/>
      <c r="U156" s="1604"/>
      <c r="V156" s="1604"/>
      <c r="W156" s="1604"/>
      <c r="X156" s="1604"/>
      <c r="Y156" s="1604"/>
      <c r="Z156" s="1604"/>
      <c r="AA156" s="1604"/>
      <c r="AB156" s="1604"/>
      <c r="AC156" s="1604"/>
      <c r="AD156" s="1604"/>
      <c r="AE156" s="1604"/>
      <c r="AF156" s="1604"/>
      <c r="AG156" s="1604"/>
      <c r="AH156" s="1604"/>
      <c r="AI156" s="1604"/>
      <c r="AJ156" s="1604"/>
      <c r="AK156" s="1604"/>
      <c r="AL156" s="1604"/>
      <c r="AM156" s="1604"/>
      <c r="AN156" s="1604"/>
      <c r="AO156" s="1604"/>
      <c r="AP156" s="1604"/>
      <c r="AQ156" s="1604"/>
      <c r="AR156" s="1604"/>
      <c r="AS156" s="1604"/>
      <c r="AT156" s="1604"/>
      <c r="AU156" s="1604"/>
      <c r="AV156" s="1604"/>
      <c r="AW156" s="1604"/>
      <c r="AX156" s="1604"/>
      <c r="AY156" s="1604"/>
      <c r="AZ156" s="1604"/>
      <c r="BA156" s="1604"/>
      <c r="BB156" s="1604"/>
      <c r="BC156" s="1604"/>
      <c r="BD156" s="1604"/>
      <c r="BE156" s="1604"/>
      <c r="BF156" s="1604"/>
      <c r="BG156" s="1604"/>
    </row>
    <row r="157" spans="1:59">
      <c r="A157" s="1604"/>
      <c r="B157" s="1604"/>
      <c r="C157" s="1604"/>
      <c r="D157" s="1604"/>
      <c r="E157" s="1604"/>
      <c r="F157" s="1604"/>
      <c r="G157" s="1604"/>
      <c r="H157" s="1604"/>
      <c r="I157" s="1604"/>
      <c r="J157" s="1604"/>
      <c r="K157" s="1604"/>
      <c r="L157" s="1604"/>
      <c r="M157" s="1604"/>
      <c r="N157" s="1604"/>
      <c r="O157" s="1604"/>
      <c r="P157" s="1604"/>
      <c r="Q157" s="1604"/>
      <c r="R157" s="1604"/>
      <c r="S157" s="1604"/>
      <c r="T157" s="1604"/>
      <c r="U157" s="1604"/>
      <c r="V157" s="1604"/>
      <c r="W157" s="1604"/>
      <c r="X157" s="1604"/>
      <c r="Y157" s="1604"/>
      <c r="Z157" s="1604"/>
      <c r="AA157" s="1604"/>
      <c r="AB157" s="1604"/>
      <c r="AC157" s="1604"/>
      <c r="AD157" s="1604"/>
      <c r="AE157" s="1604"/>
      <c r="AF157" s="1604"/>
      <c r="AG157" s="1604"/>
      <c r="AH157" s="1604"/>
      <c r="AI157" s="1604"/>
      <c r="AJ157" s="1604"/>
      <c r="AK157" s="1604"/>
      <c r="AL157" s="1604"/>
      <c r="AM157" s="1604"/>
      <c r="AN157" s="1604"/>
      <c r="AO157" s="1604"/>
      <c r="AP157" s="1604"/>
      <c r="AQ157" s="1604"/>
      <c r="AR157" s="1604"/>
      <c r="AS157" s="1604"/>
      <c r="AT157" s="1604"/>
      <c r="AU157" s="1604"/>
      <c r="AV157" s="1604"/>
      <c r="AW157" s="1604"/>
      <c r="AX157" s="1604"/>
      <c r="AY157" s="1604"/>
      <c r="AZ157" s="1604"/>
      <c r="BA157" s="1604"/>
      <c r="BB157" s="1604"/>
      <c r="BC157" s="1604"/>
      <c r="BD157" s="1604"/>
      <c r="BE157" s="1604"/>
      <c r="BF157" s="1604"/>
      <c r="BG157" s="1604"/>
    </row>
    <row r="158" spans="1:59">
      <c r="A158" s="1604"/>
      <c r="B158" s="1604"/>
      <c r="C158" s="1604"/>
      <c r="D158" s="1604"/>
      <c r="E158" s="1604"/>
      <c r="F158" s="1604"/>
      <c r="G158" s="1604"/>
      <c r="H158" s="1604"/>
      <c r="I158" s="1604"/>
      <c r="J158" s="1604"/>
      <c r="K158" s="1604"/>
      <c r="L158" s="1604"/>
      <c r="M158" s="1604"/>
      <c r="N158" s="1604"/>
      <c r="O158" s="1604"/>
      <c r="P158" s="1604"/>
      <c r="Q158" s="1604"/>
      <c r="R158" s="1604"/>
      <c r="S158" s="1604"/>
      <c r="T158" s="1604"/>
      <c r="U158" s="1604"/>
      <c r="V158" s="1604"/>
      <c r="W158" s="1604"/>
      <c r="X158" s="1604"/>
      <c r="Y158" s="1604"/>
      <c r="Z158" s="1604"/>
      <c r="AA158" s="1604"/>
      <c r="AB158" s="1604"/>
      <c r="AC158" s="1604"/>
      <c r="AD158" s="1604"/>
      <c r="AE158" s="1604"/>
      <c r="AF158" s="1604"/>
      <c r="AG158" s="1604"/>
      <c r="AH158" s="1604"/>
      <c r="AI158" s="1604"/>
      <c r="AJ158" s="1604"/>
      <c r="AK158" s="1604"/>
      <c r="AL158" s="1604"/>
      <c r="AM158" s="1604"/>
      <c r="AN158" s="1604"/>
      <c r="AO158" s="1604"/>
      <c r="AP158" s="1604"/>
      <c r="AQ158" s="1604"/>
      <c r="AR158" s="1604"/>
      <c r="AS158" s="1604"/>
      <c r="AT158" s="1604"/>
      <c r="AU158" s="1604"/>
      <c r="AV158" s="1604"/>
      <c r="AW158" s="1604"/>
      <c r="AX158" s="1604"/>
      <c r="AY158" s="1604"/>
      <c r="AZ158" s="1604"/>
      <c r="BA158" s="1604"/>
      <c r="BB158" s="1604"/>
      <c r="BC158" s="1604"/>
      <c r="BD158" s="1604"/>
      <c r="BE158" s="1604"/>
      <c r="BF158" s="1604"/>
      <c r="BG158" s="1604"/>
    </row>
    <row r="159" spans="1:59">
      <c r="A159" s="1604"/>
      <c r="B159" s="1604"/>
      <c r="C159" s="1604"/>
      <c r="D159" s="1604"/>
      <c r="E159" s="1604"/>
      <c r="F159" s="1604"/>
      <c r="G159" s="1604"/>
      <c r="H159" s="1604"/>
      <c r="I159" s="1604"/>
      <c r="J159" s="1604"/>
      <c r="K159" s="1604"/>
      <c r="L159" s="1604"/>
      <c r="M159" s="1604"/>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4"/>
      <c r="AJ159" s="1604"/>
      <c r="AK159" s="1604"/>
      <c r="AL159" s="1604"/>
      <c r="AM159" s="1604"/>
      <c r="AN159" s="1604"/>
      <c r="AO159" s="1604"/>
      <c r="AP159" s="1604"/>
      <c r="AQ159" s="1604"/>
      <c r="AR159" s="1604"/>
      <c r="AS159" s="1604"/>
      <c r="AT159" s="1604"/>
      <c r="AU159" s="1604"/>
      <c r="AV159" s="1604"/>
      <c r="AW159" s="1604"/>
      <c r="AX159" s="1604"/>
      <c r="AY159" s="1604"/>
      <c r="AZ159" s="1604"/>
      <c r="BA159" s="1604"/>
      <c r="BB159" s="1604"/>
      <c r="BC159" s="1604"/>
      <c r="BD159" s="1604"/>
      <c r="BE159" s="1604"/>
      <c r="BF159" s="1604"/>
      <c r="BG159" s="1604"/>
    </row>
    <row r="160" spans="1:59">
      <c r="A160" s="1604"/>
      <c r="B160" s="1604"/>
      <c r="C160" s="1604"/>
      <c r="D160" s="1604"/>
      <c r="E160" s="1604"/>
      <c r="F160" s="1604"/>
      <c r="G160" s="1604"/>
      <c r="H160" s="1604"/>
      <c r="I160" s="1604"/>
      <c r="J160" s="1604"/>
      <c r="K160" s="1604"/>
      <c r="L160" s="1604"/>
      <c r="M160" s="1604"/>
      <c r="N160" s="1604"/>
      <c r="O160" s="1604"/>
      <c r="P160" s="1604"/>
      <c r="Q160" s="1604"/>
      <c r="R160" s="1604"/>
      <c r="S160" s="1604"/>
      <c r="T160" s="1604"/>
      <c r="U160" s="1604"/>
      <c r="V160" s="1604"/>
      <c r="W160" s="1604"/>
      <c r="X160" s="1604"/>
      <c r="Y160" s="1604"/>
      <c r="Z160" s="1604"/>
      <c r="AA160" s="1604"/>
      <c r="AB160" s="1604"/>
      <c r="AC160" s="1604"/>
      <c r="AD160" s="1604"/>
      <c r="AE160" s="1604"/>
      <c r="AF160" s="1604"/>
      <c r="AG160" s="1604"/>
      <c r="AH160" s="1604"/>
      <c r="AI160" s="1604"/>
      <c r="AJ160" s="1604"/>
      <c r="AK160" s="1604"/>
      <c r="AL160" s="1604"/>
      <c r="AM160" s="1604"/>
      <c r="AN160" s="1604"/>
      <c r="AO160" s="1604"/>
      <c r="AP160" s="1604"/>
      <c r="AQ160" s="1604"/>
      <c r="AR160" s="1604"/>
      <c r="AS160" s="1604"/>
      <c r="AT160" s="1604"/>
      <c r="AU160" s="1604"/>
      <c r="AV160" s="1604"/>
      <c r="AW160" s="1604"/>
      <c r="AX160" s="1604"/>
      <c r="AY160" s="1604"/>
      <c r="AZ160" s="1604"/>
      <c r="BA160" s="1604"/>
      <c r="BB160" s="1604"/>
      <c r="BC160" s="1604"/>
      <c r="BD160" s="1604"/>
      <c r="BE160" s="1604"/>
      <c r="BF160" s="1604"/>
      <c r="BG160" s="1604"/>
    </row>
    <row r="161" spans="1:59">
      <c r="A161" s="1604"/>
      <c r="B161" s="1604"/>
      <c r="C161" s="1604"/>
      <c r="D161" s="1604"/>
      <c r="E161" s="1604"/>
      <c r="F161" s="1604"/>
      <c r="G161" s="1604"/>
      <c r="H161" s="1604"/>
      <c r="I161" s="1604"/>
      <c r="J161" s="1604"/>
      <c r="K161" s="1604"/>
      <c r="L161" s="1604"/>
      <c r="M161" s="1604"/>
      <c r="N161" s="1604"/>
      <c r="O161" s="1604"/>
      <c r="P161" s="1604"/>
      <c r="Q161" s="1604"/>
      <c r="R161" s="1604"/>
      <c r="S161" s="1604"/>
      <c r="T161" s="1604"/>
      <c r="U161" s="1604"/>
      <c r="V161" s="1604"/>
      <c r="W161" s="1604"/>
      <c r="X161" s="1604"/>
      <c r="Y161" s="1604"/>
      <c r="Z161" s="1604"/>
      <c r="AA161" s="1604"/>
      <c r="AB161" s="1604"/>
      <c r="AC161" s="1604"/>
      <c r="AD161" s="1604"/>
      <c r="AE161" s="1604"/>
      <c r="AF161" s="1604"/>
      <c r="AG161" s="1604"/>
      <c r="AH161" s="1604"/>
      <c r="AI161" s="1604"/>
      <c r="AJ161" s="1604"/>
      <c r="AK161" s="1604"/>
      <c r="AL161" s="1604"/>
      <c r="AM161" s="1604"/>
      <c r="AN161" s="1604"/>
      <c r="AO161" s="1604"/>
      <c r="AP161" s="1604"/>
      <c r="AQ161" s="1604"/>
      <c r="AR161" s="1604"/>
      <c r="AS161" s="1604"/>
      <c r="AT161" s="1604"/>
      <c r="AU161" s="1604"/>
      <c r="AV161" s="1604"/>
      <c r="AW161" s="1604"/>
      <c r="AX161" s="1604"/>
      <c r="AY161" s="1604"/>
      <c r="AZ161" s="1604"/>
      <c r="BA161" s="1604"/>
      <c r="BB161" s="1604"/>
      <c r="BC161" s="1604"/>
      <c r="BD161" s="1604"/>
      <c r="BE161" s="1604"/>
      <c r="BF161" s="1604"/>
      <c r="BG161" s="1604"/>
    </row>
    <row r="162" spans="1:59">
      <c r="A162" s="1604"/>
      <c r="B162" s="1604"/>
      <c r="C162" s="1604"/>
      <c r="D162" s="1604"/>
      <c r="E162" s="1604"/>
      <c r="F162" s="1604"/>
      <c r="G162" s="1604"/>
      <c r="H162" s="1604"/>
      <c r="I162" s="1604"/>
      <c r="J162" s="1604"/>
      <c r="K162" s="1604"/>
      <c r="L162" s="1604"/>
      <c r="M162" s="1604"/>
      <c r="N162" s="1604"/>
      <c r="O162" s="1604"/>
      <c r="P162" s="1604"/>
      <c r="Q162" s="1604"/>
      <c r="R162" s="1604"/>
      <c r="S162" s="1604"/>
      <c r="T162" s="1604"/>
      <c r="U162" s="1604"/>
      <c r="V162" s="1604"/>
      <c r="W162" s="1604"/>
      <c r="X162" s="1604"/>
      <c r="Y162" s="1604"/>
      <c r="Z162" s="1604"/>
      <c r="AA162" s="1604"/>
      <c r="AB162" s="1604"/>
      <c r="AC162" s="1604"/>
      <c r="AD162" s="1604"/>
      <c r="AE162" s="1604"/>
      <c r="AF162" s="1604"/>
      <c r="AG162" s="1604"/>
      <c r="AH162" s="1604"/>
      <c r="AI162" s="1604"/>
      <c r="AJ162" s="1604"/>
      <c r="AK162" s="1604"/>
      <c r="AL162" s="1604"/>
      <c r="AM162" s="1604"/>
      <c r="AN162" s="1604"/>
      <c r="AO162" s="1604"/>
      <c r="AP162" s="1604"/>
      <c r="AQ162" s="1604"/>
      <c r="AR162" s="1604"/>
      <c r="AS162" s="1604"/>
      <c r="AT162" s="1604"/>
      <c r="AU162" s="1604"/>
      <c r="AV162" s="1604"/>
      <c r="AW162" s="1604"/>
      <c r="AX162" s="1604"/>
      <c r="AY162" s="1604"/>
      <c r="AZ162" s="1604"/>
      <c r="BA162" s="1604"/>
      <c r="BB162" s="1604"/>
      <c r="BC162" s="1604"/>
      <c r="BD162" s="1604"/>
      <c r="BE162" s="1604"/>
      <c r="BF162" s="1604"/>
      <c r="BG162" s="1604"/>
    </row>
    <row r="163" spans="1:59">
      <c r="A163" s="1604"/>
      <c r="B163" s="1604"/>
      <c r="C163" s="1604"/>
      <c r="D163" s="1604"/>
      <c r="E163" s="1604"/>
      <c r="F163" s="1604"/>
      <c r="G163" s="1604"/>
      <c r="H163" s="1604"/>
      <c r="I163" s="1604"/>
      <c r="J163" s="1604"/>
      <c r="K163" s="1604"/>
      <c r="L163" s="1604"/>
      <c r="M163" s="1604"/>
      <c r="N163" s="1604"/>
      <c r="O163" s="1604"/>
      <c r="P163" s="1604"/>
      <c r="Q163" s="1604"/>
      <c r="R163" s="1604"/>
      <c r="S163" s="1604"/>
      <c r="T163" s="1604"/>
      <c r="U163" s="1604"/>
      <c r="V163" s="1604"/>
      <c r="W163" s="1604"/>
      <c r="X163" s="1604"/>
      <c r="Y163" s="1604"/>
      <c r="Z163" s="1604"/>
      <c r="AA163" s="1604"/>
      <c r="AB163" s="1604"/>
      <c r="AC163" s="1604"/>
      <c r="AD163" s="1604"/>
      <c r="AE163" s="1604"/>
      <c r="AF163" s="1604"/>
      <c r="AG163" s="1604"/>
      <c r="AH163" s="1604"/>
      <c r="AI163" s="1604"/>
      <c r="AJ163" s="1604"/>
      <c r="AK163" s="1604"/>
      <c r="AL163" s="1604"/>
      <c r="AM163" s="1604"/>
      <c r="AN163" s="1604"/>
      <c r="AO163" s="1604"/>
      <c r="AP163" s="1604"/>
      <c r="AQ163" s="1604"/>
      <c r="AR163" s="1604"/>
      <c r="AS163" s="1604"/>
      <c r="AT163" s="1604"/>
      <c r="AU163" s="1604"/>
      <c r="AV163" s="1604"/>
      <c r="AW163" s="1604"/>
      <c r="AX163" s="1604"/>
      <c r="AY163" s="1604"/>
      <c r="AZ163" s="1604"/>
      <c r="BA163" s="1604"/>
      <c r="BB163" s="1604"/>
      <c r="BC163" s="1604"/>
      <c r="BD163" s="1604"/>
      <c r="BE163" s="1604"/>
      <c r="BF163" s="1604"/>
      <c r="BG163" s="1604"/>
    </row>
    <row r="164" spans="1:59">
      <c r="A164" s="1604"/>
      <c r="B164" s="1604"/>
      <c r="C164" s="1604"/>
      <c r="D164" s="1604"/>
      <c r="E164" s="1604"/>
      <c r="F164" s="1604"/>
      <c r="G164" s="1604"/>
      <c r="H164" s="1604"/>
      <c r="I164" s="1604"/>
      <c r="J164" s="1604"/>
      <c r="K164" s="1604"/>
      <c r="L164" s="1604"/>
      <c r="M164" s="1604"/>
      <c r="N164" s="1604"/>
      <c r="O164" s="1604"/>
      <c r="P164" s="1604"/>
      <c r="Q164" s="1604"/>
      <c r="R164" s="1604"/>
      <c r="S164" s="1604"/>
      <c r="T164" s="1604"/>
      <c r="U164" s="1604"/>
      <c r="V164" s="1604"/>
      <c r="W164" s="1604"/>
      <c r="X164" s="1604"/>
      <c r="Y164" s="1604"/>
      <c r="Z164" s="1604"/>
      <c r="AA164" s="1604"/>
      <c r="AB164" s="1604"/>
      <c r="AC164" s="1604"/>
      <c r="AD164" s="1604"/>
      <c r="AE164" s="1604"/>
      <c r="AF164" s="1604"/>
      <c r="AG164" s="1604"/>
      <c r="AH164" s="1604"/>
      <c r="AI164" s="1604"/>
      <c r="AJ164" s="1604"/>
      <c r="AK164" s="1604"/>
      <c r="AL164" s="1604"/>
      <c r="AM164" s="1604"/>
      <c r="AN164" s="1604"/>
      <c r="AO164" s="1604"/>
      <c r="AP164" s="1604"/>
      <c r="AQ164" s="1604"/>
      <c r="AR164" s="1604"/>
      <c r="AS164" s="1604"/>
      <c r="AT164" s="1604"/>
      <c r="AU164" s="1604"/>
      <c r="AV164" s="1604"/>
      <c r="AW164" s="1604"/>
      <c r="AX164" s="1604"/>
      <c r="AY164" s="1604"/>
      <c r="AZ164" s="1604"/>
      <c r="BA164" s="1604"/>
      <c r="BB164" s="1604"/>
      <c r="BC164" s="1604"/>
      <c r="BD164" s="1604"/>
      <c r="BE164" s="1604"/>
      <c r="BF164" s="1604"/>
      <c r="BG164" s="1604"/>
    </row>
    <row r="165" spans="1:59">
      <c r="A165" s="1604"/>
      <c r="B165" s="1604"/>
      <c r="C165" s="1604"/>
      <c r="D165" s="1604"/>
      <c r="E165" s="1604"/>
      <c r="F165" s="1604"/>
      <c r="G165" s="1604"/>
      <c r="H165" s="1604"/>
      <c r="I165" s="1604"/>
      <c r="J165" s="1604"/>
      <c r="K165" s="1604"/>
      <c r="L165" s="1604"/>
      <c r="M165" s="1604"/>
      <c r="N165" s="1604"/>
      <c r="O165" s="1604"/>
      <c r="P165" s="1604"/>
      <c r="Q165" s="1604"/>
      <c r="R165" s="1604"/>
      <c r="S165" s="1604"/>
      <c r="T165" s="1604"/>
      <c r="U165" s="1604"/>
      <c r="V165" s="1604"/>
      <c r="W165" s="1604"/>
      <c r="X165" s="1604"/>
      <c r="Y165" s="1604"/>
      <c r="Z165" s="1604"/>
      <c r="AA165" s="1604"/>
      <c r="AB165" s="1604"/>
      <c r="AC165" s="1604"/>
      <c r="AD165" s="1604"/>
      <c r="AE165" s="1604"/>
      <c r="AF165" s="1604"/>
      <c r="AG165" s="1604"/>
      <c r="AH165" s="1604"/>
      <c r="AI165" s="1604"/>
      <c r="AJ165" s="1604"/>
      <c r="AK165" s="1604"/>
      <c r="AL165" s="1604"/>
      <c r="AM165" s="1604"/>
      <c r="AN165" s="1604"/>
      <c r="AO165" s="1604"/>
      <c r="AP165" s="1604"/>
      <c r="AQ165" s="1604"/>
      <c r="AR165" s="1604"/>
      <c r="AS165" s="1604"/>
      <c r="AT165" s="1604"/>
      <c r="AU165" s="1604"/>
      <c r="AV165" s="1604"/>
      <c r="AW165" s="1604"/>
      <c r="AX165" s="1604"/>
      <c r="AY165" s="1604"/>
      <c r="AZ165" s="1604"/>
      <c r="BA165" s="1604"/>
      <c r="BB165" s="1604"/>
      <c r="BC165" s="1604"/>
      <c r="BD165" s="1604"/>
      <c r="BE165" s="1604"/>
      <c r="BF165" s="1604"/>
      <c r="BG165" s="1604"/>
    </row>
    <row r="166" spans="1:59">
      <c r="A166" s="1604"/>
      <c r="B166" s="1604"/>
      <c r="C166" s="1604"/>
      <c r="D166" s="1604"/>
      <c r="E166" s="1604"/>
      <c r="F166" s="1604"/>
      <c r="G166" s="1604"/>
      <c r="H166" s="1604"/>
      <c r="I166" s="1604"/>
      <c r="J166" s="1604"/>
      <c r="K166" s="1604"/>
      <c r="L166" s="1604"/>
      <c r="M166" s="1604"/>
      <c r="N166" s="1604"/>
      <c r="O166" s="1604"/>
      <c r="P166" s="1604"/>
      <c r="Q166" s="1604"/>
      <c r="R166" s="1604"/>
      <c r="S166" s="1604"/>
      <c r="T166" s="1604"/>
      <c r="U166" s="1604"/>
      <c r="V166" s="1604"/>
      <c r="W166" s="1604"/>
      <c r="X166" s="1604"/>
      <c r="Y166" s="1604"/>
      <c r="Z166" s="1604"/>
      <c r="AA166" s="1604"/>
      <c r="AB166" s="1604"/>
      <c r="AC166" s="1604"/>
      <c r="AD166" s="1604"/>
      <c r="AE166" s="1604"/>
      <c r="AF166" s="1604"/>
      <c r="AG166" s="1604"/>
      <c r="AH166" s="1604"/>
      <c r="AI166" s="1604"/>
      <c r="AJ166" s="1604"/>
      <c r="AK166" s="1604"/>
      <c r="AL166" s="1604"/>
      <c r="AM166" s="1604"/>
      <c r="AN166" s="1604"/>
      <c r="AO166" s="1604"/>
      <c r="AP166" s="1604"/>
      <c r="AQ166" s="1604"/>
      <c r="AR166" s="1604"/>
      <c r="AS166" s="1604"/>
      <c r="AT166" s="1604"/>
      <c r="AU166" s="1604"/>
      <c r="AV166" s="1604"/>
      <c r="AW166" s="1604"/>
      <c r="AX166" s="1604"/>
      <c r="AY166" s="1604"/>
      <c r="AZ166" s="1604"/>
      <c r="BA166" s="1604"/>
      <c r="BB166" s="1604"/>
      <c r="BC166" s="1604"/>
      <c r="BD166" s="1604"/>
      <c r="BE166" s="1604"/>
      <c r="BF166" s="1604"/>
      <c r="BG166" s="1604"/>
    </row>
    <row r="167" spans="1:59">
      <c r="A167" s="1604"/>
      <c r="B167" s="1604"/>
      <c r="C167" s="1604"/>
      <c r="D167" s="1604"/>
      <c r="E167" s="1604"/>
      <c r="F167" s="1604"/>
      <c r="G167" s="1604"/>
      <c r="H167" s="1604"/>
      <c r="I167" s="1604"/>
      <c r="J167" s="1604"/>
      <c r="K167" s="1604"/>
      <c r="L167" s="1604"/>
      <c r="M167" s="1604"/>
      <c r="N167" s="1604"/>
      <c r="O167" s="1604"/>
      <c r="P167" s="1604"/>
      <c r="Q167" s="1604"/>
      <c r="R167" s="1604"/>
      <c r="S167" s="1604"/>
      <c r="T167" s="1604"/>
      <c r="U167" s="1604"/>
      <c r="V167" s="1604"/>
      <c r="W167" s="1604"/>
      <c r="X167" s="1604"/>
      <c r="Y167" s="1604"/>
      <c r="Z167" s="1604"/>
      <c r="AA167" s="1604"/>
      <c r="AB167" s="1604"/>
      <c r="AC167" s="1604"/>
      <c r="AD167" s="1604"/>
      <c r="AE167" s="1604"/>
      <c r="AF167" s="1604"/>
      <c r="AG167" s="1604"/>
      <c r="AH167" s="1604"/>
      <c r="AI167" s="1604"/>
      <c r="AJ167" s="1604"/>
      <c r="AK167" s="1604"/>
      <c r="AL167" s="1604"/>
      <c r="AM167" s="1604"/>
      <c r="AN167" s="1604"/>
      <c r="AO167" s="1604"/>
      <c r="AP167" s="1604"/>
      <c r="AQ167" s="1604"/>
      <c r="AR167" s="1604"/>
      <c r="AS167" s="1604"/>
      <c r="AT167" s="1604"/>
      <c r="AU167" s="1604"/>
      <c r="AV167" s="1604"/>
      <c r="AW167" s="1604"/>
      <c r="AX167" s="1604"/>
      <c r="AY167" s="1604"/>
      <c r="AZ167" s="1604"/>
      <c r="BA167" s="1604"/>
      <c r="BB167" s="1604"/>
      <c r="BC167" s="1604"/>
      <c r="BD167" s="1604"/>
      <c r="BE167" s="1604"/>
      <c r="BF167" s="1604"/>
      <c r="BG167" s="1604"/>
    </row>
    <row r="168" spans="1:59">
      <c r="A168" s="1604"/>
      <c r="B168" s="1604"/>
      <c r="C168" s="1604"/>
      <c r="D168" s="1604"/>
      <c r="E168" s="1604"/>
      <c r="F168" s="1604"/>
      <c r="G168" s="1604"/>
      <c r="H168" s="1604"/>
      <c r="I168" s="1604"/>
      <c r="J168" s="1604"/>
      <c r="K168" s="1604"/>
      <c r="L168" s="1604"/>
      <c r="M168" s="1604"/>
      <c r="N168" s="1604"/>
      <c r="O168" s="1604"/>
      <c r="P168" s="1604"/>
      <c r="Q168" s="1604"/>
      <c r="R168" s="1604"/>
      <c r="S168" s="1604"/>
      <c r="T168" s="1604"/>
      <c r="U168" s="1604"/>
      <c r="V168" s="1604"/>
      <c r="W168" s="1604"/>
      <c r="X168" s="1604"/>
      <c r="Y168" s="1604"/>
      <c r="Z168" s="1604"/>
      <c r="AA168" s="1604"/>
      <c r="AB168" s="1604"/>
      <c r="AC168" s="1604"/>
      <c r="AD168" s="1604"/>
      <c r="AE168" s="1604"/>
      <c r="AF168" s="1604"/>
      <c r="AG168" s="1604"/>
      <c r="AH168" s="1604"/>
      <c r="AI168" s="1604"/>
      <c r="AJ168" s="1604"/>
      <c r="AK168" s="1604"/>
      <c r="AL168" s="1604"/>
      <c r="AM168" s="1604"/>
      <c r="AN168" s="1604"/>
      <c r="AO168" s="1604"/>
      <c r="AP168" s="1604"/>
      <c r="AQ168" s="1604"/>
      <c r="AR168" s="1604"/>
      <c r="AS168" s="1604"/>
      <c r="AT168" s="1604"/>
      <c r="AU168" s="1604"/>
      <c r="AV168" s="1604"/>
      <c r="AW168" s="1604"/>
      <c r="AX168" s="1604"/>
      <c r="AY168" s="1604"/>
      <c r="AZ168" s="1604"/>
      <c r="BA168" s="1604"/>
      <c r="BB168" s="1604"/>
      <c r="BC168" s="1604"/>
      <c r="BD168" s="1604"/>
      <c r="BE168" s="1604"/>
      <c r="BF168" s="1604"/>
      <c r="BG168" s="1604"/>
    </row>
    <row r="169" spans="1:59">
      <c r="A169" s="1604"/>
      <c r="B169" s="1604"/>
      <c r="C169" s="1604"/>
      <c r="D169" s="1604"/>
      <c r="E169" s="1604"/>
      <c r="F169" s="1604"/>
      <c r="G169" s="1604"/>
      <c r="H169" s="1604"/>
      <c r="I169" s="1604"/>
      <c r="J169" s="1604"/>
      <c r="K169" s="1604"/>
      <c r="L169" s="1604"/>
      <c r="M169" s="1604"/>
      <c r="N169" s="1604"/>
      <c r="O169" s="1604"/>
      <c r="P169" s="1604"/>
      <c r="Q169" s="1604"/>
      <c r="R169" s="1604"/>
      <c r="S169" s="1604"/>
      <c r="T169" s="1604"/>
      <c r="U169" s="1604"/>
      <c r="V169" s="1604"/>
      <c r="W169" s="1604"/>
      <c r="X169" s="1604"/>
      <c r="Y169" s="1604"/>
      <c r="Z169" s="1604"/>
      <c r="AA169" s="1604"/>
      <c r="AB169" s="1604"/>
      <c r="AC169" s="1604"/>
      <c r="AD169" s="1604"/>
      <c r="AE169" s="1604"/>
      <c r="AF169" s="1604"/>
      <c r="AG169" s="1604"/>
      <c r="AH169" s="1604"/>
      <c r="AI169" s="1604"/>
      <c r="AJ169" s="1604"/>
      <c r="AK169" s="1604"/>
      <c r="AL169" s="1604"/>
      <c r="AM169" s="1604"/>
      <c r="AN169" s="1604"/>
      <c r="AO169" s="1604"/>
      <c r="AP169" s="1604"/>
      <c r="AQ169" s="1604"/>
      <c r="AR169" s="1604"/>
      <c r="AS169" s="1604"/>
      <c r="AT169" s="1604"/>
      <c r="AU169" s="1604"/>
      <c r="AV169" s="1604"/>
      <c r="AW169" s="1604"/>
      <c r="AX169" s="1604"/>
      <c r="AY169" s="1604"/>
      <c r="AZ169" s="1604"/>
      <c r="BA169" s="1604"/>
      <c r="BB169" s="1604"/>
      <c r="BC169" s="1604"/>
      <c r="BD169" s="1604"/>
      <c r="BE169" s="1604"/>
      <c r="BF169" s="1604"/>
      <c r="BG169" s="1604"/>
    </row>
    <row r="170" spans="1:59">
      <c r="A170" s="1604"/>
      <c r="B170" s="1604"/>
      <c r="C170" s="1604"/>
      <c r="D170" s="1604"/>
      <c r="E170" s="1604"/>
      <c r="F170" s="1604"/>
      <c r="G170" s="1604"/>
      <c r="H170" s="1604"/>
      <c r="I170" s="1604"/>
      <c r="J170" s="1604"/>
      <c r="K170" s="1604"/>
      <c r="L170" s="1604"/>
      <c r="M170" s="1604"/>
      <c r="N170" s="1604"/>
      <c r="O170" s="1604"/>
      <c r="P170" s="1604"/>
      <c r="Q170" s="1604"/>
      <c r="R170" s="1604"/>
      <c r="S170" s="1604"/>
      <c r="T170" s="1604"/>
      <c r="U170" s="1604"/>
      <c r="V170" s="1604"/>
      <c r="W170" s="1604"/>
      <c r="X170" s="1604"/>
      <c r="Y170" s="1604"/>
      <c r="Z170" s="1604"/>
      <c r="AA170" s="1604"/>
      <c r="AB170" s="1604"/>
      <c r="AC170" s="1604"/>
      <c r="AD170" s="1604"/>
      <c r="AE170" s="1604"/>
      <c r="AF170" s="1604"/>
      <c r="AG170" s="1604"/>
      <c r="AH170" s="1604"/>
      <c r="AI170" s="1604"/>
      <c r="AJ170" s="1604"/>
      <c r="AK170" s="1604"/>
      <c r="AL170" s="1604"/>
      <c r="AM170" s="1604"/>
      <c r="AN170" s="1604"/>
      <c r="AO170" s="1604"/>
      <c r="AP170" s="1604"/>
      <c r="AQ170" s="1604"/>
      <c r="AR170" s="1604"/>
      <c r="AS170" s="1604"/>
      <c r="AT170" s="1604"/>
      <c r="AU170" s="1604"/>
      <c r="AV170" s="1604"/>
      <c r="AW170" s="1604"/>
      <c r="AX170" s="1604"/>
      <c r="AY170" s="1604"/>
      <c r="AZ170" s="1604"/>
      <c r="BA170" s="1604"/>
      <c r="BB170" s="1604"/>
      <c r="BC170" s="1604"/>
      <c r="BD170" s="1604"/>
      <c r="BE170" s="1604"/>
      <c r="BF170" s="1604"/>
      <c r="BG170" s="1604"/>
    </row>
    <row r="171" spans="1:59">
      <c r="A171" s="1604"/>
      <c r="B171" s="1604"/>
      <c r="C171" s="1604"/>
      <c r="D171" s="1604"/>
      <c r="E171" s="1604"/>
      <c r="F171" s="1604"/>
      <c r="G171" s="1604"/>
      <c r="H171" s="1604"/>
      <c r="I171" s="1604"/>
      <c r="J171" s="1604"/>
      <c r="K171" s="1604"/>
      <c r="L171" s="1604"/>
      <c r="M171" s="1604"/>
      <c r="N171" s="1604"/>
      <c r="O171" s="1604"/>
      <c r="P171" s="1604"/>
      <c r="Q171" s="1604"/>
      <c r="R171" s="1604"/>
      <c r="S171" s="1604"/>
      <c r="T171" s="1604"/>
      <c r="U171" s="1604"/>
      <c r="V171" s="1604"/>
      <c r="W171" s="1604"/>
      <c r="X171" s="1604"/>
      <c r="Y171" s="1604"/>
      <c r="Z171" s="1604"/>
      <c r="AA171" s="1604"/>
      <c r="AB171" s="1604"/>
      <c r="AC171" s="1604"/>
      <c r="AD171" s="1604"/>
      <c r="AE171" s="1604"/>
      <c r="AF171" s="1604"/>
      <c r="AG171" s="1604"/>
      <c r="AH171" s="1604"/>
      <c r="AI171" s="1604"/>
      <c r="AJ171" s="1604"/>
      <c r="AK171" s="1604"/>
      <c r="AL171" s="1604"/>
      <c r="AM171" s="1604"/>
      <c r="AN171" s="1604"/>
      <c r="AO171" s="1604"/>
      <c r="AP171" s="1604"/>
      <c r="AQ171" s="1604"/>
      <c r="AR171" s="1604"/>
      <c r="AS171" s="1604"/>
      <c r="AT171" s="1604"/>
      <c r="AU171" s="1604"/>
      <c r="AV171" s="1604"/>
      <c r="AW171" s="1604"/>
      <c r="AX171" s="1604"/>
      <c r="AY171" s="1604"/>
      <c r="AZ171" s="1604"/>
      <c r="BA171" s="1604"/>
      <c r="BB171" s="1604"/>
      <c r="BC171" s="1604"/>
      <c r="BD171" s="1604"/>
      <c r="BE171" s="1604"/>
      <c r="BF171" s="1604"/>
      <c r="BG171" s="1604"/>
    </row>
    <row r="172" spans="1:59">
      <c r="A172" s="1604"/>
      <c r="B172" s="1604"/>
      <c r="C172" s="1604"/>
      <c r="D172" s="1604"/>
      <c r="E172" s="1604"/>
      <c r="F172" s="1604"/>
      <c r="G172" s="1604"/>
      <c r="H172" s="1604"/>
      <c r="I172" s="1604"/>
      <c r="J172" s="1604"/>
      <c r="K172" s="1604"/>
      <c r="L172" s="1604"/>
      <c r="M172" s="1604"/>
      <c r="N172" s="1604"/>
      <c r="O172" s="1604"/>
      <c r="P172" s="1604"/>
      <c r="Q172" s="1604"/>
      <c r="R172" s="1604"/>
      <c r="S172" s="1604"/>
      <c r="T172" s="1604"/>
      <c r="U172" s="1604"/>
      <c r="V172" s="1604"/>
      <c r="W172" s="1604"/>
      <c r="X172" s="1604"/>
      <c r="Y172" s="1604"/>
      <c r="Z172" s="1604"/>
      <c r="AA172" s="1604"/>
      <c r="AB172" s="1604"/>
      <c r="AC172" s="1604"/>
      <c r="AD172" s="1604"/>
      <c r="AE172" s="1604"/>
      <c r="AF172" s="1604"/>
      <c r="AG172" s="1604"/>
      <c r="AH172" s="1604"/>
      <c r="AI172" s="1604"/>
      <c r="AJ172" s="1604"/>
      <c r="AK172" s="1604"/>
      <c r="AL172" s="1604"/>
      <c r="AM172" s="1604"/>
      <c r="AN172" s="1604"/>
      <c r="AO172" s="1604"/>
      <c r="AP172" s="1604"/>
      <c r="AQ172" s="1604"/>
      <c r="AR172" s="1604"/>
      <c r="AS172" s="1604"/>
      <c r="AT172" s="1604"/>
      <c r="AU172" s="1604"/>
      <c r="AV172" s="1604"/>
      <c r="AW172" s="1604"/>
      <c r="AX172" s="1604"/>
      <c r="AY172" s="1604"/>
      <c r="AZ172" s="1604"/>
      <c r="BA172" s="1604"/>
      <c r="BB172" s="1604"/>
      <c r="BC172" s="1604"/>
      <c r="BD172" s="1604"/>
      <c r="BE172" s="1604"/>
      <c r="BF172" s="1604"/>
      <c r="BG172" s="1604"/>
    </row>
    <row r="173" spans="1:59">
      <c r="A173" s="1604"/>
      <c r="B173" s="1604"/>
      <c r="C173" s="1604"/>
      <c r="D173" s="1604"/>
      <c r="E173" s="1604"/>
      <c r="F173" s="1604"/>
      <c r="G173" s="1604"/>
      <c r="H173" s="1604"/>
      <c r="I173" s="1604"/>
      <c r="J173" s="1604"/>
      <c r="K173" s="1604"/>
      <c r="L173" s="1604"/>
      <c r="M173" s="1604"/>
      <c r="N173" s="1604"/>
      <c r="O173" s="1604"/>
      <c r="P173" s="1604"/>
      <c r="Q173" s="1604"/>
      <c r="R173" s="1604"/>
      <c r="S173" s="1604"/>
      <c r="T173" s="1604"/>
      <c r="U173" s="1604"/>
      <c r="V173" s="1604"/>
      <c r="W173" s="1604"/>
      <c r="X173" s="1604"/>
      <c r="Y173" s="1604"/>
      <c r="Z173" s="1604"/>
      <c r="AA173" s="1604"/>
      <c r="AB173" s="1604"/>
      <c r="AC173" s="1604"/>
      <c r="AD173" s="1604"/>
      <c r="AE173" s="1604"/>
      <c r="AF173" s="1604"/>
      <c r="AG173" s="1604"/>
      <c r="AH173" s="1604"/>
      <c r="AI173" s="1604"/>
      <c r="AJ173" s="1604"/>
      <c r="AK173" s="1604"/>
      <c r="AL173" s="1604"/>
      <c r="AM173" s="1604"/>
      <c r="AN173" s="1604"/>
      <c r="AO173" s="1604"/>
      <c r="AP173" s="1604"/>
      <c r="AQ173" s="1604"/>
      <c r="AR173" s="1604"/>
      <c r="AS173" s="1604"/>
      <c r="AT173" s="1604"/>
      <c r="AU173" s="1604"/>
      <c r="AV173" s="1604"/>
      <c r="AW173" s="1604"/>
      <c r="AX173" s="1604"/>
      <c r="AY173" s="1604"/>
      <c r="AZ173" s="1604"/>
      <c r="BA173" s="1604"/>
      <c r="BB173" s="1604"/>
      <c r="BC173" s="1604"/>
      <c r="BD173" s="1604"/>
      <c r="BE173" s="1604"/>
      <c r="BF173" s="1604"/>
      <c r="BG173" s="1604"/>
    </row>
    <row r="174" spans="1:59">
      <c r="A174" s="1604"/>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1604"/>
      <c r="AN174" s="1604"/>
      <c r="AO174" s="1604"/>
      <c r="AP174" s="1604"/>
      <c r="AQ174" s="1604"/>
      <c r="AR174" s="1604"/>
      <c r="AS174" s="1604"/>
      <c r="AT174" s="1604"/>
      <c r="AU174" s="1604"/>
      <c r="AV174" s="1604"/>
      <c r="AW174" s="1604"/>
      <c r="AX174" s="1604"/>
      <c r="AY174" s="1604"/>
      <c r="AZ174" s="1604"/>
      <c r="BA174" s="1604"/>
      <c r="BB174" s="1604"/>
      <c r="BC174" s="1604"/>
      <c r="BD174" s="1604"/>
      <c r="BE174" s="1604"/>
      <c r="BF174" s="1604"/>
      <c r="BG174" s="1604"/>
    </row>
    <row r="175" spans="1:59">
      <c r="A175" s="1604"/>
      <c r="B175" s="1604"/>
      <c r="C175" s="1604"/>
      <c r="D175" s="1604"/>
      <c r="E175" s="1604"/>
      <c r="F175" s="1604"/>
      <c r="G175" s="1604"/>
      <c r="H175" s="1604"/>
      <c r="I175" s="1604"/>
      <c r="J175" s="1604"/>
      <c r="K175" s="1604"/>
      <c r="L175" s="1604"/>
      <c r="M175" s="1604"/>
      <c r="N175" s="1604"/>
      <c r="O175" s="1604"/>
      <c r="P175" s="1604"/>
      <c r="Q175" s="1604"/>
      <c r="R175" s="1604"/>
      <c r="S175" s="1604"/>
      <c r="T175" s="1604"/>
      <c r="U175" s="1604"/>
      <c r="V175" s="1604"/>
      <c r="W175" s="1604"/>
      <c r="X175" s="1604"/>
      <c r="Y175" s="1604"/>
      <c r="Z175" s="1604"/>
      <c r="AA175" s="1604"/>
      <c r="AB175" s="1604"/>
      <c r="AC175" s="1604"/>
      <c r="AD175" s="1604"/>
      <c r="AE175" s="1604"/>
      <c r="AF175" s="1604"/>
      <c r="AG175" s="1604"/>
      <c r="AH175" s="1604"/>
      <c r="AI175" s="1604"/>
      <c r="AJ175" s="1604"/>
      <c r="AK175" s="1604"/>
      <c r="AL175" s="1604"/>
      <c r="AM175" s="1604"/>
      <c r="AN175" s="1604"/>
      <c r="AO175" s="1604"/>
      <c r="AP175" s="1604"/>
      <c r="AQ175" s="1604"/>
      <c r="AR175" s="1604"/>
      <c r="AS175" s="1604"/>
      <c r="AT175" s="1604"/>
      <c r="AU175" s="1604"/>
      <c r="AV175" s="1604"/>
      <c r="AW175" s="1604"/>
      <c r="AX175" s="1604"/>
      <c r="AY175" s="1604"/>
      <c r="AZ175" s="1604"/>
      <c r="BA175" s="1604"/>
      <c r="BB175" s="1604"/>
      <c r="BC175" s="1604"/>
      <c r="BD175" s="1604"/>
      <c r="BE175" s="1604"/>
      <c r="BF175" s="1604"/>
      <c r="BG175" s="1604"/>
    </row>
    <row r="176" spans="1:59">
      <c r="A176" s="1604"/>
      <c r="B176" s="1604"/>
      <c r="C176" s="1604"/>
      <c r="D176" s="1604"/>
      <c r="E176" s="1604"/>
      <c r="F176" s="1604"/>
      <c r="G176" s="1604"/>
      <c r="H176" s="1604"/>
      <c r="I176" s="1604"/>
      <c r="J176" s="1604"/>
      <c r="K176" s="1604"/>
      <c r="L176" s="1604"/>
      <c r="M176" s="1604"/>
      <c r="N176" s="1604"/>
      <c r="O176" s="1604"/>
      <c r="P176" s="1604"/>
      <c r="Q176" s="1604"/>
      <c r="R176" s="1604"/>
      <c r="S176" s="1604"/>
      <c r="T176" s="1604"/>
      <c r="U176" s="1604"/>
      <c r="V176" s="1604"/>
      <c r="W176" s="1604"/>
      <c r="X176" s="1604"/>
      <c r="Y176" s="1604"/>
      <c r="Z176" s="1604"/>
      <c r="AA176" s="1604"/>
      <c r="AB176" s="1604"/>
      <c r="AC176" s="1604"/>
      <c r="AD176" s="1604"/>
      <c r="AE176" s="1604"/>
      <c r="AF176" s="1604"/>
      <c r="AG176" s="1604"/>
      <c r="AH176" s="1604"/>
      <c r="AI176" s="1604"/>
      <c r="AJ176" s="1604"/>
      <c r="AK176" s="1604"/>
      <c r="AL176" s="1604"/>
      <c r="AM176" s="1604"/>
      <c r="AN176" s="1604"/>
      <c r="AO176" s="1604"/>
      <c r="AP176" s="1604"/>
      <c r="AQ176" s="1604"/>
      <c r="AR176" s="1604"/>
      <c r="AS176" s="1604"/>
      <c r="AT176" s="1604"/>
      <c r="AU176" s="1604"/>
      <c r="AV176" s="1604"/>
      <c r="AW176" s="1604"/>
      <c r="AX176" s="1604"/>
      <c r="AY176" s="1604"/>
      <c r="AZ176" s="1604"/>
      <c r="BA176" s="1604"/>
      <c r="BB176" s="1604"/>
      <c r="BC176" s="1604"/>
      <c r="BD176" s="1604"/>
      <c r="BE176" s="1604"/>
      <c r="BF176" s="1604"/>
      <c r="BG176" s="1604"/>
    </row>
    <row r="177" spans="1:59">
      <c r="A177" s="1604"/>
      <c r="B177" s="1604"/>
      <c r="C177" s="1604"/>
      <c r="D177" s="1604"/>
      <c r="E177" s="1604"/>
      <c r="F177" s="1604"/>
      <c r="G177" s="1604"/>
      <c r="H177" s="1604"/>
      <c r="I177" s="1604"/>
      <c r="J177" s="1604"/>
      <c r="K177" s="1604"/>
      <c r="L177" s="1604"/>
      <c r="M177" s="1604"/>
      <c r="N177" s="1604"/>
      <c r="O177" s="1604"/>
      <c r="P177" s="1604"/>
      <c r="Q177" s="1604"/>
      <c r="R177" s="1604"/>
      <c r="S177" s="1604"/>
      <c r="T177" s="1604"/>
      <c r="U177" s="1604"/>
      <c r="V177" s="1604"/>
      <c r="W177" s="1604"/>
      <c r="X177" s="1604"/>
      <c r="Y177" s="1604"/>
      <c r="Z177" s="1604"/>
      <c r="AA177" s="1604"/>
      <c r="AB177" s="1604"/>
      <c r="AC177" s="1604"/>
      <c r="AD177" s="1604"/>
      <c r="AE177" s="1604"/>
      <c r="AF177" s="1604"/>
      <c r="AG177" s="1604"/>
      <c r="AH177" s="1604"/>
      <c r="AI177" s="1604"/>
      <c r="AJ177" s="1604"/>
      <c r="AK177" s="1604"/>
      <c r="AL177" s="1604"/>
      <c r="AM177" s="1604"/>
      <c r="AN177" s="1604"/>
      <c r="AO177" s="1604"/>
      <c r="AP177" s="1604"/>
      <c r="AQ177" s="1604"/>
      <c r="AR177" s="1604"/>
      <c r="AS177" s="1604"/>
      <c r="AT177" s="1604"/>
      <c r="AU177" s="1604"/>
      <c r="AV177" s="1604"/>
      <c r="AW177" s="1604"/>
      <c r="AX177" s="1604"/>
      <c r="AY177" s="1604"/>
      <c r="AZ177" s="1604"/>
      <c r="BA177" s="1604"/>
      <c r="BB177" s="1604"/>
      <c r="BC177" s="1604"/>
      <c r="BD177" s="1604"/>
      <c r="BE177" s="1604"/>
      <c r="BF177" s="1604"/>
      <c r="BG177" s="1604"/>
    </row>
    <row r="178" spans="1:59">
      <c r="A178" s="1604"/>
      <c r="B178" s="1604"/>
      <c r="C178" s="1604"/>
      <c r="D178" s="1604"/>
      <c r="E178" s="1604"/>
      <c r="F178" s="1604"/>
      <c r="G178" s="1604"/>
      <c r="H178" s="1604"/>
      <c r="I178" s="1604"/>
      <c r="J178" s="1604"/>
      <c r="K178" s="1604"/>
      <c r="L178" s="1604"/>
      <c r="M178" s="1604"/>
      <c r="N178" s="1604"/>
      <c r="O178" s="1604"/>
      <c r="P178" s="1604"/>
      <c r="Q178" s="1604"/>
      <c r="R178" s="1604"/>
      <c r="S178" s="1604"/>
      <c r="T178" s="1604"/>
      <c r="U178" s="1604"/>
      <c r="V178" s="1604"/>
      <c r="W178" s="1604"/>
      <c r="X178" s="1604"/>
      <c r="Y178" s="1604"/>
      <c r="Z178" s="1604"/>
      <c r="AA178" s="1604"/>
      <c r="AB178" s="1604"/>
      <c r="AC178" s="1604"/>
      <c r="AD178" s="1604"/>
      <c r="AE178" s="1604"/>
      <c r="AF178" s="1604"/>
      <c r="AG178" s="1604"/>
      <c r="AH178" s="1604"/>
      <c r="AI178" s="1604"/>
      <c r="AJ178" s="1604"/>
      <c r="AK178" s="1604"/>
      <c r="AL178" s="1604"/>
      <c r="AM178" s="1604"/>
      <c r="AN178" s="1604"/>
      <c r="AO178" s="1604"/>
      <c r="AP178" s="1604"/>
      <c r="AQ178" s="1604"/>
      <c r="AR178" s="1604"/>
      <c r="AS178" s="1604"/>
      <c r="AT178" s="1604"/>
      <c r="AU178" s="1604"/>
      <c r="AV178" s="1604"/>
      <c r="AW178" s="1604"/>
      <c r="AX178" s="1604"/>
      <c r="AY178" s="1604"/>
      <c r="AZ178" s="1604"/>
      <c r="BA178" s="1604"/>
      <c r="BB178" s="1604"/>
      <c r="BC178" s="1604"/>
      <c r="BD178" s="1604"/>
      <c r="BE178" s="1604"/>
      <c r="BF178" s="1604"/>
      <c r="BG178" s="1604"/>
    </row>
    <row r="179" spans="1:59">
      <c r="A179" s="1604"/>
      <c r="B179" s="1604"/>
      <c r="C179" s="1604"/>
      <c r="D179" s="1604"/>
      <c r="E179" s="1604"/>
      <c r="F179" s="1604"/>
      <c r="G179" s="1604"/>
      <c r="H179" s="1604"/>
      <c r="I179" s="1604"/>
      <c r="J179" s="1604"/>
      <c r="K179" s="1604"/>
      <c r="L179" s="1604"/>
      <c r="M179" s="1604"/>
      <c r="N179" s="1604"/>
      <c r="O179" s="1604"/>
      <c r="P179" s="1604"/>
      <c r="Q179" s="1604"/>
      <c r="R179" s="1604"/>
      <c r="S179" s="1604"/>
      <c r="T179" s="1604"/>
      <c r="U179" s="1604"/>
      <c r="V179" s="1604"/>
      <c r="W179" s="1604"/>
      <c r="X179" s="1604"/>
      <c r="Y179" s="1604"/>
      <c r="Z179" s="1604"/>
      <c r="AA179" s="1604"/>
      <c r="AB179" s="1604"/>
      <c r="AC179" s="1604"/>
      <c r="AD179" s="1604"/>
      <c r="AE179" s="1604"/>
      <c r="AF179" s="1604"/>
      <c r="AG179" s="1604"/>
      <c r="AH179" s="1604"/>
      <c r="AI179" s="1604"/>
      <c r="AJ179" s="1604"/>
      <c r="AK179" s="1604"/>
      <c r="AL179" s="1604"/>
      <c r="AM179" s="1604"/>
      <c r="AN179" s="1604"/>
      <c r="AO179" s="1604"/>
      <c r="AP179" s="1604"/>
      <c r="AQ179" s="1604"/>
      <c r="AR179" s="1604"/>
      <c r="AS179" s="1604"/>
      <c r="AT179" s="1604"/>
      <c r="AU179" s="1604"/>
      <c r="AV179" s="1604"/>
      <c r="AW179" s="1604"/>
      <c r="AX179" s="1604"/>
      <c r="AY179" s="1604"/>
      <c r="AZ179" s="1604"/>
      <c r="BA179" s="1604"/>
      <c r="BB179" s="1604"/>
      <c r="BC179" s="1604"/>
      <c r="BD179" s="1604"/>
      <c r="BE179" s="1604"/>
      <c r="BF179" s="1604"/>
      <c r="BG179" s="1604"/>
    </row>
    <row r="180" spans="1:59">
      <c r="A180" s="1604"/>
      <c r="B180" s="1604"/>
      <c r="C180" s="1604"/>
      <c r="D180" s="1604"/>
      <c r="E180" s="1604"/>
      <c r="F180" s="1604"/>
      <c r="G180" s="1604"/>
      <c r="H180" s="1604"/>
      <c r="I180" s="1604"/>
      <c r="J180" s="1604"/>
      <c r="K180" s="1604"/>
      <c r="L180" s="1604"/>
      <c r="M180" s="1604"/>
      <c r="N180" s="1604"/>
      <c r="O180" s="1604"/>
      <c r="P180" s="1604"/>
      <c r="Q180" s="1604"/>
      <c r="R180" s="1604"/>
      <c r="S180" s="1604"/>
      <c r="T180" s="1604"/>
      <c r="U180" s="1604"/>
      <c r="V180" s="1604"/>
      <c r="W180" s="1604"/>
      <c r="X180" s="1604"/>
      <c r="Y180" s="1604"/>
      <c r="Z180" s="1604"/>
      <c r="AA180" s="1604"/>
      <c r="AB180" s="1604"/>
      <c r="AC180" s="1604"/>
      <c r="AD180" s="1604"/>
      <c r="AE180" s="1604"/>
      <c r="AF180" s="1604"/>
      <c r="AG180" s="1604"/>
      <c r="AH180" s="1604"/>
      <c r="AI180" s="1604"/>
      <c r="AJ180" s="1604"/>
      <c r="AK180" s="1604"/>
      <c r="AL180" s="1604"/>
      <c r="AM180" s="1604"/>
      <c r="AN180" s="1604"/>
      <c r="AO180" s="1604"/>
      <c r="AP180" s="1604"/>
      <c r="AQ180" s="1604"/>
      <c r="AR180" s="1604"/>
      <c r="AS180" s="1604"/>
      <c r="AT180" s="1604"/>
      <c r="AU180" s="1604"/>
      <c r="AV180" s="1604"/>
      <c r="AW180" s="1604"/>
      <c r="AX180" s="1604"/>
      <c r="AY180" s="1604"/>
      <c r="AZ180" s="1604"/>
      <c r="BA180" s="1604"/>
      <c r="BB180" s="1604"/>
      <c r="BC180" s="1604"/>
      <c r="BD180" s="1604"/>
      <c r="BE180" s="1604"/>
      <c r="BF180" s="1604"/>
      <c r="BG180" s="1604"/>
    </row>
    <row r="181" spans="1:59">
      <c r="A181" s="1604"/>
      <c r="B181" s="1604"/>
      <c r="C181" s="1604"/>
      <c r="D181" s="1604"/>
      <c r="E181" s="1604"/>
      <c r="F181" s="1604"/>
      <c r="G181" s="1604"/>
      <c r="H181" s="1604"/>
      <c r="I181" s="1604"/>
      <c r="J181" s="1604"/>
      <c r="K181" s="1604"/>
      <c r="L181" s="1604"/>
      <c r="M181" s="1604"/>
      <c r="N181" s="1604"/>
      <c r="O181" s="1604"/>
      <c r="P181" s="1604"/>
      <c r="Q181" s="1604"/>
      <c r="R181" s="1604"/>
      <c r="S181" s="1604"/>
      <c r="T181" s="1604"/>
      <c r="U181" s="1604"/>
      <c r="V181" s="1604"/>
      <c r="W181" s="1604"/>
      <c r="X181" s="1604"/>
      <c r="Y181" s="1604"/>
      <c r="Z181" s="1604"/>
      <c r="AA181" s="1604"/>
      <c r="AB181" s="1604"/>
      <c r="AC181" s="1604"/>
      <c r="AD181" s="1604"/>
      <c r="AE181" s="1604"/>
      <c r="AF181" s="1604"/>
      <c r="AG181" s="1604"/>
      <c r="AH181" s="1604"/>
      <c r="AI181" s="1604"/>
      <c r="AJ181" s="1604"/>
      <c r="AK181" s="1604"/>
      <c r="AL181" s="1604"/>
      <c r="AM181" s="1604"/>
      <c r="AN181" s="1604"/>
      <c r="AO181" s="1604"/>
      <c r="AP181" s="1604"/>
      <c r="AQ181" s="1604"/>
      <c r="AR181" s="1604"/>
      <c r="AS181" s="1604"/>
      <c r="AT181" s="1604"/>
      <c r="AU181" s="1604"/>
      <c r="AV181" s="1604"/>
      <c r="AW181" s="1604"/>
      <c r="AX181" s="1604"/>
      <c r="AY181" s="1604"/>
      <c r="AZ181" s="1604"/>
      <c r="BA181" s="1604"/>
      <c r="BB181" s="1604"/>
      <c r="BC181" s="1604"/>
      <c r="BD181" s="1604"/>
      <c r="BE181" s="1604"/>
      <c r="BF181" s="1604"/>
      <c r="BG181" s="1604"/>
    </row>
    <row r="182" spans="1:59">
      <c r="A182" s="1604"/>
      <c r="B182" s="1604"/>
      <c r="C182" s="1604"/>
      <c r="D182" s="1604"/>
      <c r="E182" s="1604"/>
      <c r="F182" s="1604"/>
      <c r="G182" s="1604"/>
      <c r="H182" s="1604"/>
      <c r="I182" s="1604"/>
      <c r="J182" s="1604"/>
      <c r="K182" s="1604"/>
      <c r="L182" s="1604"/>
      <c r="M182" s="1604"/>
      <c r="N182" s="1604"/>
      <c r="O182" s="1604"/>
      <c r="P182" s="1604"/>
      <c r="Q182" s="1604"/>
      <c r="R182" s="1604"/>
      <c r="S182" s="1604"/>
      <c r="T182" s="1604"/>
      <c r="U182" s="1604"/>
      <c r="V182" s="1604"/>
      <c r="W182" s="1604"/>
      <c r="X182" s="1604"/>
      <c r="Y182" s="1604"/>
      <c r="Z182" s="1604"/>
      <c r="AA182" s="1604"/>
      <c r="AB182" s="1604"/>
      <c r="AC182" s="1604"/>
      <c r="AD182" s="1604"/>
      <c r="AE182" s="1604"/>
      <c r="AF182" s="1604"/>
      <c r="AG182" s="1604"/>
      <c r="AH182" s="1604"/>
      <c r="AI182" s="1604"/>
      <c r="AJ182" s="1604"/>
      <c r="AK182" s="1604"/>
      <c r="AL182" s="1604"/>
      <c r="AM182" s="1604"/>
      <c r="AN182" s="1604"/>
      <c r="AO182" s="1604"/>
      <c r="AP182" s="1604"/>
      <c r="AQ182" s="1604"/>
      <c r="AR182" s="1604"/>
      <c r="AS182" s="1604"/>
      <c r="AT182" s="1604"/>
      <c r="AU182" s="1604"/>
      <c r="AV182" s="1604"/>
      <c r="AW182" s="1604"/>
      <c r="AX182" s="1604"/>
      <c r="AY182" s="1604"/>
      <c r="AZ182" s="1604"/>
      <c r="BA182" s="1604"/>
      <c r="BB182" s="1604"/>
      <c r="BC182" s="1604"/>
      <c r="BD182" s="1604"/>
      <c r="BE182" s="1604"/>
      <c r="BF182" s="1604"/>
      <c r="BG182" s="1604"/>
    </row>
    <row r="183" spans="1:59">
      <c r="A183" s="1604"/>
      <c r="B183" s="1604"/>
      <c r="C183" s="1604"/>
      <c r="D183" s="1604"/>
      <c r="E183" s="1604"/>
      <c r="F183" s="1604"/>
      <c r="G183" s="1604"/>
      <c r="H183" s="1604"/>
      <c r="I183" s="1604"/>
      <c r="J183" s="1604"/>
      <c r="K183" s="1604"/>
      <c r="L183" s="1604"/>
      <c r="M183" s="1604"/>
      <c r="N183" s="1604"/>
      <c r="O183" s="1604"/>
      <c r="P183" s="1604"/>
      <c r="Q183" s="1604"/>
      <c r="R183" s="1604"/>
      <c r="S183" s="1604"/>
      <c r="T183" s="1604"/>
      <c r="U183" s="1604"/>
      <c r="V183" s="1604"/>
      <c r="W183" s="1604"/>
      <c r="X183" s="1604"/>
      <c r="Y183" s="1604"/>
      <c r="Z183" s="1604"/>
      <c r="AA183" s="1604"/>
      <c r="AB183" s="1604"/>
      <c r="AC183" s="1604"/>
      <c r="AD183" s="1604"/>
      <c r="AE183" s="1604"/>
      <c r="AF183" s="1604"/>
      <c r="AG183" s="1604"/>
      <c r="AH183" s="1604"/>
      <c r="AI183" s="1604"/>
      <c r="AJ183" s="1604"/>
      <c r="AK183" s="1604"/>
      <c r="AL183" s="1604"/>
      <c r="AM183" s="1604"/>
      <c r="AN183" s="1604"/>
      <c r="AO183" s="1604"/>
      <c r="AP183" s="1604"/>
      <c r="AQ183" s="1604"/>
      <c r="AR183" s="1604"/>
      <c r="AS183" s="1604"/>
      <c r="AT183" s="1604"/>
      <c r="AU183" s="1604"/>
      <c r="AV183" s="1604"/>
      <c r="AW183" s="1604"/>
      <c r="AX183" s="1604"/>
      <c r="AY183" s="1604"/>
      <c r="AZ183" s="1604"/>
      <c r="BA183" s="1604"/>
      <c r="BB183" s="1604"/>
      <c r="BC183" s="1604"/>
      <c r="BD183" s="1604"/>
      <c r="BE183" s="1604"/>
      <c r="BF183" s="1604"/>
      <c r="BG183" s="1604"/>
    </row>
    <row r="184" spans="1:59">
      <c r="A184" s="1604"/>
      <c r="B184" s="1604"/>
      <c r="C184" s="1604"/>
      <c r="D184" s="1604"/>
      <c r="E184" s="1604"/>
      <c r="F184" s="1604"/>
      <c r="G184" s="1604"/>
      <c r="H184" s="1604"/>
      <c r="I184" s="1604"/>
      <c r="J184" s="1604"/>
      <c r="K184" s="1604"/>
      <c r="L184" s="1604"/>
      <c r="M184" s="1604"/>
      <c r="N184" s="1604"/>
      <c r="O184" s="1604"/>
      <c r="P184" s="1604"/>
      <c r="Q184" s="1604"/>
      <c r="R184" s="1604"/>
      <c r="S184" s="1604"/>
      <c r="T184" s="1604"/>
      <c r="U184" s="1604"/>
      <c r="V184" s="1604"/>
      <c r="W184" s="1604"/>
      <c r="X184" s="1604"/>
      <c r="Y184" s="1604"/>
      <c r="Z184" s="1604"/>
      <c r="AA184" s="1604"/>
      <c r="AB184" s="1604"/>
      <c r="AC184" s="1604"/>
      <c r="AD184" s="1604"/>
      <c r="AE184" s="1604"/>
      <c r="AF184" s="1604"/>
      <c r="AG184" s="1604"/>
      <c r="AH184" s="1604"/>
      <c r="AI184" s="1604"/>
      <c r="AJ184" s="1604"/>
      <c r="AK184" s="1604"/>
      <c r="AL184" s="1604"/>
      <c r="AM184" s="1604"/>
      <c r="AN184" s="1604"/>
      <c r="AO184" s="1604"/>
      <c r="AP184" s="1604"/>
      <c r="AQ184" s="1604"/>
      <c r="AR184" s="1604"/>
      <c r="AS184" s="1604"/>
      <c r="AT184" s="1604"/>
      <c r="AU184" s="1604"/>
      <c r="AV184" s="1604"/>
      <c r="AW184" s="1604"/>
      <c r="AX184" s="1604"/>
      <c r="AY184" s="1604"/>
      <c r="AZ184" s="1604"/>
      <c r="BA184" s="1604"/>
      <c r="BB184" s="1604"/>
      <c r="BC184" s="1604"/>
      <c r="BD184" s="1604"/>
      <c r="BE184" s="1604"/>
      <c r="BF184" s="1604"/>
      <c r="BG184" s="1604"/>
    </row>
    <row r="185" spans="1:59">
      <c r="A185" s="1604"/>
      <c r="B185" s="1604"/>
      <c r="C185" s="1604"/>
      <c r="D185" s="1604"/>
      <c r="E185" s="1604"/>
      <c r="F185" s="1604"/>
      <c r="G185" s="1604"/>
      <c r="H185" s="1604"/>
      <c r="I185" s="1604"/>
      <c r="J185" s="1604"/>
      <c r="K185" s="1604"/>
      <c r="L185" s="1604"/>
      <c r="M185" s="1604"/>
      <c r="N185" s="1604"/>
      <c r="O185" s="1604"/>
      <c r="P185" s="1604"/>
      <c r="Q185" s="1604"/>
      <c r="R185" s="1604"/>
      <c r="S185" s="1604"/>
      <c r="T185" s="1604"/>
      <c r="U185" s="1604"/>
      <c r="V185" s="1604"/>
      <c r="W185" s="1604"/>
      <c r="X185" s="1604"/>
      <c r="Y185" s="1604"/>
      <c r="Z185" s="1604"/>
      <c r="AA185" s="1604"/>
      <c r="AB185" s="1604"/>
      <c r="AC185" s="1604"/>
      <c r="AD185" s="1604"/>
      <c r="AE185" s="1604"/>
      <c r="AF185" s="1604"/>
      <c r="AG185" s="1604"/>
      <c r="AH185" s="1604"/>
      <c r="AI185" s="1604"/>
      <c r="AJ185" s="1604"/>
      <c r="AK185" s="1604"/>
      <c r="AL185" s="1604"/>
      <c r="AM185" s="1604"/>
      <c r="AN185" s="1604"/>
      <c r="AO185" s="1604"/>
      <c r="AP185" s="1604"/>
      <c r="AQ185" s="1604"/>
      <c r="AR185" s="1604"/>
      <c r="AS185" s="1604"/>
      <c r="AT185" s="1604"/>
      <c r="AU185" s="1604"/>
      <c r="AV185" s="1604"/>
      <c r="AW185" s="1604"/>
      <c r="AX185" s="1604"/>
      <c r="AY185" s="1604"/>
      <c r="AZ185" s="1604"/>
      <c r="BA185" s="1604"/>
      <c r="BB185" s="1604"/>
      <c r="BC185" s="1604"/>
      <c r="BD185" s="1604"/>
      <c r="BE185" s="1604"/>
      <c r="BF185" s="1604"/>
      <c r="BG185" s="1604"/>
    </row>
    <row r="186" spans="1:59">
      <c r="A186" s="1604"/>
      <c r="B186" s="1604"/>
      <c r="C186" s="1604"/>
      <c r="D186" s="1604"/>
      <c r="E186" s="1604"/>
      <c r="F186" s="1604"/>
      <c r="G186" s="1604"/>
      <c r="H186" s="1604"/>
      <c r="I186" s="1604"/>
      <c r="J186" s="1604"/>
      <c r="K186" s="1604"/>
      <c r="L186" s="1604"/>
      <c r="M186" s="1604"/>
      <c r="N186" s="1604"/>
      <c r="O186" s="1604"/>
      <c r="P186" s="1604"/>
      <c r="Q186" s="1604"/>
      <c r="R186" s="1604"/>
      <c r="S186" s="1604"/>
      <c r="T186" s="1604"/>
      <c r="U186" s="1604"/>
      <c r="V186" s="1604"/>
      <c r="W186" s="1604"/>
      <c r="X186" s="1604"/>
      <c r="Y186" s="1604"/>
      <c r="Z186" s="1604"/>
      <c r="AA186" s="1604"/>
      <c r="AB186" s="1604"/>
      <c r="AC186" s="1604"/>
      <c r="AD186" s="1604"/>
      <c r="AE186" s="1604"/>
      <c r="AF186" s="1604"/>
      <c r="AG186" s="1604"/>
      <c r="AH186" s="1604"/>
      <c r="AI186" s="1604"/>
      <c r="AJ186" s="1604"/>
      <c r="AK186" s="1604"/>
      <c r="AL186" s="1604"/>
      <c r="AM186" s="1604"/>
      <c r="AN186" s="1604"/>
      <c r="AO186" s="1604"/>
      <c r="AP186" s="1604"/>
      <c r="AQ186" s="1604"/>
      <c r="AR186" s="1604"/>
      <c r="AS186" s="1604"/>
      <c r="AT186" s="1604"/>
      <c r="AU186" s="1604"/>
      <c r="AV186" s="1604"/>
      <c r="AW186" s="1604"/>
      <c r="AX186" s="1604"/>
      <c r="AY186" s="1604"/>
      <c r="AZ186" s="1604"/>
      <c r="BA186" s="1604"/>
      <c r="BB186" s="1604"/>
      <c r="BC186" s="1604"/>
      <c r="BD186" s="1604"/>
      <c r="BE186" s="1604"/>
      <c r="BF186" s="1604"/>
      <c r="BG186" s="1604"/>
    </row>
    <row r="187" spans="1:59">
      <c r="A187" s="1604"/>
      <c r="B187" s="1604"/>
      <c r="C187" s="1604"/>
      <c r="D187" s="1604"/>
      <c r="E187" s="1604"/>
      <c r="F187" s="1604"/>
      <c r="G187" s="1604"/>
      <c r="H187" s="1604"/>
      <c r="I187" s="1604"/>
      <c r="J187" s="1604"/>
      <c r="K187" s="1604"/>
      <c r="L187" s="1604"/>
      <c r="M187" s="1604"/>
      <c r="N187" s="1604"/>
      <c r="O187" s="1604"/>
      <c r="P187" s="1604"/>
      <c r="Q187" s="1604"/>
      <c r="R187" s="1604"/>
      <c r="S187" s="1604"/>
      <c r="T187" s="1604"/>
      <c r="U187" s="1604"/>
      <c r="V187" s="1604"/>
      <c r="W187" s="1604"/>
      <c r="X187" s="1604"/>
      <c r="Y187" s="1604"/>
      <c r="Z187" s="1604"/>
      <c r="AA187" s="1604"/>
      <c r="AB187" s="1604"/>
      <c r="AC187" s="1604"/>
      <c r="AD187" s="1604"/>
      <c r="AE187" s="1604"/>
      <c r="AF187" s="1604"/>
      <c r="AG187" s="1604"/>
      <c r="AH187" s="1604"/>
      <c r="AI187" s="1604"/>
      <c r="AJ187" s="1604"/>
      <c r="AK187" s="1604"/>
      <c r="AL187" s="1604"/>
      <c r="AM187" s="1604"/>
      <c r="AN187" s="1604"/>
      <c r="AO187" s="1604"/>
      <c r="AP187" s="1604"/>
      <c r="AQ187" s="1604"/>
      <c r="AR187" s="1604"/>
      <c r="AS187" s="1604"/>
      <c r="AT187" s="1604"/>
      <c r="AU187" s="1604"/>
      <c r="AV187" s="1604"/>
      <c r="AW187" s="1604"/>
      <c r="AX187" s="1604"/>
      <c r="AY187" s="1604"/>
      <c r="AZ187" s="1604"/>
      <c r="BA187" s="1604"/>
      <c r="BB187" s="1604"/>
      <c r="BC187" s="1604"/>
      <c r="BD187" s="1604"/>
      <c r="BE187" s="1604"/>
      <c r="BF187" s="1604"/>
      <c r="BG187" s="1604"/>
    </row>
    <row r="188" spans="1:59">
      <c r="A188" s="1604"/>
      <c r="B188" s="1604"/>
      <c r="C188" s="1604"/>
      <c r="D188" s="1604"/>
      <c r="E188" s="1604"/>
      <c r="F188" s="1604"/>
      <c r="G188" s="1604"/>
      <c r="H188" s="1604"/>
      <c r="I188" s="1604"/>
      <c r="J188" s="1604"/>
      <c r="K188" s="1604"/>
      <c r="L188" s="1604"/>
      <c r="M188" s="1604"/>
      <c r="N188" s="1604"/>
      <c r="O188" s="1604"/>
      <c r="P188" s="1604"/>
      <c r="Q188" s="1604"/>
      <c r="R188" s="1604"/>
      <c r="S188" s="1604"/>
      <c r="T188" s="1604"/>
      <c r="U188" s="1604"/>
      <c r="V188" s="1604"/>
      <c r="W188" s="1604"/>
      <c r="X188" s="1604"/>
      <c r="Y188" s="1604"/>
      <c r="Z188" s="1604"/>
      <c r="AA188" s="1604"/>
      <c r="AB188" s="1604"/>
      <c r="AC188" s="1604"/>
      <c r="AD188" s="1604"/>
      <c r="AE188" s="1604"/>
      <c r="AF188" s="1604"/>
      <c r="AG188" s="1604"/>
      <c r="AH188" s="1604"/>
      <c r="AI188" s="1604"/>
      <c r="AJ188" s="1604"/>
      <c r="AK188" s="1604"/>
      <c r="AL188" s="1604"/>
      <c r="AM188" s="1604"/>
      <c r="AN188" s="1604"/>
      <c r="AO188" s="1604"/>
      <c r="AP188" s="1604"/>
      <c r="AQ188" s="1604"/>
      <c r="AR188" s="1604"/>
      <c r="AS188" s="1604"/>
      <c r="AT188" s="1604"/>
      <c r="AU188" s="1604"/>
      <c r="AV188" s="1604"/>
      <c r="AW188" s="1604"/>
      <c r="AX188" s="1604"/>
      <c r="AY188" s="1604"/>
      <c r="AZ188" s="1604"/>
      <c r="BA188" s="1604"/>
      <c r="BB188" s="1604"/>
      <c r="BC188" s="1604"/>
      <c r="BD188" s="1604"/>
      <c r="BE188" s="1604"/>
      <c r="BF188" s="1604"/>
      <c r="BG188" s="1604"/>
    </row>
    <row r="189" spans="1:59">
      <c r="A189" s="1604"/>
      <c r="B189" s="1604"/>
      <c r="C189" s="1604"/>
      <c r="D189" s="1604"/>
      <c r="E189" s="1604"/>
      <c r="F189" s="1604"/>
      <c r="G189" s="1604"/>
      <c r="H189" s="1604"/>
      <c r="I189" s="1604"/>
      <c r="J189" s="1604"/>
      <c r="K189" s="1604"/>
      <c r="L189" s="1604"/>
      <c r="M189" s="1604"/>
      <c r="N189" s="1604"/>
      <c r="O189" s="1604"/>
      <c r="P189" s="1604"/>
      <c r="Q189" s="1604"/>
      <c r="R189" s="1604"/>
      <c r="S189" s="1604"/>
      <c r="T189" s="1604"/>
      <c r="U189" s="1604"/>
      <c r="V189" s="1604"/>
      <c r="W189" s="1604"/>
      <c r="X189" s="1604"/>
      <c r="Y189" s="1604"/>
      <c r="Z189" s="1604"/>
      <c r="AA189" s="1604"/>
      <c r="AB189" s="1604"/>
      <c r="AC189" s="1604"/>
      <c r="AD189" s="1604"/>
      <c r="AE189" s="1604"/>
      <c r="AF189" s="1604"/>
      <c r="AG189" s="1604"/>
      <c r="AH189" s="1604"/>
      <c r="AI189" s="1604"/>
      <c r="AJ189" s="1604"/>
      <c r="AK189" s="1604"/>
      <c r="AL189" s="1604"/>
      <c r="AM189" s="1604"/>
      <c r="AN189" s="1604"/>
      <c r="AO189" s="1604"/>
      <c r="AP189" s="1604"/>
      <c r="AQ189" s="1604"/>
      <c r="AR189" s="1604"/>
      <c r="AS189" s="1604"/>
      <c r="AT189" s="1604"/>
      <c r="AU189" s="1604"/>
      <c r="AV189" s="1604"/>
      <c r="AW189" s="1604"/>
      <c r="AX189" s="1604"/>
      <c r="AY189" s="1604"/>
      <c r="AZ189" s="1604"/>
      <c r="BA189" s="1604"/>
      <c r="BB189" s="1604"/>
      <c r="BC189" s="1604"/>
      <c r="BD189" s="1604"/>
      <c r="BE189" s="1604"/>
      <c r="BF189" s="1604"/>
      <c r="BG189" s="1604"/>
    </row>
  </sheetData>
  <pageMargins left="0.5" right="0.5" top="0.5" bottom="0.5" header="0.5" footer="0.5"/>
  <pageSetup scale="69"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Z135"/>
  <sheetViews>
    <sheetView defaultGridColor="0" view="pageBreakPreview" topLeftCell="A34" colorId="22" zoomScale="80" zoomScaleNormal="100" zoomScaleSheetLayoutView="80" workbookViewId="0">
      <selection activeCell="D47" sqref="D47"/>
    </sheetView>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5.6640625" style="9" customWidth="1"/>
    <col min="7" max="7" width="14.44140625" style="9" bestFit="1" customWidth="1"/>
    <col min="8" max="16384" width="9.6640625" style="9"/>
  </cols>
  <sheetData>
    <row r="1" spans="1:10">
      <c r="A1" s="29" t="s">
        <v>1789</v>
      </c>
      <c r="B1" s="66"/>
      <c r="C1" s="66"/>
      <c r="D1" s="229" t="s">
        <v>1369</v>
      </c>
      <c r="E1" s="229" t="s">
        <v>1370</v>
      </c>
      <c r="F1" s="66" t="s">
        <v>1792</v>
      </c>
      <c r="G1" s="67"/>
      <c r="H1" s="17"/>
      <c r="I1" s="17"/>
      <c r="J1" s="17"/>
    </row>
    <row r="2" spans="1:10">
      <c r="A2" s="72" t="str">
        <f>'Data Sheet'!$C$25</f>
        <v xml:space="preserve"> New York State Electric &amp; Gas Corporation</v>
      </c>
      <c r="B2" s="17"/>
      <c r="C2" s="17"/>
      <c r="D2" s="78" t="s">
        <v>1371</v>
      </c>
      <c r="E2" s="78" t="s">
        <v>1447</v>
      </c>
      <c r="F2" s="17"/>
      <c r="G2" s="73"/>
      <c r="H2" s="17"/>
      <c r="I2" s="17"/>
      <c r="J2" s="17"/>
    </row>
    <row r="3" spans="1:10" ht="15" customHeight="1">
      <c r="A3" s="74"/>
      <c r="B3" s="77"/>
      <c r="C3" s="77"/>
      <c r="D3" s="86" t="s">
        <v>1372</v>
      </c>
      <c r="E3" s="703" t="str">
        <f>'Data Sheet'!$C$40</f>
        <v xml:space="preserve"> </v>
      </c>
      <c r="F3" s="105" t="str">
        <f>'Data Sheet'!$C$38</f>
        <v>12/31/2016</v>
      </c>
      <c r="G3" s="76"/>
      <c r="H3" s="17"/>
      <c r="I3" s="17"/>
      <c r="J3" s="17"/>
    </row>
    <row r="4" spans="1:10" ht="15" customHeight="1">
      <c r="A4" s="231" t="s">
        <v>1373</v>
      </c>
      <c r="B4" s="232"/>
      <c r="C4" s="232"/>
      <c r="D4" s="232"/>
      <c r="E4" s="232"/>
      <c r="F4" s="232"/>
      <c r="G4" s="233"/>
      <c r="H4" s="17"/>
      <c r="I4" s="17"/>
      <c r="J4" s="17"/>
    </row>
    <row r="5" spans="1:10">
      <c r="A5" s="72"/>
      <c r="B5" s="17"/>
      <c r="C5" s="17"/>
      <c r="D5" s="17"/>
      <c r="E5" s="17"/>
      <c r="F5" s="17"/>
      <c r="G5" s="73"/>
      <c r="H5" s="17"/>
      <c r="I5" s="17"/>
      <c r="J5" s="17"/>
    </row>
    <row r="6" spans="1:10">
      <c r="A6" s="3140" t="s">
        <v>21</v>
      </c>
      <c r="B6" s="3141"/>
      <c r="C6" s="3141"/>
      <c r="D6" s="3141"/>
      <c r="E6" s="3141"/>
      <c r="F6" s="3141"/>
      <c r="G6" s="73"/>
      <c r="H6" s="17"/>
      <c r="I6" s="17"/>
      <c r="J6" s="17"/>
    </row>
    <row r="7" spans="1:10">
      <c r="A7" s="3140" t="s">
        <v>22</v>
      </c>
      <c r="B7" s="3141"/>
      <c r="C7" s="3141"/>
      <c r="D7" s="3141"/>
      <c r="E7" s="3141"/>
      <c r="F7" s="3141"/>
      <c r="G7" s="3142"/>
      <c r="H7" s="17"/>
      <c r="I7" s="17"/>
      <c r="J7" s="17"/>
    </row>
    <row r="8" spans="1:10">
      <c r="A8" s="3140" t="s">
        <v>23</v>
      </c>
      <c r="B8" s="3141"/>
      <c r="C8" s="3141"/>
      <c r="D8" s="3141"/>
      <c r="E8" s="3141"/>
      <c r="F8" s="3141"/>
      <c r="G8" s="3142"/>
      <c r="H8" s="17"/>
      <c r="I8" s="17"/>
      <c r="J8" s="17"/>
    </row>
    <row r="9" spans="1:10">
      <c r="A9" s="3140" t="s">
        <v>24</v>
      </c>
      <c r="B9" s="3141"/>
      <c r="C9" s="3141"/>
      <c r="D9" s="3141"/>
      <c r="E9" s="3141"/>
      <c r="F9" s="3141"/>
      <c r="G9" s="3142"/>
      <c r="H9" s="17"/>
      <c r="I9" s="17"/>
      <c r="J9" s="17"/>
    </row>
    <row r="10" spans="1:10">
      <c r="A10" s="72"/>
      <c r="B10" s="17"/>
      <c r="C10" s="17"/>
      <c r="D10" s="17"/>
      <c r="E10" s="17"/>
      <c r="F10" s="17"/>
      <c r="G10" s="73"/>
      <c r="H10" s="17"/>
      <c r="I10" s="17"/>
      <c r="J10" s="17"/>
    </row>
    <row r="11" spans="1:10">
      <c r="A11" s="3140" t="s">
        <v>25</v>
      </c>
      <c r="B11" s="3141"/>
      <c r="C11" s="3141"/>
      <c r="D11" s="3141"/>
      <c r="E11" s="3141"/>
      <c r="F11" s="3141"/>
      <c r="G11" s="3142"/>
      <c r="H11" s="17"/>
      <c r="I11" s="17"/>
      <c r="J11" s="17"/>
    </row>
    <row r="12" spans="1:10">
      <c r="A12" s="72"/>
      <c r="B12" s="17"/>
      <c r="C12" s="17"/>
      <c r="D12" s="17"/>
      <c r="E12" s="17"/>
      <c r="F12" s="17"/>
      <c r="G12" s="73"/>
      <c r="H12" s="17"/>
      <c r="I12" s="17"/>
      <c r="J12" s="17"/>
    </row>
    <row r="13" spans="1:10">
      <c r="A13" s="3140" t="s">
        <v>26</v>
      </c>
      <c r="B13" s="3141"/>
      <c r="C13" s="3141"/>
      <c r="D13" s="3141"/>
      <c r="E13" s="3141"/>
      <c r="F13" s="3141"/>
      <c r="G13" s="3142"/>
      <c r="H13" s="17"/>
      <c r="I13" s="17"/>
      <c r="J13" s="17"/>
    </row>
    <row r="14" spans="1:10">
      <c r="A14" s="3140" t="s">
        <v>881</v>
      </c>
      <c r="B14" s="3141"/>
      <c r="C14" s="3141"/>
      <c r="D14" s="3141"/>
      <c r="E14" s="3141"/>
      <c r="F14" s="3141"/>
      <c r="G14" s="3142"/>
      <c r="H14" s="17"/>
      <c r="I14" s="17"/>
      <c r="J14" s="17"/>
    </row>
    <row r="15" spans="1:10">
      <c r="A15" s="74"/>
      <c r="B15" s="77"/>
      <c r="C15" s="77"/>
      <c r="D15" s="77"/>
      <c r="E15" s="77"/>
      <c r="F15" s="77"/>
      <c r="G15" s="76"/>
      <c r="H15" s="17"/>
      <c r="I15" s="17"/>
      <c r="J15" s="17"/>
    </row>
    <row r="16" spans="1:10">
      <c r="A16" s="72"/>
      <c r="B16" s="98"/>
      <c r="C16" s="17"/>
      <c r="D16" s="17"/>
      <c r="E16" s="290" t="s">
        <v>1825</v>
      </c>
      <c r="F16" s="290" t="s">
        <v>882</v>
      </c>
      <c r="G16" s="238" t="s">
        <v>1825</v>
      </c>
      <c r="H16" s="17"/>
      <c r="I16" s="17"/>
      <c r="J16" s="17"/>
    </row>
    <row r="17" spans="1:26">
      <c r="A17" s="72" t="s">
        <v>1718</v>
      </c>
      <c r="B17" s="98"/>
      <c r="C17" s="69" t="s">
        <v>1158</v>
      </c>
      <c r="D17" s="69"/>
      <c r="E17" s="290" t="s">
        <v>3181</v>
      </c>
      <c r="F17" s="290" t="s">
        <v>883</v>
      </c>
      <c r="G17" s="238" t="s">
        <v>2501</v>
      </c>
      <c r="H17" s="17"/>
      <c r="I17" s="17"/>
      <c r="J17" s="17"/>
    </row>
    <row r="18" spans="1:26">
      <c r="A18" s="74" t="s">
        <v>1721</v>
      </c>
      <c r="B18" s="105"/>
      <c r="C18" s="75" t="s">
        <v>3007</v>
      </c>
      <c r="D18" s="75"/>
      <c r="E18" s="328" t="s">
        <v>3008</v>
      </c>
      <c r="F18" s="328" t="s">
        <v>3009</v>
      </c>
      <c r="G18" s="241" t="s">
        <v>3010</v>
      </c>
      <c r="H18" s="17"/>
      <c r="I18" s="17"/>
      <c r="J18" s="17"/>
    </row>
    <row r="19" spans="1:26" ht="16.350000000000001" customHeight="1">
      <c r="A19" s="72">
        <v>1</v>
      </c>
      <c r="B19" s="98"/>
      <c r="C19" s="17"/>
      <c r="D19" s="17"/>
      <c r="E19" s="313"/>
      <c r="F19" s="313"/>
      <c r="G19" s="282">
        <f t="shared" ref="G19:G60" si="0">E19+F19</f>
        <v>0</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8"/>
      <c r="C20" s="17" t="s">
        <v>5682</v>
      </c>
      <c r="D20" s="17"/>
      <c r="E20" s="308">
        <v>500276</v>
      </c>
      <c r="F20" s="308"/>
      <c r="G20" s="283">
        <f t="shared" si="0"/>
        <v>500276</v>
      </c>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8"/>
      <c r="C21" s="17"/>
      <c r="D21" s="17"/>
      <c r="E21" s="308"/>
      <c r="F21" s="308"/>
      <c r="G21" s="283">
        <f t="shared" si="0"/>
        <v>0</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8"/>
      <c r="C22" s="17" t="s">
        <v>5424</v>
      </c>
      <c r="D22" s="17"/>
      <c r="E22" s="308">
        <v>688589</v>
      </c>
      <c r="F22" s="308"/>
      <c r="G22" s="283">
        <f t="shared" si="0"/>
        <v>688589</v>
      </c>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8"/>
      <c r="C23" s="17"/>
      <c r="D23" s="17"/>
      <c r="E23" s="308"/>
      <c r="F23" s="308"/>
      <c r="G23" s="283">
        <f t="shared" si="0"/>
        <v>0</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8"/>
      <c r="C24" s="17" t="s">
        <v>5425</v>
      </c>
      <c r="D24" s="17"/>
      <c r="E24" s="308">
        <v>827790</v>
      </c>
      <c r="F24" s="308"/>
      <c r="G24" s="283">
        <f t="shared" si="0"/>
        <v>827790</v>
      </c>
      <c r="H24" s="17"/>
      <c r="I24" s="17"/>
      <c r="J24" s="17"/>
      <c r="K24" s="17"/>
      <c r="L24" s="17"/>
      <c r="M24" s="17"/>
      <c r="N24" s="17"/>
      <c r="O24" s="17"/>
      <c r="P24" s="17"/>
      <c r="Q24" s="17"/>
      <c r="R24" s="17"/>
      <c r="S24" s="17"/>
      <c r="T24" s="17"/>
      <c r="U24" s="17"/>
      <c r="V24" s="17"/>
      <c r="W24" s="17"/>
      <c r="X24" s="17"/>
      <c r="Y24" s="17"/>
      <c r="Z24" s="17"/>
    </row>
    <row r="25" spans="1:26" ht="16.350000000000001" customHeight="1">
      <c r="A25" s="72">
        <v>7</v>
      </c>
      <c r="B25" s="98"/>
      <c r="C25" s="17"/>
      <c r="D25" s="17"/>
      <c r="E25" s="308"/>
      <c r="F25" s="308"/>
      <c r="G25" s="283">
        <f t="shared" si="0"/>
        <v>0</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8</v>
      </c>
      <c r="B26" s="98"/>
      <c r="C26" s="17" t="s">
        <v>5683</v>
      </c>
      <c r="D26" s="17"/>
      <c r="E26" s="308"/>
      <c r="F26" s="308">
        <v>979840</v>
      </c>
      <c r="G26" s="283">
        <f t="shared" si="0"/>
        <v>979840</v>
      </c>
      <c r="H26" s="17"/>
      <c r="I26" s="17"/>
      <c r="J26" s="17"/>
      <c r="K26" s="17"/>
      <c r="L26" s="17"/>
      <c r="M26" s="17"/>
      <c r="N26" s="17"/>
      <c r="O26" s="17"/>
      <c r="P26" s="17"/>
      <c r="Q26" s="17"/>
      <c r="R26" s="17"/>
      <c r="S26" s="17"/>
      <c r="T26" s="17"/>
      <c r="U26" s="17"/>
      <c r="V26" s="17"/>
      <c r="W26" s="17"/>
      <c r="X26" s="17"/>
      <c r="Y26" s="17"/>
      <c r="Z26" s="17"/>
    </row>
    <row r="27" spans="1:26" ht="16.350000000000001" customHeight="1">
      <c r="A27" s="72">
        <v>9</v>
      </c>
      <c r="B27" s="98"/>
      <c r="C27" s="17"/>
      <c r="D27" s="17"/>
      <c r="E27" s="308"/>
      <c r="F27" s="308"/>
      <c r="G27" s="283">
        <f t="shared" si="0"/>
        <v>0</v>
      </c>
      <c r="H27" s="17"/>
      <c r="I27" s="17"/>
      <c r="J27" s="17"/>
      <c r="K27" s="17"/>
      <c r="L27" s="17"/>
      <c r="M27" s="17"/>
      <c r="N27" s="17"/>
      <c r="O27" s="17"/>
      <c r="P27" s="17"/>
      <c r="Q27" s="17"/>
      <c r="R27" s="17"/>
      <c r="S27" s="17"/>
      <c r="T27" s="17"/>
      <c r="U27" s="17"/>
      <c r="V27" s="17"/>
      <c r="W27" s="17"/>
      <c r="X27" s="17"/>
      <c r="Y27" s="17"/>
      <c r="Z27" s="17"/>
    </row>
    <row r="28" spans="1:26" ht="16.350000000000001" customHeight="1">
      <c r="A28" s="72">
        <v>10</v>
      </c>
      <c r="B28" s="98"/>
      <c r="C28" s="17" t="s">
        <v>5426</v>
      </c>
      <c r="D28" s="17"/>
      <c r="E28" s="308">
        <v>396921</v>
      </c>
      <c r="F28" s="308"/>
      <c r="G28" s="283">
        <f t="shared" si="0"/>
        <v>396921</v>
      </c>
      <c r="H28" s="17"/>
      <c r="I28" s="17"/>
      <c r="J28" s="17"/>
      <c r="K28" s="17"/>
      <c r="L28" s="17"/>
      <c r="M28" s="17"/>
      <c r="N28" s="17"/>
      <c r="O28" s="17"/>
      <c r="P28" s="17"/>
      <c r="Q28" s="17"/>
      <c r="R28" s="17"/>
      <c r="S28" s="17"/>
      <c r="T28" s="17"/>
      <c r="U28" s="17"/>
      <c r="V28" s="17"/>
      <c r="W28" s="17"/>
      <c r="X28" s="17"/>
      <c r="Y28" s="17"/>
      <c r="Z28" s="17"/>
    </row>
    <row r="29" spans="1:26" ht="16.350000000000001" customHeight="1">
      <c r="A29" s="72">
        <v>11</v>
      </c>
      <c r="B29" s="98"/>
      <c r="C29" s="17"/>
      <c r="D29" s="17"/>
      <c r="E29" s="308"/>
      <c r="F29" s="308"/>
      <c r="G29" s="283">
        <f t="shared" si="0"/>
        <v>0</v>
      </c>
      <c r="H29" s="17"/>
      <c r="I29" s="17"/>
      <c r="J29" s="17"/>
      <c r="K29" s="17"/>
      <c r="L29" s="17"/>
      <c r="M29" s="17"/>
      <c r="N29" s="17"/>
      <c r="O29" s="17"/>
      <c r="P29" s="17"/>
      <c r="Q29" s="17"/>
      <c r="R29" s="17"/>
      <c r="S29" s="17"/>
      <c r="T29" s="17"/>
      <c r="U29" s="17"/>
      <c r="V29" s="17"/>
      <c r="W29" s="17"/>
      <c r="X29" s="17"/>
      <c r="Y29" s="17"/>
      <c r="Z29" s="17"/>
    </row>
    <row r="30" spans="1:26" ht="16.350000000000001" customHeight="1">
      <c r="A30" s="72">
        <v>12</v>
      </c>
      <c r="B30" s="98"/>
      <c r="C30" s="17" t="s">
        <v>5427</v>
      </c>
      <c r="D30" s="17"/>
      <c r="E30" s="308">
        <v>582067</v>
      </c>
      <c r="F30" s="308"/>
      <c r="G30" s="283">
        <f t="shared" si="0"/>
        <v>582067</v>
      </c>
      <c r="H30" s="17"/>
      <c r="I30" s="17"/>
      <c r="J30" s="17"/>
      <c r="K30" s="17"/>
      <c r="L30" s="17"/>
      <c r="M30" s="17"/>
      <c r="N30" s="17"/>
      <c r="O30" s="17"/>
      <c r="P30" s="17"/>
      <c r="Q30" s="17"/>
      <c r="R30" s="17"/>
      <c r="S30" s="17"/>
      <c r="T30" s="17"/>
      <c r="U30" s="17"/>
      <c r="V30" s="17"/>
      <c r="W30" s="17"/>
      <c r="X30" s="17"/>
      <c r="Y30" s="17"/>
      <c r="Z30" s="17"/>
    </row>
    <row r="31" spans="1:26" ht="16.350000000000001" customHeight="1">
      <c r="A31" s="72">
        <v>13</v>
      </c>
      <c r="B31" s="98"/>
      <c r="C31" s="17"/>
      <c r="D31" s="17"/>
      <c r="E31" s="308"/>
      <c r="F31" s="308"/>
      <c r="G31" s="283">
        <f t="shared" si="0"/>
        <v>0</v>
      </c>
      <c r="H31" s="17"/>
      <c r="I31" s="17"/>
      <c r="J31" s="17"/>
      <c r="K31" s="17"/>
      <c r="L31" s="17"/>
      <c r="M31" s="17"/>
      <c r="N31" s="17"/>
      <c r="O31" s="17"/>
      <c r="P31" s="17"/>
      <c r="Q31" s="17"/>
      <c r="R31" s="17"/>
      <c r="S31" s="17"/>
      <c r="T31" s="17"/>
      <c r="U31" s="17"/>
      <c r="V31" s="17"/>
      <c r="W31" s="17"/>
      <c r="X31" s="17"/>
      <c r="Y31" s="17"/>
      <c r="Z31" s="17"/>
    </row>
    <row r="32" spans="1:26" ht="16.350000000000001" customHeight="1">
      <c r="A32" s="72">
        <v>14</v>
      </c>
      <c r="B32" s="98"/>
      <c r="C32" s="17" t="s">
        <v>5428</v>
      </c>
      <c r="D32" s="17"/>
      <c r="E32" s="308">
        <v>1242933</v>
      </c>
      <c r="F32" s="308"/>
      <c r="G32" s="283">
        <f t="shared" si="0"/>
        <v>1242933</v>
      </c>
      <c r="H32" s="17"/>
      <c r="I32" s="17"/>
      <c r="J32" s="17"/>
      <c r="K32" s="17"/>
      <c r="L32" s="17"/>
      <c r="M32" s="17"/>
      <c r="N32" s="17"/>
      <c r="O32" s="17"/>
      <c r="P32" s="17"/>
      <c r="Q32" s="17"/>
      <c r="R32" s="17"/>
      <c r="S32" s="17"/>
      <c r="T32" s="17"/>
      <c r="U32" s="17"/>
      <c r="V32" s="17"/>
      <c r="W32" s="17"/>
      <c r="X32" s="17"/>
      <c r="Y32" s="17"/>
      <c r="Z32" s="17"/>
    </row>
    <row r="33" spans="1:26" ht="16.350000000000001" customHeight="1">
      <c r="A33" s="72">
        <v>15</v>
      </c>
      <c r="B33" s="98"/>
      <c r="C33" s="17"/>
      <c r="D33" s="17"/>
      <c r="E33" s="308"/>
      <c r="F33" s="308"/>
      <c r="G33" s="283">
        <f t="shared" si="0"/>
        <v>0</v>
      </c>
      <c r="H33" s="17"/>
      <c r="I33" s="17"/>
      <c r="J33" s="17"/>
      <c r="K33" s="17"/>
      <c r="L33" s="17"/>
      <c r="M33" s="17"/>
      <c r="N33" s="17"/>
      <c r="O33" s="17"/>
      <c r="P33" s="17"/>
      <c r="Q33" s="17"/>
      <c r="R33" s="17"/>
      <c r="S33" s="17"/>
      <c r="T33" s="17"/>
      <c r="U33" s="17"/>
      <c r="V33" s="17"/>
      <c r="W33" s="17"/>
      <c r="X33" s="17"/>
      <c r="Y33" s="17"/>
      <c r="Z33" s="17"/>
    </row>
    <row r="34" spans="1:26" ht="16.350000000000001" customHeight="1">
      <c r="A34" s="72">
        <v>16</v>
      </c>
      <c r="B34" s="98"/>
      <c r="C34" s="17" t="s">
        <v>5429</v>
      </c>
      <c r="D34" s="17"/>
      <c r="E34" s="308">
        <v>1248458</v>
      </c>
      <c r="F34" s="308"/>
      <c r="G34" s="283">
        <f t="shared" si="0"/>
        <v>1248458</v>
      </c>
      <c r="H34" s="17"/>
      <c r="I34" s="17"/>
      <c r="J34" s="17"/>
      <c r="K34" s="17"/>
      <c r="L34" s="17"/>
      <c r="M34" s="17"/>
      <c r="N34" s="17"/>
      <c r="O34" s="17"/>
      <c r="P34" s="17"/>
      <c r="Q34" s="17"/>
      <c r="R34" s="17"/>
      <c r="S34" s="17"/>
      <c r="T34" s="17"/>
      <c r="U34" s="17"/>
      <c r="V34" s="17"/>
      <c r="W34" s="17"/>
      <c r="X34" s="17"/>
      <c r="Y34" s="17"/>
      <c r="Z34" s="17"/>
    </row>
    <row r="35" spans="1:26" ht="16.350000000000001" customHeight="1">
      <c r="A35" s="72">
        <v>17</v>
      </c>
      <c r="B35" s="98"/>
      <c r="C35" s="17"/>
      <c r="D35" s="17"/>
      <c r="E35" s="308"/>
      <c r="F35" s="308"/>
      <c r="G35" s="283">
        <f t="shared" si="0"/>
        <v>0</v>
      </c>
      <c r="H35" s="17"/>
      <c r="I35" s="17"/>
      <c r="J35" s="17"/>
      <c r="K35" s="17"/>
      <c r="L35" s="17"/>
      <c r="M35" s="17"/>
      <c r="N35" s="17"/>
      <c r="O35" s="17"/>
      <c r="P35" s="17"/>
      <c r="Q35" s="17"/>
      <c r="R35" s="17"/>
      <c r="S35" s="17"/>
      <c r="T35" s="17"/>
      <c r="U35" s="17"/>
      <c r="V35" s="17"/>
      <c r="W35" s="17"/>
      <c r="X35" s="17"/>
      <c r="Y35" s="17"/>
      <c r="Z35" s="17"/>
    </row>
    <row r="36" spans="1:26" ht="16.350000000000001" customHeight="1">
      <c r="A36" s="72">
        <v>18</v>
      </c>
      <c r="B36" s="98"/>
      <c r="C36" s="17"/>
      <c r="D36" s="17"/>
      <c r="E36" s="308"/>
      <c r="F36" s="308"/>
      <c r="G36" s="283">
        <f t="shared" si="0"/>
        <v>0</v>
      </c>
      <c r="H36" s="17"/>
      <c r="I36" s="17"/>
      <c r="J36" s="17"/>
      <c r="K36" s="17"/>
      <c r="L36" s="17"/>
      <c r="M36" s="17"/>
      <c r="N36" s="17"/>
      <c r="O36" s="17"/>
      <c r="P36" s="17"/>
      <c r="Q36" s="17"/>
      <c r="R36" s="17"/>
      <c r="S36" s="17"/>
      <c r="T36" s="17"/>
      <c r="U36" s="17"/>
      <c r="V36" s="17"/>
      <c r="W36" s="17"/>
      <c r="X36" s="17"/>
      <c r="Y36" s="17"/>
      <c r="Z36" s="17"/>
    </row>
    <row r="37" spans="1:26" ht="16.350000000000001" customHeight="1">
      <c r="A37" s="72">
        <v>19</v>
      </c>
      <c r="B37" s="98"/>
      <c r="C37" s="17"/>
      <c r="D37" s="17"/>
      <c r="E37" s="308"/>
      <c r="F37" s="308"/>
      <c r="G37" s="283">
        <f t="shared" si="0"/>
        <v>0</v>
      </c>
      <c r="H37" s="17"/>
      <c r="I37" s="17"/>
      <c r="J37" s="17"/>
      <c r="K37" s="17"/>
      <c r="L37" s="17"/>
      <c r="M37" s="17"/>
      <c r="N37" s="17"/>
      <c r="O37" s="17"/>
      <c r="P37" s="17"/>
      <c r="Q37" s="17"/>
      <c r="R37" s="17"/>
      <c r="S37" s="17"/>
      <c r="T37" s="17"/>
      <c r="U37" s="17"/>
      <c r="V37" s="17"/>
      <c r="W37" s="17"/>
      <c r="X37" s="17"/>
      <c r="Y37" s="17"/>
      <c r="Z37" s="17"/>
    </row>
    <row r="38" spans="1:26" ht="16.350000000000001" customHeight="1">
      <c r="A38" s="72">
        <v>20</v>
      </c>
      <c r="B38" s="98"/>
      <c r="C38" s="17"/>
      <c r="D38" s="17"/>
      <c r="E38" s="308"/>
      <c r="F38" s="308"/>
      <c r="G38" s="283">
        <f t="shared" si="0"/>
        <v>0</v>
      </c>
      <c r="H38" s="17"/>
      <c r="I38" s="17"/>
      <c r="J38" s="17"/>
      <c r="K38" s="17"/>
      <c r="L38" s="17"/>
      <c r="M38" s="17"/>
      <c r="N38" s="17"/>
      <c r="O38" s="17"/>
      <c r="P38" s="17"/>
      <c r="Q38" s="17"/>
      <c r="R38" s="17"/>
      <c r="S38" s="17"/>
      <c r="T38" s="17"/>
      <c r="U38" s="17"/>
      <c r="V38" s="17"/>
      <c r="W38" s="17"/>
      <c r="X38" s="17"/>
      <c r="Y38" s="17"/>
      <c r="Z38" s="17"/>
    </row>
    <row r="39" spans="1:26" ht="16.350000000000001" customHeight="1">
      <c r="A39" s="72">
        <v>21</v>
      </c>
      <c r="B39" s="98"/>
      <c r="C39" s="17" t="s">
        <v>5430</v>
      </c>
      <c r="D39" s="17"/>
      <c r="E39" s="308"/>
      <c r="F39" s="308"/>
      <c r="G39" s="283">
        <f t="shared" si="0"/>
        <v>0</v>
      </c>
      <c r="H39" s="17"/>
      <c r="I39" s="17"/>
      <c r="J39" s="17"/>
      <c r="K39" s="17"/>
      <c r="L39" s="17"/>
      <c r="M39" s="17"/>
      <c r="N39" s="17"/>
      <c r="O39" s="17"/>
      <c r="P39" s="17"/>
      <c r="Q39" s="17"/>
      <c r="R39" s="17"/>
      <c r="S39" s="17"/>
      <c r="T39" s="17"/>
      <c r="U39" s="17"/>
      <c r="V39" s="17"/>
      <c r="W39" s="17"/>
      <c r="X39" s="17"/>
      <c r="Y39" s="17"/>
      <c r="Z39" s="17"/>
    </row>
    <row r="40" spans="1:26" ht="16.350000000000001" customHeight="1">
      <c r="A40" s="72">
        <v>22</v>
      </c>
      <c r="B40" s="98"/>
      <c r="C40" s="17"/>
      <c r="D40" s="17"/>
      <c r="E40" s="308"/>
      <c r="F40" s="308"/>
      <c r="G40" s="283">
        <f t="shared" si="0"/>
        <v>0</v>
      </c>
      <c r="H40" s="17"/>
      <c r="I40" s="17"/>
      <c r="J40" s="17"/>
      <c r="K40" s="17"/>
      <c r="L40" s="17"/>
      <c r="M40" s="17"/>
      <c r="N40" s="17"/>
      <c r="O40" s="17"/>
      <c r="P40" s="17"/>
      <c r="Q40" s="17"/>
      <c r="R40" s="17"/>
      <c r="S40" s="17"/>
      <c r="T40" s="17"/>
      <c r="U40" s="17"/>
      <c r="V40" s="17"/>
      <c r="W40" s="17"/>
      <c r="X40" s="17"/>
      <c r="Y40" s="17"/>
      <c r="Z40" s="17"/>
    </row>
    <row r="41" spans="1:26" ht="16.350000000000001" customHeight="1">
      <c r="A41" s="72">
        <v>23</v>
      </c>
      <c r="B41" s="98"/>
      <c r="C41" s="17" t="s">
        <v>5431</v>
      </c>
      <c r="D41" s="17"/>
      <c r="E41" s="308"/>
      <c r="F41" s="308"/>
      <c r="G41" s="283">
        <f t="shared" si="0"/>
        <v>0</v>
      </c>
      <c r="H41" s="17"/>
      <c r="I41" s="17"/>
      <c r="J41" s="17"/>
      <c r="K41" s="17"/>
      <c r="L41" s="17"/>
      <c r="M41" s="17"/>
      <c r="N41" s="17"/>
      <c r="O41" s="17"/>
      <c r="P41" s="17"/>
      <c r="Q41" s="17"/>
      <c r="R41" s="17"/>
      <c r="S41" s="17"/>
      <c r="T41" s="17"/>
      <c r="U41" s="17"/>
      <c r="V41" s="17"/>
      <c r="W41" s="17"/>
      <c r="X41" s="17"/>
      <c r="Y41" s="17"/>
      <c r="Z41" s="17"/>
    </row>
    <row r="42" spans="1:26" ht="16.350000000000001" customHeight="1">
      <c r="A42" s="72">
        <v>24</v>
      </c>
      <c r="B42" s="98"/>
      <c r="C42" s="17"/>
      <c r="D42" s="17"/>
      <c r="E42" s="308"/>
      <c r="F42" s="308"/>
      <c r="G42" s="283">
        <f t="shared" si="0"/>
        <v>0</v>
      </c>
      <c r="H42" s="17"/>
      <c r="I42" s="17"/>
      <c r="J42" s="17"/>
      <c r="K42" s="17"/>
      <c r="L42" s="17"/>
      <c r="M42" s="17"/>
      <c r="N42" s="17"/>
      <c r="O42" s="17"/>
      <c r="P42" s="17"/>
      <c r="Q42" s="17"/>
      <c r="R42" s="17"/>
      <c r="S42" s="17"/>
      <c r="T42" s="17"/>
      <c r="U42" s="17"/>
      <c r="V42" s="17"/>
      <c r="W42" s="17"/>
      <c r="X42" s="17"/>
      <c r="Y42" s="17"/>
      <c r="Z42" s="17"/>
    </row>
    <row r="43" spans="1:26" ht="16.350000000000001" customHeight="1">
      <c r="A43" s="72">
        <v>25</v>
      </c>
      <c r="B43" s="98"/>
      <c r="C43" s="17"/>
      <c r="D43" s="17"/>
      <c r="E43" s="308"/>
      <c r="F43" s="308"/>
      <c r="G43" s="283">
        <f t="shared" si="0"/>
        <v>0</v>
      </c>
      <c r="H43" s="17"/>
      <c r="I43" s="17"/>
      <c r="J43" s="17"/>
      <c r="K43" s="17"/>
      <c r="L43" s="17"/>
      <c r="M43" s="17"/>
      <c r="N43" s="17"/>
      <c r="O43" s="17"/>
      <c r="P43" s="17"/>
      <c r="Q43" s="17"/>
      <c r="R43" s="17"/>
      <c r="S43" s="17"/>
      <c r="T43" s="17"/>
      <c r="U43" s="17"/>
      <c r="V43" s="17"/>
      <c r="W43" s="17"/>
      <c r="X43" s="17"/>
      <c r="Y43" s="17"/>
      <c r="Z43" s="17"/>
    </row>
    <row r="44" spans="1:26" ht="16.350000000000001" customHeight="1">
      <c r="A44" s="72">
        <v>26</v>
      </c>
      <c r="B44" s="98"/>
      <c r="C44" s="17"/>
      <c r="D44" s="17"/>
      <c r="E44" s="308"/>
      <c r="F44" s="308"/>
      <c r="G44" s="283">
        <f t="shared" si="0"/>
        <v>0</v>
      </c>
      <c r="H44" s="17"/>
      <c r="I44" s="17"/>
      <c r="J44" s="17"/>
      <c r="K44" s="17"/>
      <c r="L44" s="17"/>
      <c r="M44" s="17"/>
      <c r="N44" s="17"/>
      <c r="O44" s="17"/>
      <c r="P44" s="17"/>
      <c r="Q44" s="17"/>
      <c r="R44" s="17"/>
      <c r="S44" s="17"/>
      <c r="T44" s="17"/>
      <c r="U44" s="17"/>
      <c r="V44" s="17"/>
      <c r="W44" s="17"/>
      <c r="X44" s="17"/>
      <c r="Y44" s="17"/>
      <c r="Z44" s="17"/>
    </row>
    <row r="45" spans="1:26" ht="16.350000000000001" customHeight="1">
      <c r="A45" s="72">
        <v>27</v>
      </c>
      <c r="B45" s="98"/>
      <c r="C45" s="17"/>
      <c r="D45" s="17"/>
      <c r="E45" s="308"/>
      <c r="F45" s="308"/>
      <c r="G45" s="283">
        <f t="shared" si="0"/>
        <v>0</v>
      </c>
      <c r="H45" s="17"/>
      <c r="I45" s="17"/>
      <c r="J45" s="17"/>
      <c r="K45" s="17"/>
      <c r="L45" s="17"/>
      <c r="M45" s="17"/>
      <c r="N45" s="17"/>
      <c r="O45" s="17"/>
      <c r="P45" s="17"/>
      <c r="Q45" s="17"/>
      <c r="R45" s="17"/>
      <c r="S45" s="17"/>
      <c r="T45" s="17"/>
      <c r="U45" s="17"/>
      <c r="V45" s="17"/>
      <c r="W45" s="17"/>
      <c r="X45" s="17"/>
      <c r="Y45" s="17"/>
      <c r="Z45" s="17"/>
    </row>
    <row r="46" spans="1:26" ht="16.350000000000001" customHeight="1">
      <c r="A46" s="72">
        <v>28</v>
      </c>
      <c r="B46" s="98"/>
      <c r="C46" s="17"/>
      <c r="D46" s="17"/>
      <c r="E46" s="308"/>
      <c r="F46" s="308"/>
      <c r="G46" s="283">
        <f t="shared" si="0"/>
        <v>0</v>
      </c>
      <c r="H46" s="17"/>
      <c r="I46" s="17"/>
      <c r="J46" s="17"/>
      <c r="K46" s="17"/>
      <c r="L46" s="17"/>
      <c r="M46" s="17"/>
      <c r="N46" s="17"/>
      <c r="O46" s="17"/>
      <c r="P46" s="17"/>
      <c r="Q46" s="17"/>
      <c r="R46" s="17"/>
      <c r="S46" s="17"/>
      <c r="T46" s="17"/>
      <c r="U46" s="17"/>
      <c r="V46" s="17"/>
      <c r="W46" s="17"/>
      <c r="X46" s="17"/>
      <c r="Y46" s="17"/>
      <c r="Z46" s="17"/>
    </row>
    <row r="47" spans="1:26" ht="16.350000000000001" customHeight="1">
      <c r="A47" s="72">
        <v>29</v>
      </c>
      <c r="B47" s="98"/>
      <c r="C47" s="17"/>
      <c r="D47" s="17"/>
      <c r="E47" s="308"/>
      <c r="F47" s="308"/>
      <c r="G47" s="283">
        <f t="shared" si="0"/>
        <v>0</v>
      </c>
      <c r="H47" s="17"/>
      <c r="I47" s="17"/>
      <c r="J47" s="17"/>
      <c r="K47" s="17"/>
      <c r="L47" s="17"/>
      <c r="M47" s="17"/>
      <c r="N47" s="17"/>
      <c r="O47" s="17"/>
      <c r="P47" s="17"/>
      <c r="Q47" s="17"/>
      <c r="R47" s="17"/>
      <c r="S47" s="17"/>
      <c r="T47" s="17"/>
      <c r="U47" s="17"/>
      <c r="V47" s="17"/>
      <c r="W47" s="17"/>
      <c r="X47" s="17"/>
      <c r="Y47" s="17"/>
      <c r="Z47" s="17"/>
    </row>
    <row r="48" spans="1:26" ht="16.350000000000001" customHeight="1">
      <c r="A48" s="72">
        <v>30</v>
      </c>
      <c r="B48" s="98"/>
      <c r="C48" s="17"/>
      <c r="D48" s="17"/>
      <c r="E48" s="308"/>
      <c r="F48" s="308"/>
      <c r="G48" s="283">
        <f t="shared" si="0"/>
        <v>0</v>
      </c>
      <c r="H48" s="17"/>
      <c r="I48" s="17"/>
      <c r="J48" s="17"/>
      <c r="K48" s="17"/>
    </row>
    <row r="49" spans="1:11" ht="16.350000000000001" customHeight="1">
      <c r="A49" s="72">
        <v>31</v>
      </c>
      <c r="B49" s="98"/>
      <c r="C49" s="17"/>
      <c r="D49" s="17"/>
      <c r="E49" s="308"/>
      <c r="F49" s="308"/>
      <c r="G49" s="283">
        <f t="shared" si="0"/>
        <v>0</v>
      </c>
      <c r="H49" s="17"/>
      <c r="I49" s="17"/>
      <c r="J49" s="17"/>
      <c r="K49" s="17"/>
    </row>
    <row r="50" spans="1:11" ht="16.350000000000001" customHeight="1">
      <c r="A50" s="72">
        <v>32</v>
      </c>
      <c r="B50" s="98"/>
      <c r="C50" s="17"/>
      <c r="D50" s="17"/>
      <c r="E50" s="308"/>
      <c r="F50" s="308"/>
      <c r="G50" s="283">
        <f t="shared" si="0"/>
        <v>0</v>
      </c>
      <c r="H50" s="17"/>
      <c r="I50" s="17"/>
      <c r="J50" s="17"/>
      <c r="K50" s="17"/>
    </row>
    <row r="51" spans="1:11" ht="16.350000000000001" customHeight="1">
      <c r="A51" s="72">
        <v>33</v>
      </c>
      <c r="B51" s="98"/>
      <c r="C51" s="17"/>
      <c r="D51" s="17"/>
      <c r="E51" s="308"/>
      <c r="F51" s="308"/>
      <c r="G51" s="283">
        <f t="shared" si="0"/>
        <v>0</v>
      </c>
      <c r="H51" s="17"/>
      <c r="I51" s="17"/>
      <c r="J51" s="17"/>
    </row>
    <row r="52" spans="1:11" ht="16.350000000000001" customHeight="1">
      <c r="A52" s="72">
        <v>34</v>
      </c>
      <c r="B52" s="98"/>
      <c r="C52" s="17"/>
      <c r="D52" s="17"/>
      <c r="E52" s="308"/>
      <c r="F52" s="308"/>
      <c r="G52" s="283">
        <f t="shared" si="0"/>
        <v>0</v>
      </c>
      <c r="H52" s="17"/>
      <c r="I52" s="17"/>
      <c r="J52" s="17"/>
    </row>
    <row r="53" spans="1:11" ht="16.350000000000001" customHeight="1">
      <c r="A53" s="72">
        <v>35</v>
      </c>
      <c r="B53" s="98"/>
      <c r="C53" s="17"/>
      <c r="D53" s="17"/>
      <c r="E53" s="308"/>
      <c r="F53" s="308"/>
      <c r="G53" s="283">
        <f t="shared" si="0"/>
        <v>0</v>
      </c>
      <c r="H53" s="17"/>
      <c r="I53" s="17"/>
      <c r="J53" s="17"/>
    </row>
    <row r="54" spans="1:11" ht="16.350000000000001" customHeight="1">
      <c r="A54" s="72">
        <v>36</v>
      </c>
      <c r="B54" s="98"/>
      <c r="C54" s="17"/>
      <c r="D54" s="17"/>
      <c r="E54" s="308"/>
      <c r="F54" s="308"/>
      <c r="G54" s="283">
        <f t="shared" si="0"/>
        <v>0</v>
      </c>
      <c r="H54" s="17"/>
      <c r="I54" s="17"/>
      <c r="J54" s="17"/>
    </row>
    <row r="55" spans="1:11" ht="16.350000000000001" customHeight="1">
      <c r="A55" s="72">
        <v>37</v>
      </c>
      <c r="B55" s="98"/>
      <c r="C55" s="17"/>
      <c r="D55" s="17"/>
      <c r="E55" s="308"/>
      <c r="F55" s="308"/>
      <c r="G55" s="283">
        <f t="shared" si="0"/>
        <v>0</v>
      </c>
      <c r="H55" s="17"/>
      <c r="I55" s="17"/>
      <c r="J55" s="17"/>
    </row>
    <row r="56" spans="1:11" ht="16.350000000000001" customHeight="1">
      <c r="A56" s="72">
        <v>38</v>
      </c>
      <c r="B56" s="98"/>
      <c r="C56" s="17"/>
      <c r="D56" s="17"/>
      <c r="E56" s="308"/>
      <c r="F56" s="308"/>
      <c r="G56" s="283">
        <f t="shared" si="0"/>
        <v>0</v>
      </c>
      <c r="H56" s="17"/>
      <c r="I56" s="17"/>
      <c r="J56" s="17"/>
    </row>
    <row r="57" spans="1:11" ht="16.350000000000001" customHeight="1">
      <c r="A57" s="72">
        <v>39</v>
      </c>
      <c r="B57" s="98"/>
      <c r="C57" s="17"/>
      <c r="D57" s="17"/>
      <c r="E57" s="308"/>
      <c r="F57" s="308"/>
      <c r="G57" s="283">
        <f t="shared" si="0"/>
        <v>0</v>
      </c>
      <c r="H57" s="17"/>
      <c r="I57" s="17"/>
      <c r="J57" s="17"/>
    </row>
    <row r="58" spans="1:11" ht="16.350000000000001" customHeight="1">
      <c r="A58" s="72">
        <v>40</v>
      </c>
      <c r="B58" s="98"/>
      <c r="C58" s="17"/>
      <c r="D58" s="17"/>
      <c r="E58" s="308"/>
      <c r="F58" s="308"/>
      <c r="G58" s="283">
        <f t="shared" si="0"/>
        <v>0</v>
      </c>
      <c r="H58" s="17"/>
      <c r="I58" s="17"/>
      <c r="J58" s="17"/>
    </row>
    <row r="59" spans="1:11" ht="16.350000000000001" customHeight="1">
      <c r="A59" s="72">
        <v>41</v>
      </c>
      <c r="B59" s="98"/>
      <c r="C59" s="17" t="s">
        <v>884</v>
      </c>
      <c r="D59" s="17"/>
      <c r="E59" s="308">
        <v>689055</v>
      </c>
      <c r="F59" s="308"/>
      <c r="G59" s="283">
        <f t="shared" si="0"/>
        <v>689055</v>
      </c>
      <c r="H59" s="17"/>
      <c r="I59" s="17"/>
      <c r="J59" s="17"/>
    </row>
    <row r="60" spans="1:11" ht="16.350000000000001" customHeight="1">
      <c r="A60" s="72">
        <v>42</v>
      </c>
      <c r="B60" s="98"/>
      <c r="C60" s="17" t="s">
        <v>885</v>
      </c>
      <c r="D60" s="17"/>
      <c r="E60" s="308">
        <v>744749</v>
      </c>
      <c r="F60" s="308"/>
      <c r="G60" s="283">
        <f t="shared" si="0"/>
        <v>744749</v>
      </c>
      <c r="H60" s="17"/>
      <c r="I60" s="17"/>
      <c r="J60" s="17"/>
    </row>
    <row r="61" spans="1:11" ht="16.350000000000001" customHeight="1" thickBot="1">
      <c r="A61" s="298">
        <v>43</v>
      </c>
      <c r="B61" s="255"/>
      <c r="C61" s="275" t="s">
        <v>886</v>
      </c>
      <c r="D61" s="275"/>
      <c r="E61" s="274">
        <f>SUM(E19:E60)</f>
        <v>6920838</v>
      </c>
      <c r="F61" s="274">
        <f>SUM(F19:F60)</f>
        <v>979840</v>
      </c>
      <c r="G61" s="272">
        <f>SUM(G19:G60)</f>
        <v>7900678</v>
      </c>
      <c r="H61" s="17"/>
      <c r="I61" s="17"/>
      <c r="J61" s="17"/>
    </row>
    <row r="62" spans="1:11">
      <c r="A62" s="17"/>
      <c r="B62" s="17"/>
      <c r="C62" s="17"/>
      <c r="D62" s="17"/>
      <c r="E62" s="17"/>
      <c r="F62" s="17"/>
      <c r="G62" s="17"/>
      <c r="H62" s="17"/>
      <c r="I62" s="17"/>
      <c r="J62" s="17"/>
    </row>
    <row r="63" spans="1:11">
      <c r="A63" s="17" t="s">
        <v>887</v>
      </c>
      <c r="B63" s="17"/>
      <c r="C63" s="17"/>
      <c r="D63" s="17"/>
      <c r="E63" s="17"/>
      <c r="F63" s="17"/>
      <c r="G63" s="276" t="s">
        <v>2806</v>
      </c>
      <c r="H63" s="17"/>
      <c r="I63" s="17"/>
      <c r="J63" s="17"/>
    </row>
    <row r="64" spans="1:11">
      <c r="A64" s="69" t="s">
        <v>889</v>
      </c>
      <c r="B64" s="69"/>
      <c r="C64" s="69"/>
      <c r="D64" s="69"/>
      <c r="E64" s="69"/>
      <c r="F64" s="69"/>
      <c r="G64" s="69"/>
      <c r="H64" s="17"/>
      <c r="I64" s="17"/>
      <c r="J64" s="17"/>
    </row>
    <row r="65" spans="1:10">
      <c r="A65" s="17"/>
      <c r="B65" s="17"/>
      <c r="C65"/>
      <c r="D65"/>
      <c r="E65" s="17"/>
      <c r="F65" s="17"/>
      <c r="G65" s="17"/>
      <c r="I65" s="17"/>
      <c r="J65" s="17"/>
    </row>
    <row r="66" spans="1:10" ht="15.75" thickBot="1">
      <c r="A66" s="17" t="str">
        <f>'Data Sheet'!$C$25</f>
        <v xml:space="preserve"> New York State Electric &amp; Gas Corporation</v>
      </c>
      <c r="B66" s="17"/>
      <c r="C66" s="17"/>
      <c r="D66" s="17"/>
      <c r="E66" s="17"/>
      <c r="F66" s="693" t="str">
        <f>'Data Sheet'!$C$40</f>
        <v xml:space="preserve"> </v>
      </c>
      <c r="G66" s="17" t="str">
        <f>'Data Sheet'!$C$38</f>
        <v>12/31/2016</v>
      </c>
      <c r="I66" s="17"/>
      <c r="J66" s="17"/>
    </row>
    <row r="67" spans="1:10">
      <c r="A67" s="29"/>
      <c r="B67" s="66"/>
      <c r="C67" s="66"/>
      <c r="D67" s="66"/>
      <c r="E67" s="66"/>
      <c r="F67" s="66"/>
      <c r="G67" s="67"/>
      <c r="I67" s="17"/>
      <c r="J67" s="17"/>
    </row>
    <row r="68" spans="1:10">
      <c r="A68" s="834"/>
      <c r="B68"/>
      <c r="C68"/>
      <c r="D68"/>
      <c r="E68"/>
      <c r="F68"/>
      <c r="G68" s="70"/>
      <c r="I68" s="17"/>
      <c r="J68" s="17"/>
    </row>
    <row r="69" spans="1:10">
      <c r="A69" s="72"/>
      <c r="B69" s="831"/>
      <c r="C69" s="831"/>
      <c r="D69" s="831"/>
      <c r="E69" s="831"/>
      <c r="F69" s="831"/>
      <c r="G69" s="73"/>
      <c r="I69" s="17"/>
      <c r="J69" s="17"/>
    </row>
    <row r="70" spans="1:10">
      <c r="A70" s="72"/>
      <c r="B70" s="831"/>
      <c r="C70" s="831"/>
      <c r="D70" s="831"/>
      <c r="E70" s="831"/>
      <c r="F70" s="831"/>
      <c r="G70" s="73"/>
      <c r="I70" s="17"/>
      <c r="J70" s="17"/>
    </row>
    <row r="71" spans="1:10" ht="15.75">
      <c r="A71" s="834"/>
      <c r="B71"/>
      <c r="C71"/>
      <c r="D71"/>
      <c r="E71"/>
      <c r="F71" s="71"/>
      <c r="G71" s="311"/>
      <c r="I71" s="17"/>
      <c r="J71" s="17"/>
    </row>
    <row r="72" spans="1:10" ht="15.75">
      <c r="A72" s="834"/>
      <c r="B72"/>
      <c r="C72"/>
      <c r="D72"/>
      <c r="E72"/>
      <c r="F72" s="71"/>
      <c r="G72" s="311"/>
      <c r="I72" s="17"/>
      <c r="J72" s="17"/>
    </row>
    <row r="73" spans="1:10" s="833" customFormat="1" ht="15.75">
      <c r="A73" s="834"/>
      <c r="B73" s="832"/>
      <c r="C73" s="832"/>
      <c r="D73" s="832"/>
      <c r="E73" s="832"/>
      <c r="F73" s="835"/>
      <c r="G73" s="73"/>
      <c r="I73" s="831"/>
      <c r="J73" s="831"/>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75">
      <c r="A77" s="72"/>
      <c r="B77" s="17"/>
      <c r="C77" s="17"/>
      <c r="D77" s="17"/>
      <c r="E77" s="17"/>
      <c r="F77" s="17"/>
      <c r="G77" s="311"/>
      <c r="I77" s="17"/>
      <c r="J77" s="17"/>
    </row>
    <row r="78" spans="1:10" ht="15.75">
      <c r="A78" s="72"/>
      <c r="B78" s="17"/>
      <c r="C78" s="17"/>
      <c r="D78" s="17"/>
      <c r="E78" s="17"/>
      <c r="F78" s="17"/>
      <c r="G78" s="311"/>
      <c r="I78" s="17"/>
      <c r="J78" s="17"/>
    </row>
    <row r="79" spans="1:10" ht="15.75">
      <c r="A79" s="72"/>
      <c r="B79" s="17"/>
      <c r="C79" s="17"/>
      <c r="D79" s="17"/>
      <c r="E79" s="17"/>
      <c r="F79" s="17"/>
      <c r="G79" s="311"/>
      <c r="I79" s="17"/>
      <c r="J79" s="17"/>
    </row>
    <row r="80" spans="1:10" s="833" customFormat="1">
      <c r="A80" s="72"/>
      <c r="B80" s="831"/>
      <c r="C80" s="831"/>
      <c r="D80" s="831"/>
      <c r="E80" s="831"/>
      <c r="F80" s="831"/>
      <c r="G80" s="73"/>
      <c r="I80" s="831"/>
      <c r="J80" s="831"/>
    </row>
    <row r="81" spans="1:10">
      <c r="A81" s="72"/>
      <c r="B81" s="17"/>
      <c r="C81" s="17"/>
      <c r="D81" s="17"/>
      <c r="E81" s="17"/>
      <c r="F81" s="17"/>
      <c r="G81" s="73"/>
      <c r="I81" s="17"/>
      <c r="J81" s="17"/>
    </row>
    <row r="82" spans="1:10">
      <c r="A82" s="72"/>
      <c r="B82" s="17"/>
      <c r="C82" s="291"/>
      <c r="D82" s="17"/>
      <c r="E82" s="291"/>
      <c r="F82" s="291"/>
      <c r="G82" s="73"/>
      <c r="I82" s="17"/>
      <c r="J82" s="17"/>
    </row>
    <row r="83" spans="1:10">
      <c r="A83" s="72"/>
      <c r="B83" s="17"/>
      <c r="C83" s="17"/>
      <c r="D83" s="17"/>
      <c r="E83" s="17"/>
      <c r="F83" s="17"/>
      <c r="G83" s="73"/>
      <c r="I83" s="17"/>
      <c r="J83" s="17"/>
    </row>
    <row r="84" spans="1:10">
      <c r="A84" s="72"/>
      <c r="B84" s="17"/>
      <c r="C84" s="831"/>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834"/>
      <c r="B96"/>
      <c r="C96"/>
      <c r="D96"/>
      <c r="E96"/>
      <c r="F96"/>
      <c r="G96" s="806"/>
      <c r="I96" s="17"/>
      <c r="J96" s="17"/>
    </row>
    <row r="97" spans="1:10" ht="15.75">
      <c r="A97" s="3143" t="s">
        <v>27</v>
      </c>
      <c r="B97" s="3144"/>
      <c r="C97" s="3144"/>
      <c r="D97" s="3144"/>
      <c r="E97" s="3144"/>
      <c r="F97" s="3144"/>
      <c r="G97" s="3145"/>
      <c r="I97" s="17"/>
      <c r="J97" s="17"/>
    </row>
    <row r="98" spans="1:10">
      <c r="A98" s="72"/>
      <c r="B98" s="17"/>
      <c r="C98" s="17"/>
      <c r="D98" s="17"/>
      <c r="E98" s="17"/>
      <c r="F98" s="17"/>
      <c r="G98" s="73"/>
      <c r="I98" s="17"/>
      <c r="J98" s="17"/>
    </row>
    <row r="99" spans="1:10">
      <c r="A99" s="72"/>
      <c r="B99" s="17"/>
      <c r="C99" s="17"/>
      <c r="D99" s="17"/>
      <c r="E99" s="17"/>
      <c r="F99" s="17"/>
      <c r="G99" s="806"/>
      <c r="H99" s="833"/>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312"/>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75" thickBot="1">
      <c r="A126" s="112"/>
      <c r="B126" s="113"/>
      <c r="C126" s="294"/>
      <c r="D126" s="294"/>
      <c r="E126" s="294"/>
      <c r="F126" s="113"/>
      <c r="G126" s="114"/>
      <c r="I126" s="17"/>
      <c r="J126" s="17"/>
    </row>
    <row r="127" spans="1:10">
      <c r="A127"/>
      <c r="B127"/>
      <c r="C127"/>
      <c r="D127"/>
      <c r="E127"/>
      <c r="F127"/>
      <c r="G127" s="276" t="s">
        <v>888</v>
      </c>
      <c r="I127" s="17"/>
      <c r="J127" s="17"/>
    </row>
    <row r="128" spans="1:10">
      <c r="A128" s="3139" t="s">
        <v>2807</v>
      </c>
      <c r="B128" s="3139"/>
      <c r="C128" s="3139"/>
      <c r="D128" s="3139"/>
      <c r="E128" s="3139"/>
      <c r="F128" s="3139"/>
      <c r="G128" s="3139"/>
      <c r="I128" s="17"/>
      <c r="J128" s="17"/>
    </row>
    <row r="129" spans="1:10">
      <c r="A129" s="830"/>
      <c r="B129" s="830"/>
      <c r="C129" s="830"/>
      <c r="D129" s="69"/>
      <c r="E129" s="830"/>
      <c r="F129" s="830"/>
      <c r="G129" s="830"/>
      <c r="H129" s="830"/>
      <c r="I129" s="830"/>
      <c r="J129" s="830"/>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2"/>
  <sheetViews>
    <sheetView defaultGridColor="0" colorId="22" zoomScaleNormal="100" zoomScaleSheetLayoutView="80" workbookViewId="0">
      <selection activeCell="B21" sqref="B21"/>
    </sheetView>
  </sheetViews>
  <sheetFormatPr defaultColWidth="9.6640625" defaultRowHeight="15"/>
  <cols>
    <col min="1" max="1" width="4.6640625" style="9" customWidth="1"/>
    <col min="2" max="2" width="32.6640625" style="9" customWidth="1"/>
    <col min="3" max="3" width="9.6640625" style="9"/>
    <col min="4" max="5" width="14.6640625" style="9" customWidth="1"/>
    <col min="6" max="6" width="20.6640625" style="9" customWidth="1"/>
    <col min="7" max="7" width="2.88671875" style="9" customWidth="1"/>
    <col min="8" max="8" width="25.664062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838" t="s">
        <v>1789</v>
      </c>
      <c r="B1" s="839"/>
      <c r="C1" s="840" t="s">
        <v>3276</v>
      </c>
      <c r="D1" s="839"/>
      <c r="E1" s="840" t="s">
        <v>1791</v>
      </c>
      <c r="F1" s="842" t="s">
        <v>1792</v>
      </c>
      <c r="G1" s="838" t="s">
        <v>1789</v>
      </c>
      <c r="H1" s="839"/>
      <c r="I1" s="840" t="s">
        <v>3276</v>
      </c>
      <c r="J1" s="839"/>
      <c r="K1" s="1180" t="s">
        <v>1791</v>
      </c>
      <c r="L1" s="841" t="s">
        <v>1792</v>
      </c>
      <c r="M1" s="1138"/>
    </row>
    <row r="2" spans="1:13">
      <c r="A2" s="843" t="str">
        <f>'Data Sheet'!$C$25</f>
        <v xml:space="preserve"> New York State Electric &amp; Gas Corporation</v>
      </c>
      <c r="B2" s="844"/>
      <c r="C2" s="435" t="s">
        <v>1128</v>
      </c>
      <c r="D2" s="844"/>
      <c r="E2" s="435" t="s">
        <v>1794</v>
      </c>
      <c r="F2" s="846"/>
      <c r="G2" s="843" t="str">
        <f>'Data Sheet'!$C$25</f>
        <v xml:space="preserve"> New York State Electric &amp; Gas Corporation</v>
      </c>
      <c r="H2" s="844"/>
      <c r="I2" s="435" t="s">
        <v>1128</v>
      </c>
      <c r="J2" s="844"/>
      <c r="K2" s="1144" t="s">
        <v>1794</v>
      </c>
      <c r="M2" s="1141"/>
    </row>
    <row r="3" spans="1:13" ht="15" customHeight="1">
      <c r="A3" s="847"/>
      <c r="B3" s="848"/>
      <c r="C3" s="485" t="s">
        <v>1129</v>
      </c>
      <c r="D3" s="848"/>
      <c r="E3" s="703" t="str">
        <f>'Data Sheet'!$C$40</f>
        <v xml:space="preserve"> </v>
      </c>
      <c r="F3" s="1143"/>
      <c r="G3" s="847"/>
      <c r="H3" s="848"/>
      <c r="I3" s="485" t="s">
        <v>1129</v>
      </c>
      <c r="J3" s="848"/>
      <c r="K3" s="703" t="str">
        <f>'Data Sheet'!$C$40</f>
        <v xml:space="preserve"> </v>
      </c>
      <c r="L3" s="1293" t="str">
        <f>'Data Sheet'!$C$38</f>
        <v>12/31/2016</v>
      </c>
      <c r="M3" s="1143"/>
    </row>
    <row r="4" spans="1:13" ht="15" customHeight="1">
      <c r="A4" s="1181" t="s">
        <v>890</v>
      </c>
      <c r="B4" s="1182"/>
      <c r="C4" s="1182"/>
      <c r="D4" s="1182"/>
      <c r="E4" s="1182"/>
      <c r="F4" s="1183"/>
      <c r="G4" s="1211"/>
      <c r="H4" s="1182" t="s">
        <v>891</v>
      </c>
      <c r="I4" s="1182"/>
      <c r="J4" s="1182"/>
      <c r="K4" s="1182"/>
      <c r="L4" s="1182"/>
      <c r="M4" s="1183"/>
    </row>
    <row r="5" spans="1:13">
      <c r="A5" s="1184"/>
      <c r="B5" s="1157"/>
      <c r="C5" s="1157"/>
      <c r="D5" s="1157"/>
      <c r="E5" s="1157"/>
      <c r="F5" s="1212"/>
      <c r="G5" s="1184"/>
      <c r="H5" s="1157"/>
      <c r="I5" s="833"/>
      <c r="J5" s="833"/>
      <c r="M5" s="1141"/>
    </row>
    <row r="6" spans="1:13">
      <c r="A6" s="3153" t="s">
        <v>3518</v>
      </c>
      <c r="B6" s="3045"/>
      <c r="C6" s="3045"/>
      <c r="D6" s="3155" t="s">
        <v>3519</v>
      </c>
      <c r="E6" s="3156"/>
      <c r="F6" s="3046"/>
      <c r="G6" s="3153" t="s">
        <v>3520</v>
      </c>
      <c r="H6" s="3156"/>
      <c r="I6" s="3156"/>
      <c r="J6" s="3156"/>
      <c r="K6" s="9" t="s">
        <v>3521</v>
      </c>
      <c r="M6" s="1141"/>
    </row>
    <row r="7" spans="1:13">
      <c r="A7" s="3154"/>
      <c r="B7" s="3045"/>
      <c r="C7" s="3045"/>
      <c r="D7" s="3156"/>
      <c r="E7" s="3156"/>
      <c r="F7" s="3046"/>
      <c r="G7" s="3154"/>
      <c r="H7" s="3156"/>
      <c r="I7" s="3156"/>
      <c r="J7" s="3156"/>
      <c r="K7" s="3157" t="s">
        <v>3522</v>
      </c>
      <c r="L7" s="3045"/>
      <c r="M7" s="3046"/>
    </row>
    <row r="8" spans="1:13">
      <c r="A8" s="3153" t="s">
        <v>2473</v>
      </c>
      <c r="B8" s="3045"/>
      <c r="C8" s="3045"/>
      <c r="D8" s="3156"/>
      <c r="E8" s="3156"/>
      <c r="F8" s="3046"/>
      <c r="G8" s="3154"/>
      <c r="H8" s="3156"/>
      <c r="I8" s="3156"/>
      <c r="J8" s="3156"/>
      <c r="K8" s="3045"/>
      <c r="L8" s="3045"/>
      <c r="M8" s="3046"/>
    </row>
    <row r="9" spans="1:13">
      <c r="A9" s="3154"/>
      <c r="B9" s="3045"/>
      <c r="C9" s="3045"/>
      <c r="D9" s="3156"/>
      <c r="E9" s="3156"/>
      <c r="F9" s="3046"/>
      <c r="G9" s="3154"/>
      <c r="H9" s="3156"/>
      <c r="I9" s="3156"/>
      <c r="J9" s="3156"/>
      <c r="K9" s="3045"/>
      <c r="L9" s="3045"/>
      <c r="M9" s="3046"/>
    </row>
    <row r="10" spans="1:13">
      <c r="A10" s="3154"/>
      <c r="B10" s="3045"/>
      <c r="C10" s="3045"/>
      <c r="D10" s="3156"/>
      <c r="E10" s="3156"/>
      <c r="F10" s="3046"/>
      <c r="G10" s="3153" t="s">
        <v>2474</v>
      </c>
      <c r="H10" s="3156"/>
      <c r="I10" s="3156"/>
      <c r="J10" s="3156"/>
      <c r="K10" s="3045"/>
      <c r="L10" s="3045"/>
      <c r="M10" s="3046"/>
    </row>
    <row r="11" spans="1:13">
      <c r="A11" s="1171"/>
      <c r="B11" s="852"/>
      <c r="C11" s="852"/>
      <c r="D11" s="3156"/>
      <c r="E11" s="3156"/>
      <c r="F11" s="3046"/>
      <c r="G11" s="3154"/>
      <c r="H11" s="3156"/>
      <c r="I11" s="3156"/>
      <c r="J11" s="3156"/>
      <c r="K11" s="3045"/>
      <c r="L11" s="3045"/>
      <c r="M11" s="3046"/>
    </row>
    <row r="12" spans="1:13">
      <c r="A12" s="3153" t="s">
        <v>2475</v>
      </c>
      <c r="B12" s="3045"/>
      <c r="C12" s="3045"/>
      <c r="D12" s="3156"/>
      <c r="E12" s="3156"/>
      <c r="F12" s="3046"/>
      <c r="G12" s="3154"/>
      <c r="H12" s="3156"/>
      <c r="I12" s="3156"/>
      <c r="J12" s="3156"/>
      <c r="K12" s="3045"/>
      <c r="L12" s="3045"/>
      <c r="M12" s="3046"/>
    </row>
    <row r="13" spans="1:13">
      <c r="A13" s="3154"/>
      <c r="B13" s="3045"/>
      <c r="C13" s="3045"/>
      <c r="D13" s="3155" t="s">
        <v>2476</v>
      </c>
      <c r="E13" s="3156"/>
      <c r="F13" s="3046"/>
      <c r="G13" s="3154"/>
      <c r="H13" s="3156"/>
      <c r="I13" s="3156"/>
      <c r="J13" s="3156"/>
      <c r="K13" s="3157" t="s">
        <v>2477</v>
      </c>
      <c r="L13" s="3045"/>
      <c r="M13" s="3046"/>
    </row>
    <row r="14" spans="1:13">
      <c r="A14" s="3154"/>
      <c r="B14" s="3045"/>
      <c r="C14" s="3045"/>
      <c r="D14" s="3156"/>
      <c r="E14" s="3156"/>
      <c r="F14" s="3046"/>
      <c r="G14" s="3153" t="s">
        <v>2478</v>
      </c>
      <c r="H14" s="3156"/>
      <c r="I14" s="3156"/>
      <c r="J14" s="3156"/>
      <c r="K14" s="3045"/>
      <c r="L14" s="3045"/>
      <c r="M14" s="3046"/>
    </row>
    <row r="15" spans="1:13">
      <c r="A15" s="1172"/>
      <c r="B15" s="1133"/>
      <c r="C15" s="1133"/>
      <c r="D15" s="3057"/>
      <c r="E15" s="3057"/>
      <c r="F15" s="3158"/>
      <c r="G15" s="3159"/>
      <c r="H15" s="3057"/>
      <c r="I15" s="3057"/>
      <c r="J15" s="3057"/>
      <c r="M15" s="1141"/>
    </row>
    <row r="16" spans="1:13">
      <c r="A16" s="1185"/>
      <c r="B16" s="1158"/>
      <c r="C16" s="1147"/>
      <c r="D16" s="1157"/>
      <c r="E16" s="1186"/>
      <c r="F16" s="1149" t="s">
        <v>3051</v>
      </c>
      <c r="G16" s="3149" t="s">
        <v>3052</v>
      </c>
      <c r="H16" s="3150"/>
      <c r="I16" s="1158"/>
      <c r="J16" s="1157"/>
      <c r="K16" s="1189" t="s">
        <v>3051</v>
      </c>
      <c r="L16" s="1189" t="s">
        <v>3053</v>
      </c>
      <c r="M16" s="1190"/>
    </row>
    <row r="17" spans="1:13">
      <c r="A17" s="1150" t="s">
        <v>1718</v>
      </c>
      <c r="C17" s="844"/>
      <c r="D17" s="1191" t="s">
        <v>3003</v>
      </c>
      <c r="E17" s="1154" t="s">
        <v>1139</v>
      </c>
      <c r="F17" s="1155" t="s">
        <v>3054</v>
      </c>
      <c r="G17" s="3151" t="s">
        <v>3055</v>
      </c>
      <c r="H17" s="3100"/>
      <c r="I17" s="3152" t="s">
        <v>3056</v>
      </c>
      <c r="J17" s="3100"/>
      <c r="K17" s="1192" t="s">
        <v>3054</v>
      </c>
      <c r="L17" s="1192" t="s">
        <v>3057</v>
      </c>
      <c r="M17" s="846"/>
    </row>
    <row r="18" spans="1:13">
      <c r="A18" s="1150" t="s">
        <v>1721</v>
      </c>
      <c r="B18" s="1145" t="s">
        <v>3058</v>
      </c>
      <c r="C18" s="1193"/>
      <c r="D18" s="1191" t="s">
        <v>3059</v>
      </c>
      <c r="E18" s="1154" t="s">
        <v>3060</v>
      </c>
      <c r="F18" s="1155" t="s">
        <v>3181</v>
      </c>
      <c r="G18" s="3151" t="s">
        <v>3061</v>
      </c>
      <c r="H18" s="3100"/>
      <c r="I18" s="3152" t="s">
        <v>3062</v>
      </c>
      <c r="J18" s="3100"/>
      <c r="K18" s="1192" t="s">
        <v>2501</v>
      </c>
      <c r="L18" s="1192" t="s">
        <v>3063</v>
      </c>
      <c r="M18" s="1153" t="s">
        <v>1718</v>
      </c>
    </row>
    <row r="19" spans="1:13">
      <c r="A19" s="1194"/>
      <c r="B19" s="1195" t="s">
        <v>3007</v>
      </c>
      <c r="C19" s="1196"/>
      <c r="D19" s="1197" t="s">
        <v>3008</v>
      </c>
      <c r="E19" s="1198" t="s">
        <v>3009</v>
      </c>
      <c r="F19" s="1216" t="s">
        <v>3010</v>
      </c>
      <c r="G19" s="3146" t="s">
        <v>2337</v>
      </c>
      <c r="H19" s="3147"/>
      <c r="I19" s="3148" t="s">
        <v>2338</v>
      </c>
      <c r="J19" s="3147"/>
      <c r="K19" s="1199" t="s">
        <v>2339</v>
      </c>
      <c r="L19" s="1199" t="s">
        <v>2340</v>
      </c>
      <c r="M19" s="1161" t="s">
        <v>1721</v>
      </c>
    </row>
    <row r="20" spans="1:13">
      <c r="A20" s="1146">
        <v>1</v>
      </c>
      <c r="B20" s="9" t="s">
        <v>4730</v>
      </c>
      <c r="D20" s="1144"/>
      <c r="E20" s="833"/>
      <c r="F20" s="282"/>
      <c r="G20" s="403"/>
      <c r="H20" s="371"/>
      <c r="I20" s="313"/>
      <c r="J20" s="993"/>
      <c r="K20" s="313"/>
      <c r="L20" s="313"/>
      <c r="M20" s="846">
        <v>1</v>
      </c>
    </row>
    <row r="21" spans="1:13">
      <c r="A21" s="1146">
        <v>2</v>
      </c>
      <c r="D21" s="1144"/>
      <c r="E21" s="833"/>
      <c r="F21" s="283"/>
      <c r="G21" s="351"/>
      <c r="H21" s="354"/>
      <c r="I21" s="308"/>
      <c r="J21" s="992"/>
      <c r="K21" s="308"/>
      <c r="L21" s="308"/>
      <c r="M21" s="846">
        <v>2</v>
      </c>
    </row>
    <row r="22" spans="1:13">
      <c r="A22" s="1146">
        <v>3</v>
      </c>
      <c r="D22" s="1144"/>
      <c r="E22" s="833"/>
      <c r="F22" s="283"/>
      <c r="G22" s="351"/>
      <c r="H22" s="354"/>
      <c r="I22" s="308"/>
      <c r="J22" s="992"/>
      <c r="K22" s="308"/>
      <c r="L22" s="308"/>
      <c r="M22" s="846">
        <v>3</v>
      </c>
    </row>
    <row r="23" spans="1:13">
      <c r="A23" s="1146">
        <v>4</v>
      </c>
      <c r="D23" s="1144"/>
      <c r="E23" s="833"/>
      <c r="F23" s="283"/>
      <c r="G23" s="351"/>
      <c r="H23" s="354"/>
      <c r="I23" s="308"/>
      <c r="J23" s="992"/>
      <c r="K23" s="308"/>
      <c r="L23" s="308"/>
      <c r="M23" s="846">
        <v>4</v>
      </c>
    </row>
    <row r="24" spans="1:13">
      <c r="A24" s="1146">
        <v>5</v>
      </c>
      <c r="D24" s="1144"/>
      <c r="E24" s="833"/>
      <c r="F24" s="283"/>
      <c r="G24" s="351"/>
      <c r="H24" s="354"/>
      <c r="I24" s="308"/>
      <c r="J24" s="992"/>
      <c r="K24" s="308"/>
      <c r="L24" s="308"/>
      <c r="M24" s="846">
        <v>5</v>
      </c>
    </row>
    <row r="25" spans="1:13">
      <c r="A25" s="1146">
        <v>6</v>
      </c>
      <c r="D25" s="1144"/>
      <c r="E25" s="833"/>
      <c r="F25" s="283"/>
      <c r="G25" s="351"/>
      <c r="H25" s="354"/>
      <c r="I25" s="308"/>
      <c r="J25" s="992"/>
      <c r="K25" s="308"/>
      <c r="L25" s="308"/>
      <c r="M25" s="846">
        <v>6</v>
      </c>
    </row>
    <row r="26" spans="1:13">
      <c r="A26" s="1146">
        <v>7</v>
      </c>
      <c r="D26" s="1144"/>
      <c r="E26" s="833"/>
      <c r="F26" s="283"/>
      <c r="G26" s="351"/>
      <c r="H26" s="354"/>
      <c r="I26" s="308"/>
      <c r="J26" s="992"/>
      <c r="K26" s="308"/>
      <c r="L26" s="308"/>
      <c r="M26" s="846">
        <v>7</v>
      </c>
    </row>
    <row r="27" spans="1:13">
      <c r="A27" s="1146">
        <v>8</v>
      </c>
      <c r="D27" s="1144"/>
      <c r="E27" s="833"/>
      <c r="F27" s="283"/>
      <c r="G27" s="351"/>
      <c r="H27" s="354"/>
      <c r="I27" s="308"/>
      <c r="J27" s="992"/>
      <c r="K27" s="308"/>
      <c r="L27" s="308"/>
      <c r="M27" s="846">
        <v>8</v>
      </c>
    </row>
    <row r="28" spans="1:13">
      <c r="A28" s="1146">
        <v>9</v>
      </c>
      <c r="D28" s="1144"/>
      <c r="E28" s="833"/>
      <c r="F28" s="283"/>
      <c r="G28" s="351"/>
      <c r="H28" s="354"/>
      <c r="I28" s="308"/>
      <c r="J28" s="992"/>
      <c r="K28" s="308"/>
      <c r="L28" s="308"/>
      <c r="M28" s="846">
        <v>9</v>
      </c>
    </row>
    <row r="29" spans="1:13">
      <c r="A29" s="1146">
        <v>10</v>
      </c>
      <c r="D29" s="1144"/>
      <c r="E29" s="833"/>
      <c r="F29" s="283"/>
      <c r="G29" s="351"/>
      <c r="H29" s="354"/>
      <c r="I29" s="308"/>
      <c r="J29" s="992"/>
      <c r="K29" s="308"/>
      <c r="L29" s="308"/>
      <c r="M29" s="846">
        <v>10</v>
      </c>
    </row>
    <row r="30" spans="1:13">
      <c r="A30" s="1146">
        <v>11</v>
      </c>
      <c r="D30" s="1144"/>
      <c r="E30" s="833"/>
      <c r="F30" s="283"/>
      <c r="G30" s="351"/>
      <c r="H30" s="354"/>
      <c r="I30" s="308"/>
      <c r="J30" s="992"/>
      <c r="K30" s="308"/>
      <c r="L30" s="308"/>
      <c r="M30" s="846">
        <v>11</v>
      </c>
    </row>
    <row r="31" spans="1:13">
      <c r="A31" s="1146">
        <v>12</v>
      </c>
      <c r="D31" s="1144"/>
      <c r="E31" s="833"/>
      <c r="F31" s="283"/>
      <c r="G31" s="351"/>
      <c r="H31" s="354"/>
      <c r="I31" s="308"/>
      <c r="J31" s="992"/>
      <c r="K31" s="308"/>
      <c r="L31" s="308"/>
      <c r="M31" s="846">
        <v>12</v>
      </c>
    </row>
    <row r="32" spans="1:13">
      <c r="A32" s="1146">
        <v>13</v>
      </c>
      <c r="D32" s="1144"/>
      <c r="E32" s="833"/>
      <c r="F32" s="283"/>
      <c r="G32" s="351"/>
      <c r="H32" s="354"/>
      <c r="I32" s="308"/>
      <c r="J32" s="992"/>
      <c r="K32" s="308"/>
      <c r="L32" s="308"/>
      <c r="M32" s="846">
        <v>13</v>
      </c>
    </row>
    <row r="33" spans="1:13">
      <c r="A33" s="1146">
        <v>14</v>
      </c>
      <c r="D33" s="1144"/>
      <c r="E33" s="833"/>
      <c r="F33" s="283"/>
      <c r="G33" s="351"/>
      <c r="H33" s="354"/>
      <c r="I33" s="308"/>
      <c r="J33" s="992"/>
      <c r="K33" s="308"/>
      <c r="L33" s="308"/>
      <c r="M33" s="846">
        <v>14</v>
      </c>
    </row>
    <row r="34" spans="1:13">
      <c r="A34" s="1146">
        <v>15</v>
      </c>
      <c r="D34" s="1144"/>
      <c r="E34" s="833"/>
      <c r="F34" s="283"/>
      <c r="G34" s="351"/>
      <c r="H34" s="354"/>
      <c r="I34" s="308"/>
      <c r="J34" s="992"/>
      <c r="K34" s="308"/>
      <c r="L34" s="308"/>
      <c r="M34" s="846">
        <v>15</v>
      </c>
    </row>
    <row r="35" spans="1:13">
      <c r="A35" s="1146">
        <v>16</v>
      </c>
      <c r="D35" s="1144"/>
      <c r="E35" s="833"/>
      <c r="F35" s="283"/>
      <c r="G35" s="351"/>
      <c r="H35" s="354"/>
      <c r="I35" s="308"/>
      <c r="J35" s="992"/>
      <c r="K35" s="308"/>
      <c r="L35" s="308"/>
      <c r="M35" s="846">
        <v>16</v>
      </c>
    </row>
    <row r="36" spans="1:13">
      <c r="A36" s="1146">
        <v>17</v>
      </c>
      <c r="D36" s="1144"/>
      <c r="E36" s="833"/>
      <c r="F36" s="283"/>
      <c r="G36" s="351"/>
      <c r="H36" s="354"/>
      <c r="I36" s="308"/>
      <c r="J36" s="992"/>
      <c r="K36" s="308"/>
      <c r="L36" s="308"/>
      <c r="M36" s="846">
        <v>17</v>
      </c>
    </row>
    <row r="37" spans="1:13">
      <c r="A37" s="1146">
        <v>18</v>
      </c>
      <c r="D37" s="1144"/>
      <c r="E37" s="833"/>
      <c r="F37" s="283"/>
      <c r="G37" s="351"/>
      <c r="H37" s="354"/>
      <c r="I37" s="308"/>
      <c r="J37" s="992"/>
      <c r="K37" s="308"/>
      <c r="L37" s="308"/>
      <c r="M37" s="846">
        <v>18</v>
      </c>
    </row>
    <row r="38" spans="1:13">
      <c r="A38" s="1146">
        <v>19</v>
      </c>
      <c r="D38" s="1144"/>
      <c r="E38" s="833"/>
      <c r="F38" s="283"/>
      <c r="G38" s="351"/>
      <c r="H38" s="354"/>
      <c r="I38" s="308"/>
      <c r="J38" s="992"/>
      <c r="K38" s="308"/>
      <c r="L38" s="308"/>
      <c r="M38" s="846">
        <v>19</v>
      </c>
    </row>
    <row r="39" spans="1:13">
      <c r="A39" s="1146">
        <v>20</v>
      </c>
      <c r="D39" s="1144"/>
      <c r="E39" s="833"/>
      <c r="F39" s="283"/>
      <c r="G39" s="351"/>
      <c r="H39" s="354"/>
      <c r="I39" s="308"/>
      <c r="J39" s="992"/>
      <c r="K39" s="308"/>
      <c r="L39" s="308"/>
      <c r="M39" s="846">
        <v>20</v>
      </c>
    </row>
    <row r="40" spans="1:13">
      <c r="A40" s="1146">
        <v>21</v>
      </c>
      <c r="D40" s="1144"/>
      <c r="E40" s="833"/>
      <c r="F40" s="283"/>
      <c r="G40" s="351"/>
      <c r="H40" s="354"/>
      <c r="I40" s="308"/>
      <c r="J40" s="992"/>
      <c r="K40" s="308"/>
      <c r="L40" s="308"/>
      <c r="M40" s="846">
        <v>21</v>
      </c>
    </row>
    <row r="41" spans="1:13">
      <c r="A41" s="1146">
        <v>22</v>
      </c>
      <c r="D41" s="1144"/>
      <c r="E41" s="833"/>
      <c r="F41" s="283"/>
      <c r="G41" s="351"/>
      <c r="H41" s="354"/>
      <c r="I41" s="308"/>
      <c r="J41" s="992"/>
      <c r="K41" s="308"/>
      <c r="L41" s="308"/>
      <c r="M41" s="846">
        <v>22</v>
      </c>
    </row>
    <row r="42" spans="1:13">
      <c r="A42" s="1146">
        <v>23</v>
      </c>
      <c r="D42" s="1144"/>
      <c r="E42" s="833"/>
      <c r="F42" s="283"/>
      <c r="G42" s="351"/>
      <c r="H42" s="354"/>
      <c r="I42" s="308"/>
      <c r="J42" s="992"/>
      <c r="K42" s="308"/>
      <c r="L42" s="308"/>
      <c r="M42" s="846">
        <v>23</v>
      </c>
    </row>
    <row r="43" spans="1:13">
      <c r="A43" s="1146">
        <v>24</v>
      </c>
      <c r="D43" s="1144"/>
      <c r="E43" s="833"/>
      <c r="F43" s="283"/>
      <c r="G43" s="351"/>
      <c r="H43" s="354"/>
      <c r="I43" s="308"/>
      <c r="J43" s="992"/>
      <c r="K43" s="308"/>
      <c r="L43" s="308"/>
      <c r="M43" s="846">
        <v>24</v>
      </c>
    </row>
    <row r="44" spans="1:13">
      <c r="A44" s="1146">
        <v>25</v>
      </c>
      <c r="D44" s="1144"/>
      <c r="E44" s="833"/>
      <c r="F44" s="283"/>
      <c r="G44" s="351"/>
      <c r="H44" s="354"/>
      <c r="I44" s="308"/>
      <c r="J44" s="992"/>
      <c r="K44" s="308"/>
      <c r="L44" s="308"/>
      <c r="M44" s="846">
        <v>25</v>
      </c>
    </row>
    <row r="45" spans="1:13">
      <c r="A45" s="1146">
        <v>26</v>
      </c>
      <c r="D45" s="1144"/>
      <c r="E45" s="833"/>
      <c r="F45" s="283"/>
      <c r="G45" s="351"/>
      <c r="H45" s="354"/>
      <c r="I45" s="308"/>
      <c r="J45" s="992"/>
      <c r="K45" s="308"/>
      <c r="L45" s="308"/>
      <c r="M45" s="846">
        <v>26</v>
      </c>
    </row>
    <row r="46" spans="1:13">
      <c r="A46" s="1146">
        <v>27</v>
      </c>
      <c r="D46" s="1144"/>
      <c r="E46" s="833"/>
      <c r="F46" s="283"/>
      <c r="G46" s="351"/>
      <c r="H46" s="354"/>
      <c r="I46" s="308"/>
      <c r="J46" s="992"/>
      <c r="K46" s="308"/>
      <c r="L46" s="308"/>
      <c r="M46" s="846">
        <v>27</v>
      </c>
    </row>
    <row r="47" spans="1:13">
      <c r="A47" s="1146">
        <v>28</v>
      </c>
      <c r="D47" s="1144"/>
      <c r="E47" s="833"/>
      <c r="F47" s="283"/>
      <c r="G47" s="351"/>
      <c r="H47" s="354"/>
      <c r="I47" s="308"/>
      <c r="J47" s="992"/>
      <c r="K47" s="308"/>
      <c r="L47" s="308"/>
      <c r="M47" s="846">
        <v>28</v>
      </c>
    </row>
    <row r="48" spans="1:13">
      <c r="A48" s="1146">
        <v>29</v>
      </c>
      <c r="D48" s="1144"/>
      <c r="E48" s="833"/>
      <c r="F48" s="283"/>
      <c r="G48" s="351"/>
      <c r="H48" s="354"/>
      <c r="I48" s="308"/>
      <c r="J48" s="992"/>
      <c r="K48" s="308"/>
      <c r="L48" s="308"/>
      <c r="M48" s="846">
        <v>29</v>
      </c>
    </row>
    <row r="49" spans="1:13">
      <c r="A49" s="1146">
        <v>30</v>
      </c>
      <c r="D49" s="1144"/>
      <c r="E49" s="833"/>
      <c r="F49" s="283"/>
      <c r="G49" s="351"/>
      <c r="H49" s="354"/>
      <c r="I49" s="308"/>
      <c r="J49" s="992"/>
      <c r="K49" s="308"/>
      <c r="L49" s="308"/>
      <c r="M49" s="846">
        <v>30</v>
      </c>
    </row>
    <row r="50" spans="1:13">
      <c r="A50" s="1146">
        <v>31</v>
      </c>
      <c r="D50" s="1144"/>
      <c r="E50" s="833"/>
      <c r="F50" s="283"/>
      <c r="G50" s="351"/>
      <c r="H50" s="354"/>
      <c r="I50" s="308"/>
      <c r="J50" s="992"/>
      <c r="K50" s="308"/>
      <c r="L50" s="308"/>
      <c r="M50" s="846">
        <v>31</v>
      </c>
    </row>
    <row r="51" spans="1:13">
      <c r="A51" s="1146">
        <v>32</v>
      </c>
      <c r="D51" s="1144"/>
      <c r="E51" s="833"/>
      <c r="F51" s="283"/>
      <c r="G51" s="351"/>
      <c r="H51" s="354"/>
      <c r="I51" s="308"/>
      <c r="J51" s="992"/>
      <c r="K51" s="308"/>
      <c r="L51" s="308"/>
      <c r="M51" s="846">
        <v>32</v>
      </c>
    </row>
    <row r="52" spans="1:13">
      <c r="A52" s="1146">
        <v>33</v>
      </c>
      <c r="D52" s="1144"/>
      <c r="E52" s="833"/>
      <c r="F52" s="283"/>
      <c r="G52" s="351"/>
      <c r="H52" s="354"/>
      <c r="I52" s="308"/>
      <c r="J52" s="992"/>
      <c r="K52" s="308"/>
      <c r="L52" s="308"/>
      <c r="M52" s="846">
        <v>33</v>
      </c>
    </row>
    <row r="53" spans="1:13">
      <c r="A53" s="1146">
        <v>34</v>
      </c>
      <c r="D53" s="1144"/>
      <c r="E53" s="833"/>
      <c r="F53" s="283"/>
      <c r="G53" s="351"/>
      <c r="H53" s="354"/>
      <c r="I53" s="308"/>
      <c r="J53" s="992"/>
      <c r="K53" s="308"/>
      <c r="L53" s="308"/>
      <c r="M53" s="846">
        <v>34</v>
      </c>
    </row>
    <row r="54" spans="1:13">
      <c r="A54" s="1146">
        <v>35</v>
      </c>
      <c r="D54" s="1144"/>
      <c r="E54" s="833"/>
      <c r="F54" s="283"/>
      <c r="G54" s="351"/>
      <c r="H54" s="354"/>
      <c r="I54" s="308"/>
      <c r="J54" s="992"/>
      <c r="K54" s="308"/>
      <c r="L54" s="308"/>
      <c r="M54" s="846">
        <v>35</v>
      </c>
    </row>
    <row r="55" spans="1:13">
      <c r="A55" s="1146">
        <v>36</v>
      </c>
      <c r="D55" s="1144"/>
      <c r="E55" s="833"/>
      <c r="F55" s="283"/>
      <c r="G55" s="351"/>
      <c r="H55" s="354"/>
      <c r="I55" s="308"/>
      <c r="J55" s="992"/>
      <c r="K55" s="308"/>
      <c r="L55" s="308"/>
      <c r="M55" s="846">
        <v>36</v>
      </c>
    </row>
    <row r="56" spans="1:13">
      <c r="A56" s="1146">
        <v>37</v>
      </c>
      <c r="D56" s="1144"/>
      <c r="E56" s="833"/>
      <c r="F56" s="283"/>
      <c r="G56" s="351"/>
      <c r="H56" s="354"/>
      <c r="I56" s="308"/>
      <c r="J56" s="992"/>
      <c r="K56" s="308"/>
      <c r="L56" s="308"/>
      <c r="M56" s="846">
        <v>37</v>
      </c>
    </row>
    <row r="57" spans="1:13">
      <c r="A57" s="1146">
        <v>38</v>
      </c>
      <c r="D57" s="1144"/>
      <c r="E57" s="833"/>
      <c r="F57" s="283"/>
      <c r="G57" s="351"/>
      <c r="H57" s="354"/>
      <c r="I57" s="308"/>
      <c r="J57" s="992"/>
      <c r="K57" s="308"/>
      <c r="L57" s="308"/>
      <c r="M57" s="846">
        <v>38</v>
      </c>
    </row>
    <row r="58" spans="1:13">
      <c r="A58" s="1146">
        <v>39</v>
      </c>
      <c r="D58" s="1144"/>
      <c r="E58" s="833"/>
      <c r="F58" s="283"/>
      <c r="G58" s="351"/>
      <c r="H58" s="354"/>
      <c r="I58" s="308"/>
      <c r="J58" s="992"/>
      <c r="K58" s="308"/>
      <c r="L58" s="308"/>
      <c r="M58" s="846">
        <v>39</v>
      </c>
    </row>
    <row r="59" spans="1:13">
      <c r="A59" s="1146">
        <v>40</v>
      </c>
      <c r="D59" s="1144"/>
      <c r="E59" s="833"/>
      <c r="F59" s="283"/>
      <c r="G59" s="351"/>
      <c r="H59" s="354"/>
      <c r="I59" s="308"/>
      <c r="J59" s="992"/>
      <c r="K59" s="308"/>
      <c r="L59" s="308"/>
      <c r="M59" s="846">
        <v>40</v>
      </c>
    </row>
    <row r="60" spans="1:13">
      <c r="A60" s="1194">
        <v>41</v>
      </c>
      <c r="B60" s="467"/>
      <c r="C60" s="467"/>
      <c r="D60" s="468"/>
      <c r="E60" s="467"/>
      <c r="F60" s="284"/>
      <c r="G60" s="351"/>
      <c r="H60" s="354"/>
      <c r="I60" s="308"/>
      <c r="J60" s="992"/>
      <c r="K60" s="308"/>
      <c r="L60" s="308"/>
      <c r="M60" s="1200">
        <v>41</v>
      </c>
    </row>
    <row r="61" spans="1:13">
      <c r="A61" s="1184">
        <v>42</v>
      </c>
      <c r="B61" s="1158" t="s">
        <v>3064</v>
      </c>
      <c r="C61" s="1157"/>
      <c r="D61" s="1157"/>
      <c r="E61" s="1157"/>
      <c r="F61" s="1190"/>
      <c r="G61" s="1184"/>
      <c r="H61" s="707"/>
      <c r="I61" s="304"/>
      <c r="J61" s="259"/>
      <c r="K61" s="304"/>
      <c r="L61" s="304"/>
      <c r="M61" s="846">
        <v>42</v>
      </c>
    </row>
    <row r="62" spans="1:13" ht="15.75" thickBot="1">
      <c r="A62" s="859"/>
      <c r="B62" s="1201"/>
      <c r="C62" s="860"/>
      <c r="D62" s="860"/>
      <c r="E62" s="1202" t="s">
        <v>172</v>
      </c>
      <c r="F62" s="289">
        <f>SUM(F20:F60)</f>
        <v>0</v>
      </c>
      <c r="G62" s="859"/>
      <c r="H62" s="437">
        <f>SUM(H20:H60)</f>
        <v>0</v>
      </c>
      <c r="I62" s="708"/>
      <c r="J62" s="437">
        <f>SUM(J20:J60)</f>
        <v>0</v>
      </c>
      <c r="K62" s="437">
        <f>SUM(K20:K60)</f>
        <v>0</v>
      </c>
      <c r="L62" s="412">
        <f>SUM(L20:L60)</f>
        <v>0</v>
      </c>
      <c r="M62" s="1203"/>
    </row>
    <row r="63" spans="1:13">
      <c r="A63" s="9" t="s">
        <v>3065</v>
      </c>
      <c r="G63" s="9" t="s">
        <v>3066</v>
      </c>
      <c r="M63" s="1137" t="s">
        <v>3773</v>
      </c>
    </row>
    <row r="64" spans="1:13">
      <c r="A64" s="12" t="s">
        <v>3774</v>
      </c>
      <c r="B64" s="12"/>
      <c r="C64" s="12"/>
      <c r="D64" s="12"/>
      <c r="E64" s="12"/>
      <c r="F64" s="12"/>
      <c r="G64" s="12" t="s">
        <v>3775</v>
      </c>
      <c r="H64" s="12"/>
      <c r="I64" s="12"/>
      <c r="J64" s="12"/>
      <c r="K64" s="12"/>
      <c r="L64" s="12"/>
      <c r="M64" s="12"/>
    </row>
    <row r="65" spans="1:13" ht="15.75">
      <c r="A65" s="1140" t="s">
        <v>1184</v>
      </c>
      <c r="B65" s="12"/>
      <c r="C65" s="12"/>
      <c r="D65" s="12"/>
      <c r="E65" s="12"/>
      <c r="F65" s="12"/>
    </row>
    <row r="66" spans="1:13" ht="15.75" thickBot="1">
      <c r="A66" s="9" t="str">
        <f>'Data Sheet'!$C$25</f>
        <v xml:space="preserve"> New York State Electric &amp; Gas Corporation</v>
      </c>
      <c r="E66" s="1136" t="s">
        <v>1778</v>
      </c>
      <c r="F66" s="1291" t="str">
        <f>'Data Sheet'!$C$38</f>
        <v>12/31/2016</v>
      </c>
      <c r="G66" s="9" t="str">
        <f>'Data Sheet'!$C$25</f>
        <v xml:space="preserve"> New York State Electric &amp; Gas Corporation</v>
      </c>
      <c r="K66" s="1136" t="s">
        <v>1778</v>
      </c>
      <c r="L66" s="1291" t="str">
        <f>'Data Sheet'!$C$38</f>
        <v>12/31/2016</v>
      </c>
    </row>
    <row r="67" spans="1:13">
      <c r="A67" s="838"/>
      <c r="B67" s="841"/>
      <c r="C67" s="841"/>
      <c r="D67" s="841"/>
      <c r="E67" s="841"/>
      <c r="F67" s="841"/>
      <c r="G67" s="838"/>
      <c r="H67" s="841"/>
      <c r="I67" s="841"/>
      <c r="J67" s="841"/>
      <c r="K67" s="841"/>
      <c r="L67" s="841"/>
      <c r="M67" s="1138"/>
    </row>
    <row r="68" spans="1:13">
      <c r="A68" s="1205" t="s">
        <v>890</v>
      </c>
      <c r="B68" s="12"/>
      <c r="C68" s="12"/>
      <c r="D68" s="12"/>
      <c r="E68" s="12"/>
      <c r="F68" s="1204"/>
      <c r="G68" s="1205" t="s">
        <v>890</v>
      </c>
      <c r="H68" s="12"/>
      <c r="I68" s="12"/>
      <c r="J68" s="12"/>
      <c r="K68" s="12"/>
      <c r="L68" s="12"/>
      <c r="M68" s="855"/>
    </row>
    <row r="69" spans="1:13">
      <c r="A69" s="849"/>
      <c r="B69" s="850"/>
      <c r="C69" s="850"/>
      <c r="D69" s="850"/>
      <c r="E69" s="850"/>
      <c r="F69" s="850"/>
      <c r="G69" s="847"/>
      <c r="H69" s="850"/>
      <c r="I69" s="850"/>
      <c r="J69" s="850"/>
      <c r="K69" s="850"/>
      <c r="L69" s="850"/>
      <c r="M69" s="851"/>
    </row>
    <row r="70" spans="1:13">
      <c r="A70" s="1185"/>
      <c r="B70" s="1158"/>
      <c r="C70" s="1147"/>
      <c r="D70" s="1157"/>
      <c r="E70" s="1186"/>
      <c r="F70" s="1187" t="s">
        <v>3051</v>
      </c>
      <c r="G70" s="1184"/>
      <c r="H70" s="1206" t="s">
        <v>3052</v>
      </c>
      <c r="I70" s="1158"/>
      <c r="J70" s="1157"/>
      <c r="K70" s="1189" t="s">
        <v>3051</v>
      </c>
      <c r="L70" s="1189" t="s">
        <v>3053</v>
      </c>
      <c r="M70" s="1190"/>
    </row>
    <row r="71" spans="1:13">
      <c r="A71" s="1150" t="s">
        <v>1718</v>
      </c>
      <c r="C71" s="844"/>
      <c r="D71" s="1152" t="s">
        <v>3003</v>
      </c>
      <c r="E71" s="1154" t="s">
        <v>1139</v>
      </c>
      <c r="F71" s="1191" t="s">
        <v>3054</v>
      </c>
      <c r="G71" s="843"/>
      <c r="H71" s="1151" t="s">
        <v>3055</v>
      </c>
      <c r="I71" s="1145"/>
      <c r="J71" s="12" t="s">
        <v>3056</v>
      </c>
      <c r="K71" s="1192" t="s">
        <v>3054</v>
      </c>
      <c r="L71" s="1192" t="s">
        <v>3057</v>
      </c>
      <c r="M71" s="846"/>
    </row>
    <row r="72" spans="1:13">
      <c r="A72" s="1150" t="s">
        <v>1721</v>
      </c>
      <c r="B72" s="1145" t="s">
        <v>3058</v>
      </c>
      <c r="C72" s="1193"/>
      <c r="D72" s="1152" t="s">
        <v>3059</v>
      </c>
      <c r="E72" s="1154" t="s">
        <v>3060</v>
      </c>
      <c r="F72" s="1191" t="s">
        <v>3181</v>
      </c>
      <c r="G72" s="843"/>
      <c r="H72" s="1151" t="s">
        <v>3061</v>
      </c>
      <c r="I72" s="1145"/>
      <c r="J72" s="12" t="s">
        <v>3062</v>
      </c>
      <c r="K72" s="1192" t="s">
        <v>2501</v>
      </c>
      <c r="L72" s="1192" t="s">
        <v>3063</v>
      </c>
      <c r="M72" s="1153" t="s">
        <v>1718</v>
      </c>
    </row>
    <row r="73" spans="1:13">
      <c r="A73" s="1194"/>
      <c r="B73" s="1195" t="s">
        <v>3007</v>
      </c>
      <c r="C73" s="1196"/>
      <c r="D73" s="1197" t="s">
        <v>3008</v>
      </c>
      <c r="E73" s="1198" t="s">
        <v>3009</v>
      </c>
      <c r="F73" s="1197" t="s">
        <v>3010</v>
      </c>
      <c r="G73" s="847"/>
      <c r="H73" s="1207" t="s">
        <v>2337</v>
      </c>
      <c r="I73" s="1195"/>
      <c r="J73" s="850" t="s">
        <v>2338</v>
      </c>
      <c r="K73" s="1199" t="s">
        <v>2339</v>
      </c>
      <c r="L73" s="1199" t="s">
        <v>2340</v>
      </c>
      <c r="M73" s="1161" t="s">
        <v>1721</v>
      </c>
    </row>
    <row r="74" spans="1:13">
      <c r="A74" s="1146">
        <v>1</v>
      </c>
      <c r="D74" s="1144"/>
      <c r="F74" s="313"/>
      <c r="G74" s="403"/>
      <c r="H74" s="371"/>
      <c r="I74" s="313"/>
      <c r="J74" s="408"/>
      <c r="K74" s="313"/>
      <c r="L74" s="313"/>
      <c r="M74" s="846">
        <v>1</v>
      </c>
    </row>
    <row r="75" spans="1:13">
      <c r="A75" s="1146">
        <v>2</v>
      </c>
      <c r="D75" s="1144"/>
      <c r="F75" s="308"/>
      <c r="G75" s="351"/>
      <c r="H75" s="354"/>
      <c r="I75" s="308"/>
      <c r="J75" s="307"/>
      <c r="K75" s="308"/>
      <c r="L75" s="308"/>
      <c r="M75" s="846">
        <v>2</v>
      </c>
    </row>
    <row r="76" spans="1:13">
      <c r="A76" s="1146">
        <v>3</v>
      </c>
      <c r="D76" s="1144"/>
      <c r="F76" s="308"/>
      <c r="G76" s="351"/>
      <c r="H76" s="354"/>
      <c r="I76" s="308"/>
      <c r="J76" s="307"/>
      <c r="K76" s="308"/>
      <c r="L76" s="308"/>
      <c r="M76" s="846">
        <v>3</v>
      </c>
    </row>
    <row r="77" spans="1:13">
      <c r="A77" s="1146">
        <v>4</v>
      </c>
      <c r="D77" s="1144"/>
      <c r="F77" s="308"/>
      <c r="G77" s="351"/>
      <c r="H77" s="354"/>
      <c r="I77" s="308"/>
      <c r="J77" s="307"/>
      <c r="K77" s="308"/>
      <c r="L77" s="308"/>
      <c r="M77" s="846">
        <v>4</v>
      </c>
    </row>
    <row r="78" spans="1:13">
      <c r="A78" s="1146">
        <v>5</v>
      </c>
      <c r="D78" s="1144"/>
      <c r="F78" s="308"/>
      <c r="G78" s="351"/>
      <c r="H78" s="354"/>
      <c r="I78" s="308"/>
      <c r="J78" s="307"/>
      <c r="K78" s="308"/>
      <c r="L78" s="308"/>
      <c r="M78" s="846">
        <v>5</v>
      </c>
    </row>
    <row r="79" spans="1:13">
      <c r="A79" s="1146">
        <v>6</v>
      </c>
      <c r="D79" s="1144"/>
      <c r="F79" s="308"/>
      <c r="G79" s="351"/>
      <c r="H79" s="354"/>
      <c r="I79" s="308"/>
      <c r="J79" s="307"/>
      <c r="K79" s="308"/>
      <c r="L79" s="308"/>
      <c r="M79" s="846">
        <v>6</v>
      </c>
    </row>
    <row r="80" spans="1:13">
      <c r="A80" s="1146">
        <v>7</v>
      </c>
      <c r="D80" s="1144"/>
      <c r="F80" s="308"/>
      <c r="G80" s="351"/>
      <c r="H80" s="354"/>
      <c r="I80" s="308"/>
      <c r="J80" s="307"/>
      <c r="K80" s="308"/>
      <c r="L80" s="308"/>
      <c r="M80" s="846">
        <v>7</v>
      </c>
    </row>
    <row r="81" spans="1:13">
      <c r="A81" s="1146">
        <v>8</v>
      </c>
      <c r="D81" s="1144"/>
      <c r="F81" s="308"/>
      <c r="G81" s="351"/>
      <c r="H81" s="354"/>
      <c r="I81" s="308"/>
      <c r="J81" s="307"/>
      <c r="K81" s="308"/>
      <c r="L81" s="308"/>
      <c r="M81" s="846">
        <v>8</v>
      </c>
    </row>
    <row r="82" spans="1:13">
      <c r="A82" s="1146">
        <v>9</v>
      </c>
      <c r="D82" s="1144"/>
      <c r="F82" s="308"/>
      <c r="G82" s="351"/>
      <c r="H82" s="354"/>
      <c r="I82" s="308"/>
      <c r="J82" s="307"/>
      <c r="K82" s="308"/>
      <c r="L82" s="308"/>
      <c r="M82" s="846">
        <v>9</v>
      </c>
    </row>
    <row r="83" spans="1:13">
      <c r="A83" s="1146">
        <v>10</v>
      </c>
      <c r="D83" s="1144"/>
      <c r="F83" s="308"/>
      <c r="G83" s="351"/>
      <c r="H83" s="354"/>
      <c r="I83" s="308"/>
      <c r="J83" s="307"/>
      <c r="K83" s="308"/>
      <c r="L83" s="308"/>
      <c r="M83" s="846">
        <v>10</v>
      </c>
    </row>
    <row r="84" spans="1:13">
      <c r="A84" s="1146">
        <v>11</v>
      </c>
      <c r="D84" s="1144"/>
      <c r="F84" s="308"/>
      <c r="G84" s="351"/>
      <c r="H84" s="354"/>
      <c r="I84" s="308"/>
      <c r="J84" s="307"/>
      <c r="K84" s="308"/>
      <c r="L84" s="308"/>
      <c r="M84" s="846">
        <v>11</v>
      </c>
    </row>
    <row r="85" spans="1:13">
      <c r="A85" s="1146">
        <v>12</v>
      </c>
      <c r="D85" s="1144"/>
      <c r="F85" s="308"/>
      <c r="G85" s="351"/>
      <c r="H85" s="354"/>
      <c r="I85" s="308"/>
      <c r="J85" s="307"/>
      <c r="K85" s="308"/>
      <c r="L85" s="308"/>
      <c r="M85" s="846">
        <v>12</v>
      </c>
    </row>
    <row r="86" spans="1:13">
      <c r="A86" s="1146">
        <v>13</v>
      </c>
      <c r="D86" s="1144"/>
      <c r="F86" s="308"/>
      <c r="G86" s="351"/>
      <c r="H86" s="354"/>
      <c r="I86" s="308"/>
      <c r="J86" s="307"/>
      <c r="K86" s="308"/>
      <c r="L86" s="308"/>
      <c r="M86" s="846">
        <v>13</v>
      </c>
    </row>
    <row r="87" spans="1:13">
      <c r="A87" s="1146">
        <v>14</v>
      </c>
      <c r="D87" s="1144"/>
      <c r="F87" s="308"/>
      <c r="G87" s="351"/>
      <c r="H87" s="354"/>
      <c r="I87" s="308"/>
      <c r="J87" s="307"/>
      <c r="K87" s="308"/>
      <c r="L87" s="308"/>
      <c r="M87" s="846">
        <v>14</v>
      </c>
    </row>
    <row r="88" spans="1:13">
      <c r="A88" s="1146">
        <v>15</v>
      </c>
      <c r="D88" s="1144"/>
      <c r="F88" s="308"/>
      <c r="G88" s="351"/>
      <c r="H88" s="354"/>
      <c r="I88" s="308"/>
      <c r="J88" s="307"/>
      <c r="K88" s="308"/>
      <c r="L88" s="308"/>
      <c r="M88" s="846">
        <v>15</v>
      </c>
    </row>
    <row r="89" spans="1:13">
      <c r="A89" s="1146">
        <v>16</v>
      </c>
      <c r="D89" s="1144"/>
      <c r="F89" s="308"/>
      <c r="G89" s="351"/>
      <c r="H89" s="354"/>
      <c r="I89" s="308"/>
      <c r="J89" s="307"/>
      <c r="K89" s="308"/>
      <c r="L89" s="308"/>
      <c r="M89" s="846">
        <v>16</v>
      </c>
    </row>
    <row r="90" spans="1:13">
      <c r="A90" s="1146">
        <v>17</v>
      </c>
      <c r="D90" s="1144"/>
      <c r="F90" s="308"/>
      <c r="G90" s="351"/>
      <c r="H90" s="354"/>
      <c r="I90" s="308"/>
      <c r="J90" s="307"/>
      <c r="K90" s="308"/>
      <c r="L90" s="308"/>
      <c r="M90" s="846">
        <v>17</v>
      </c>
    </row>
    <row r="91" spans="1:13">
      <c r="A91" s="1146">
        <v>18</v>
      </c>
      <c r="D91" s="1144"/>
      <c r="F91" s="308"/>
      <c r="G91" s="351"/>
      <c r="H91" s="354"/>
      <c r="I91" s="308"/>
      <c r="J91" s="307"/>
      <c r="K91" s="308"/>
      <c r="L91" s="308"/>
      <c r="M91" s="846">
        <v>18</v>
      </c>
    </row>
    <row r="92" spans="1:13">
      <c r="A92" s="1146">
        <v>19</v>
      </c>
      <c r="D92" s="1144"/>
      <c r="F92" s="308"/>
      <c r="G92" s="351"/>
      <c r="H92" s="354"/>
      <c r="I92" s="308"/>
      <c r="J92" s="307"/>
      <c r="K92" s="308"/>
      <c r="L92" s="308"/>
      <c r="M92" s="846">
        <v>19</v>
      </c>
    </row>
    <row r="93" spans="1:13">
      <c r="A93" s="1146">
        <v>20</v>
      </c>
      <c r="D93" s="1144"/>
      <c r="F93" s="308"/>
      <c r="G93" s="351"/>
      <c r="H93" s="354"/>
      <c r="I93" s="308"/>
      <c r="J93" s="307"/>
      <c r="K93" s="308"/>
      <c r="L93" s="308"/>
      <c r="M93" s="846">
        <v>20</v>
      </c>
    </row>
    <row r="94" spans="1:13">
      <c r="A94" s="1146">
        <v>21</v>
      </c>
      <c r="D94" s="1144"/>
      <c r="F94" s="308"/>
      <c r="G94" s="351"/>
      <c r="H94" s="354"/>
      <c r="I94" s="308"/>
      <c r="J94" s="307"/>
      <c r="K94" s="308"/>
      <c r="L94" s="308"/>
      <c r="M94" s="846">
        <v>21</v>
      </c>
    </row>
    <row r="95" spans="1:13">
      <c r="A95" s="1146">
        <v>22</v>
      </c>
      <c r="D95" s="1144"/>
      <c r="F95" s="308"/>
      <c r="G95" s="351"/>
      <c r="H95" s="354"/>
      <c r="I95" s="308"/>
      <c r="J95" s="307"/>
      <c r="K95" s="308"/>
      <c r="L95" s="308"/>
      <c r="M95" s="846">
        <v>22</v>
      </c>
    </row>
    <row r="96" spans="1:13">
      <c r="A96" s="1146">
        <v>23</v>
      </c>
      <c r="D96" s="1144"/>
      <c r="F96" s="308"/>
      <c r="G96" s="351"/>
      <c r="H96" s="354"/>
      <c r="I96" s="308"/>
      <c r="J96" s="307"/>
      <c r="K96" s="308"/>
      <c r="L96" s="308"/>
      <c r="M96" s="846">
        <v>23</v>
      </c>
    </row>
    <row r="97" spans="1:13">
      <c r="A97" s="1146">
        <v>24</v>
      </c>
      <c r="D97" s="1144"/>
      <c r="F97" s="308"/>
      <c r="G97" s="351"/>
      <c r="H97" s="354"/>
      <c r="I97" s="308"/>
      <c r="J97" s="307"/>
      <c r="K97" s="308"/>
      <c r="L97" s="308"/>
      <c r="M97" s="846">
        <v>24</v>
      </c>
    </row>
    <row r="98" spans="1:13">
      <c r="A98" s="1146">
        <v>25</v>
      </c>
      <c r="D98" s="1144"/>
      <c r="F98" s="308"/>
      <c r="G98" s="351"/>
      <c r="H98" s="354"/>
      <c r="I98" s="308"/>
      <c r="J98" s="307"/>
      <c r="K98" s="308"/>
      <c r="L98" s="308"/>
      <c r="M98" s="846">
        <v>25</v>
      </c>
    </row>
    <row r="99" spans="1:13">
      <c r="A99" s="1146">
        <v>26</v>
      </c>
      <c r="D99" s="1144"/>
      <c r="F99" s="308"/>
      <c r="G99" s="351"/>
      <c r="H99" s="354"/>
      <c r="I99" s="308"/>
      <c r="J99" s="307"/>
      <c r="K99" s="308"/>
      <c r="L99" s="308"/>
      <c r="M99" s="846">
        <v>26</v>
      </c>
    </row>
    <row r="100" spans="1:13">
      <c r="A100" s="1146">
        <v>27</v>
      </c>
      <c r="D100" s="1144"/>
      <c r="F100" s="308"/>
      <c r="G100" s="351"/>
      <c r="H100" s="354"/>
      <c r="I100" s="308"/>
      <c r="J100" s="307"/>
      <c r="K100" s="308"/>
      <c r="L100" s="308"/>
      <c r="M100" s="846">
        <v>27</v>
      </c>
    </row>
    <row r="101" spans="1:13">
      <c r="A101" s="1146">
        <v>28</v>
      </c>
      <c r="D101" s="1144"/>
      <c r="F101" s="308"/>
      <c r="G101" s="351"/>
      <c r="H101" s="354"/>
      <c r="I101" s="308"/>
      <c r="J101" s="307"/>
      <c r="K101" s="308"/>
      <c r="L101" s="308"/>
      <c r="M101" s="846">
        <v>28</v>
      </c>
    </row>
    <row r="102" spans="1:13">
      <c r="A102" s="1146">
        <v>29</v>
      </c>
      <c r="D102" s="1144"/>
      <c r="F102" s="308"/>
      <c r="G102" s="351"/>
      <c r="H102" s="354"/>
      <c r="I102" s="308"/>
      <c r="J102" s="307"/>
      <c r="K102" s="308"/>
      <c r="L102" s="308"/>
      <c r="M102" s="846">
        <v>29</v>
      </c>
    </row>
    <row r="103" spans="1:13">
      <c r="A103" s="1146">
        <v>30</v>
      </c>
      <c r="D103" s="1144"/>
      <c r="F103" s="308"/>
      <c r="G103" s="351"/>
      <c r="H103" s="354"/>
      <c r="I103" s="308"/>
      <c r="J103" s="307"/>
      <c r="K103" s="308"/>
      <c r="L103" s="308"/>
      <c r="M103" s="846">
        <v>30</v>
      </c>
    </row>
    <row r="104" spans="1:13">
      <c r="A104" s="1146">
        <v>31</v>
      </c>
      <c r="D104" s="1144"/>
      <c r="F104" s="308"/>
      <c r="G104" s="351"/>
      <c r="H104" s="354"/>
      <c r="I104" s="308"/>
      <c r="J104" s="307"/>
      <c r="K104" s="308"/>
      <c r="L104" s="308"/>
      <c r="M104" s="846">
        <v>31</v>
      </c>
    </row>
    <row r="105" spans="1:13">
      <c r="A105" s="1146">
        <v>32</v>
      </c>
      <c r="D105" s="1144"/>
      <c r="F105" s="308"/>
      <c r="G105" s="351"/>
      <c r="H105" s="354"/>
      <c r="I105" s="308"/>
      <c r="J105" s="307"/>
      <c r="K105" s="308"/>
      <c r="L105" s="308"/>
      <c r="M105" s="846">
        <v>32</v>
      </c>
    </row>
    <row r="106" spans="1:13">
      <c r="A106" s="1146">
        <v>33</v>
      </c>
      <c r="D106" s="1144"/>
      <c r="F106" s="308"/>
      <c r="G106" s="351"/>
      <c r="H106" s="354"/>
      <c r="I106" s="308"/>
      <c r="J106" s="307"/>
      <c r="K106" s="308"/>
      <c r="L106" s="308"/>
      <c r="M106" s="846">
        <v>33</v>
      </c>
    </row>
    <row r="107" spans="1:13">
      <c r="A107" s="1146">
        <v>34</v>
      </c>
      <c r="D107" s="1144"/>
      <c r="F107" s="308"/>
      <c r="G107" s="351"/>
      <c r="H107" s="354"/>
      <c r="I107" s="308"/>
      <c r="J107" s="307"/>
      <c r="K107" s="308"/>
      <c r="L107" s="308"/>
      <c r="M107" s="846">
        <v>34</v>
      </c>
    </row>
    <row r="108" spans="1:13">
      <c r="A108" s="1146">
        <v>35</v>
      </c>
      <c r="D108" s="1144"/>
      <c r="F108" s="308"/>
      <c r="G108" s="351"/>
      <c r="H108" s="354"/>
      <c r="I108" s="308"/>
      <c r="J108" s="307"/>
      <c r="K108" s="308"/>
      <c r="L108" s="308"/>
      <c r="M108" s="846">
        <v>35</v>
      </c>
    </row>
    <row r="109" spans="1:13">
      <c r="A109" s="1146">
        <v>36</v>
      </c>
      <c r="D109" s="1144"/>
      <c r="F109" s="308"/>
      <c r="G109" s="351"/>
      <c r="H109" s="354"/>
      <c r="I109" s="308"/>
      <c r="J109" s="307"/>
      <c r="K109" s="308"/>
      <c r="L109" s="308"/>
      <c r="M109" s="846">
        <v>36</v>
      </c>
    </row>
    <row r="110" spans="1:13">
      <c r="A110" s="1146">
        <v>37</v>
      </c>
      <c r="D110" s="1144"/>
      <c r="F110" s="308"/>
      <c r="G110" s="351"/>
      <c r="H110" s="354"/>
      <c r="I110" s="308"/>
      <c r="J110" s="307"/>
      <c r="K110" s="308"/>
      <c r="L110" s="308"/>
      <c r="M110" s="846">
        <v>37</v>
      </c>
    </row>
    <row r="111" spans="1:13">
      <c r="A111" s="1146">
        <v>38</v>
      </c>
      <c r="D111" s="1144"/>
      <c r="F111" s="308"/>
      <c r="G111" s="351"/>
      <c r="H111" s="354"/>
      <c r="I111" s="308"/>
      <c r="J111" s="307"/>
      <c r="K111" s="308"/>
      <c r="L111" s="308"/>
      <c r="M111" s="846">
        <v>38</v>
      </c>
    </row>
    <row r="112" spans="1:13">
      <c r="A112" s="1146">
        <v>39</v>
      </c>
      <c r="D112" s="1144"/>
      <c r="F112" s="308"/>
      <c r="G112" s="351"/>
      <c r="H112" s="354"/>
      <c r="I112" s="308"/>
      <c r="J112" s="307"/>
      <c r="K112" s="308"/>
      <c r="L112" s="308"/>
      <c r="M112" s="846">
        <v>39</v>
      </c>
    </row>
    <row r="113" spans="1:13">
      <c r="A113" s="1146">
        <v>40</v>
      </c>
      <c r="D113" s="1144"/>
      <c r="F113" s="308"/>
      <c r="G113" s="351"/>
      <c r="H113" s="354"/>
      <c r="I113" s="308"/>
      <c r="J113" s="307"/>
      <c r="K113" s="308"/>
      <c r="L113" s="308"/>
      <c r="M113" s="846">
        <v>40</v>
      </c>
    </row>
    <row r="114" spans="1:13" ht="15.75" thickBot="1">
      <c r="A114" s="1208">
        <v>41</v>
      </c>
      <c r="B114" s="860"/>
      <c r="C114" s="860"/>
      <c r="D114" s="1209"/>
      <c r="E114" s="860"/>
      <c r="F114" s="1210"/>
      <c r="G114" s="351"/>
      <c r="H114" s="354"/>
      <c r="I114" s="308"/>
      <c r="J114" s="307"/>
      <c r="K114" s="308"/>
      <c r="L114" s="308"/>
      <c r="M114" s="1203">
        <v>41</v>
      </c>
    </row>
    <row r="115" spans="1:13">
      <c r="A115" s="838"/>
      <c r="B115" s="841"/>
      <c r="C115" s="841"/>
      <c r="D115" s="841"/>
      <c r="E115" s="841"/>
      <c r="F115" s="841"/>
      <c r="G115" s="838"/>
      <c r="H115" s="841"/>
      <c r="I115" s="841"/>
      <c r="J115" s="841"/>
      <c r="K115" s="841"/>
      <c r="L115" s="841"/>
      <c r="M115" s="1138"/>
    </row>
    <row r="116" spans="1:13">
      <c r="A116" s="843"/>
      <c r="F116" s="833"/>
      <c r="G116" s="843"/>
      <c r="M116" s="1141"/>
    </row>
    <row r="117" spans="1:13">
      <c r="A117" s="843"/>
      <c r="F117" s="833"/>
      <c r="G117" s="843"/>
      <c r="M117" s="1141"/>
    </row>
    <row r="118" spans="1:13">
      <c r="A118" s="843"/>
      <c r="F118" s="833"/>
      <c r="G118" s="843"/>
      <c r="M118" s="1141"/>
    </row>
    <row r="119" spans="1:13">
      <c r="A119" s="843"/>
      <c r="F119" s="833"/>
      <c r="G119" s="843"/>
      <c r="M119" s="1141"/>
    </row>
    <row r="120" spans="1:13">
      <c r="A120" s="843"/>
      <c r="F120" s="833"/>
      <c r="G120" s="843"/>
      <c r="M120" s="1141"/>
    </row>
    <row r="121" spans="1:13">
      <c r="A121" s="843"/>
      <c r="F121" s="833"/>
      <c r="G121" s="843"/>
      <c r="M121" s="1141"/>
    </row>
    <row r="122" spans="1:13">
      <c r="A122" s="843"/>
      <c r="F122" s="833"/>
      <c r="G122" s="843"/>
      <c r="M122" s="1141"/>
    </row>
    <row r="123" spans="1:13">
      <c r="A123" s="843"/>
      <c r="F123" s="833"/>
      <c r="G123" s="843"/>
      <c r="M123" s="1141"/>
    </row>
    <row r="124" spans="1:13">
      <c r="A124" s="843"/>
      <c r="F124" s="833"/>
      <c r="G124" s="843"/>
      <c r="M124" s="1141"/>
    </row>
    <row r="125" spans="1:13">
      <c r="A125" s="843"/>
      <c r="F125" s="833"/>
      <c r="G125" s="843"/>
      <c r="M125" s="1141"/>
    </row>
    <row r="126" spans="1:13">
      <c r="A126" s="843"/>
      <c r="F126" s="833"/>
      <c r="G126" s="843"/>
      <c r="M126" s="1141"/>
    </row>
    <row r="127" spans="1:13" ht="15.75" thickBot="1">
      <c r="A127" s="859"/>
      <c r="B127" s="860"/>
      <c r="C127" s="860"/>
      <c r="D127" s="860"/>
      <c r="E127" s="860"/>
      <c r="F127" s="860"/>
      <c r="G127" s="859"/>
      <c r="H127" s="860"/>
      <c r="I127" s="860"/>
      <c r="J127" s="860"/>
      <c r="K127" s="860"/>
      <c r="L127" s="860"/>
      <c r="M127" s="1162"/>
    </row>
    <row r="128" spans="1:13">
      <c r="A128" s="9" t="s">
        <v>3066</v>
      </c>
      <c r="G128" s="9" t="s">
        <v>3066</v>
      </c>
      <c r="M128" s="1137" t="s">
        <v>3773</v>
      </c>
    </row>
    <row r="129" spans="1:13">
      <c r="A129" s="12" t="s">
        <v>3776</v>
      </c>
      <c r="B129" s="12"/>
      <c r="C129" s="12"/>
      <c r="D129" s="12"/>
      <c r="E129" s="12"/>
      <c r="F129" s="12"/>
      <c r="G129" s="12" t="s">
        <v>3777</v>
      </c>
      <c r="H129" s="12"/>
      <c r="I129" s="12"/>
      <c r="J129" s="12"/>
      <c r="K129" s="12"/>
      <c r="L129" s="12"/>
      <c r="M129" s="12"/>
    </row>
    <row r="130" spans="1:13">
      <c r="A130" s="833"/>
      <c r="B130" s="833"/>
      <c r="C130" s="833"/>
      <c r="D130" s="833"/>
      <c r="E130" s="833"/>
      <c r="F130" s="833"/>
    </row>
    <row r="131" spans="1:13">
      <c r="A131" s="833"/>
      <c r="B131" s="833"/>
      <c r="C131" s="833"/>
      <c r="D131" s="833"/>
      <c r="E131" s="833"/>
      <c r="F131" s="833"/>
    </row>
    <row r="132" spans="1:13">
      <c r="A132" s="833"/>
      <c r="B132" s="833"/>
      <c r="C132" s="833"/>
      <c r="D132" s="833"/>
      <c r="E132" s="833"/>
      <c r="F132" s="833"/>
    </row>
  </sheetData>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0"/>
  <sheetViews>
    <sheetView defaultGridColor="0" topLeftCell="A10" colorId="22" zoomScaleNormal="100" zoomScaleSheetLayoutView="100" workbookViewId="0">
      <selection activeCell="I29" sqref="I29"/>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720"/>
      <c r="B2" s="721"/>
      <c r="C2" s="721"/>
      <c r="D2" s="721"/>
      <c r="E2" s="721"/>
      <c r="F2" s="721"/>
      <c r="G2" s="722"/>
      <c r="H2" s="723"/>
      <c r="I2" s="721"/>
      <c r="J2" s="724"/>
    </row>
    <row r="3" spans="1:10" ht="15" customHeight="1">
      <c r="A3" s="725"/>
      <c r="B3" s="726"/>
      <c r="C3" s="726"/>
      <c r="D3" s="726"/>
      <c r="E3" s="726"/>
      <c r="F3" s="726"/>
      <c r="G3" s="726"/>
      <c r="H3" s="726"/>
      <c r="I3" s="726"/>
      <c r="J3" s="727"/>
    </row>
    <row r="4" spans="1:10" ht="15" customHeight="1">
      <c r="A4" s="725"/>
      <c r="B4" s="726"/>
      <c r="C4" s="726"/>
      <c r="D4" s="726"/>
      <c r="E4" s="726"/>
      <c r="F4" s="726"/>
      <c r="G4" s="726"/>
      <c r="H4" s="726"/>
      <c r="I4" s="726"/>
      <c r="J4" s="727"/>
    </row>
    <row r="5" spans="1:10" ht="27" customHeight="1">
      <c r="A5" s="728" t="s">
        <v>2936</v>
      </c>
      <c r="B5" s="729"/>
      <c r="C5" s="729"/>
      <c r="D5" s="729"/>
      <c r="E5" s="729"/>
      <c r="F5" s="729"/>
      <c r="G5" s="729"/>
      <c r="H5" s="729"/>
      <c r="I5" s="729"/>
      <c r="J5" s="730"/>
    </row>
    <row r="6" spans="1:10" ht="24" customHeight="1">
      <c r="A6" s="731" t="s">
        <v>2937</v>
      </c>
      <c r="B6" s="729"/>
      <c r="C6" s="729"/>
      <c r="D6" s="729"/>
      <c r="E6" s="729"/>
      <c r="F6" s="729"/>
      <c r="G6" s="729"/>
      <c r="H6" s="729"/>
      <c r="I6" s="729"/>
      <c r="J6" s="730"/>
    </row>
    <row r="7" spans="1:10" ht="13.5" customHeight="1">
      <c r="A7" s="725"/>
      <c r="B7" s="726"/>
      <c r="C7" s="726"/>
      <c r="D7" s="726"/>
      <c r="E7" s="726"/>
      <c r="F7" s="726"/>
      <c r="G7" s="726"/>
      <c r="H7" s="726"/>
      <c r="I7" s="726"/>
      <c r="J7" s="727"/>
    </row>
    <row r="8" spans="1:10" ht="24" customHeight="1">
      <c r="A8" s="732" t="s">
        <v>1641</v>
      </c>
      <c r="B8" s="733"/>
      <c r="C8" s="733"/>
      <c r="D8" s="733"/>
      <c r="E8" s="733"/>
      <c r="F8" s="733"/>
      <c r="G8" s="733"/>
      <c r="H8" s="733"/>
      <c r="I8" s="733"/>
      <c r="J8" s="734"/>
    </row>
    <row r="9" spans="1:10" ht="13.5" customHeight="1">
      <c r="A9" s="725"/>
      <c r="B9" s="726"/>
      <c r="C9" s="726"/>
      <c r="D9" s="726"/>
      <c r="E9" s="726"/>
      <c r="F9" s="726"/>
      <c r="G9" s="726"/>
      <c r="H9" s="726"/>
      <c r="I9" s="726"/>
      <c r="J9" s="727"/>
    </row>
    <row r="10" spans="1:10" ht="13.5" customHeight="1">
      <c r="A10" s="725"/>
      <c r="B10" s="726"/>
      <c r="C10" s="726"/>
      <c r="D10" s="726"/>
      <c r="E10" s="726"/>
      <c r="F10" s="726"/>
      <c r="G10" s="726"/>
      <c r="H10" s="726"/>
      <c r="I10" s="726"/>
      <c r="J10" s="727"/>
    </row>
    <row r="11" spans="1:10" ht="17.45" customHeight="1">
      <c r="A11" s="735" t="s">
        <v>2938</v>
      </c>
      <c r="B11" s="729"/>
      <c r="C11" s="729"/>
      <c r="D11" s="729"/>
      <c r="E11" s="729"/>
      <c r="F11" s="729"/>
      <c r="G11" s="729"/>
      <c r="H11" s="729"/>
      <c r="I11" s="729"/>
      <c r="J11" s="730"/>
    </row>
    <row r="12" spans="1:10" ht="13.5" customHeight="1">
      <c r="A12" s="725"/>
      <c r="B12" s="726"/>
      <c r="C12" s="726"/>
      <c r="D12" s="726"/>
      <c r="E12" s="726"/>
      <c r="F12" s="726"/>
      <c r="G12" s="726"/>
      <c r="H12" s="726"/>
      <c r="I12" s="726"/>
      <c r="J12" s="727"/>
    </row>
    <row r="13" spans="1:10" ht="22.5" customHeight="1" thickBot="1">
      <c r="A13" s="725"/>
      <c r="B13" s="14" t="str">
        <f>'Data Sheet'!$C$25</f>
        <v xml:space="preserve"> New York State Electric &amp; Gas Corporation</v>
      </c>
      <c r="C13" s="729"/>
      <c r="D13" s="729"/>
      <c r="E13" s="729"/>
      <c r="F13" s="729"/>
      <c r="G13" s="729"/>
      <c r="H13" s="729"/>
      <c r="I13" s="729"/>
      <c r="J13" s="727"/>
    </row>
    <row r="14" spans="1:10" ht="15.75">
      <c r="A14" s="736"/>
      <c r="B14" s="737" t="s">
        <v>1762</v>
      </c>
      <c r="C14" s="738"/>
      <c r="D14" s="738"/>
      <c r="E14" s="738"/>
      <c r="F14" s="738"/>
      <c r="G14" s="738"/>
      <c r="H14" s="738"/>
      <c r="I14" s="738"/>
      <c r="J14" s="727"/>
    </row>
    <row r="15" spans="1:10">
      <c r="A15" s="739" t="s">
        <v>1763</v>
      </c>
      <c r="B15" s="740"/>
      <c r="C15" s="740"/>
      <c r="D15" s="740"/>
      <c r="E15" s="740"/>
      <c r="F15" s="740"/>
      <c r="G15" s="740"/>
      <c r="H15" s="740"/>
      <c r="I15" s="740"/>
      <c r="J15" s="741"/>
    </row>
    <row r="16" spans="1:10" ht="15.95" customHeight="1">
      <c r="A16" s="725"/>
      <c r="B16" s="726"/>
      <c r="C16" s="726"/>
      <c r="D16" s="726"/>
      <c r="E16" s="726"/>
      <c r="F16" s="726"/>
      <c r="G16" s="726"/>
      <c r="H16" s="726"/>
      <c r="I16" s="726"/>
      <c r="J16" s="727"/>
    </row>
    <row r="17" spans="1:10" ht="15.95" customHeight="1" thickBot="1">
      <c r="A17" s="725"/>
      <c r="B17" s="15" t="str">
        <f>'Data Sheet'!C27</f>
        <v>1387 Ithaca-Dryden Road</v>
      </c>
      <c r="C17" s="742"/>
      <c r="D17" s="742"/>
      <c r="E17" s="742"/>
      <c r="F17" s="742"/>
      <c r="G17" s="742"/>
      <c r="H17" s="742"/>
      <c r="I17" s="742"/>
      <c r="J17" s="727"/>
    </row>
    <row r="18" spans="1:10" ht="15.95" customHeight="1">
      <c r="A18" s="725"/>
      <c r="B18" s="726"/>
      <c r="C18" s="726"/>
      <c r="D18" s="726"/>
      <c r="E18" s="726"/>
      <c r="F18" s="726"/>
      <c r="G18" s="726"/>
      <c r="H18" s="726"/>
      <c r="I18" s="726"/>
      <c r="J18" s="727"/>
    </row>
    <row r="19" spans="1:10" ht="17.649999999999999" customHeight="1" thickBot="1">
      <c r="A19" s="725"/>
      <c r="B19" s="15" t="str">
        <f>'Data Sheet'!C29</f>
        <v>Ithaca, New York  14850-8810</v>
      </c>
      <c r="C19" s="742"/>
      <c r="D19" s="742"/>
      <c r="E19" s="742"/>
      <c r="F19" s="742"/>
      <c r="G19" s="742"/>
      <c r="H19" s="742"/>
      <c r="I19" s="742"/>
      <c r="J19" s="727"/>
    </row>
    <row r="20" spans="1:10">
      <c r="A20" s="743"/>
      <c r="B20" s="744" t="s">
        <v>1764</v>
      </c>
      <c r="C20" s="729"/>
      <c r="D20" s="729"/>
      <c r="E20" s="729"/>
      <c r="F20" s="729"/>
      <c r="G20" s="729"/>
      <c r="H20" s="729"/>
      <c r="I20" s="729"/>
      <c r="J20" s="727"/>
    </row>
    <row r="21" spans="1:10">
      <c r="A21" s="725"/>
      <c r="B21" s="745"/>
      <c r="C21" s="726"/>
      <c r="D21" s="726"/>
      <c r="E21" s="726"/>
      <c r="F21" s="726"/>
      <c r="G21" s="726"/>
      <c r="H21" s="726"/>
      <c r="I21" s="726"/>
      <c r="J21" s="727"/>
    </row>
    <row r="22" spans="1:10">
      <c r="A22" s="725"/>
      <c r="B22" s="726"/>
      <c r="C22" s="726"/>
      <c r="D22" s="726"/>
      <c r="E22" s="726"/>
      <c r="F22" s="726"/>
      <c r="G22" s="726"/>
      <c r="H22" s="726"/>
      <c r="I22" s="726"/>
      <c r="J22" s="727"/>
    </row>
    <row r="23" spans="1:10" ht="14.45" customHeight="1">
      <c r="A23" s="725"/>
      <c r="B23" s="746" t="s">
        <v>1765</v>
      </c>
      <c r="C23" s="729"/>
      <c r="D23" s="729"/>
      <c r="E23" s="729"/>
      <c r="F23" s="729"/>
      <c r="G23" s="729"/>
      <c r="H23" s="729"/>
      <c r="I23" s="729"/>
      <c r="J23" s="727"/>
    </row>
    <row r="24" spans="1:10">
      <c r="A24" s="725"/>
      <c r="B24" s="726"/>
      <c r="C24" s="726"/>
      <c r="D24" s="726"/>
      <c r="E24" s="726"/>
      <c r="F24" s="726"/>
      <c r="G24" s="726"/>
      <c r="H24" s="726"/>
      <c r="I24" s="726"/>
      <c r="J24" s="727"/>
    </row>
    <row r="25" spans="1:10" ht="22.35" customHeight="1">
      <c r="A25" s="747"/>
      <c r="B25" s="748" t="str">
        <f>'Data Sheet'!A46</f>
        <v>Year ended 12/31/2016</v>
      </c>
      <c r="C25" s="729"/>
      <c r="D25" s="729"/>
      <c r="E25" s="729"/>
      <c r="F25" s="729"/>
      <c r="G25" s="729"/>
      <c r="H25" s="729"/>
      <c r="I25" s="729"/>
      <c r="J25" s="727"/>
    </row>
    <row r="26" spans="1:10" ht="14.45" customHeight="1">
      <c r="A26" s="725"/>
      <c r="B26" s="726"/>
      <c r="C26" s="726"/>
      <c r="D26" s="726"/>
      <c r="E26" s="726"/>
      <c r="F26" s="726"/>
      <c r="G26" s="726"/>
      <c r="H26" s="726"/>
      <c r="I26" s="726"/>
      <c r="J26" s="727"/>
    </row>
    <row r="27" spans="1:10" ht="23.45" customHeight="1">
      <c r="A27" s="725"/>
      <c r="B27" s="749" t="s">
        <v>1766</v>
      </c>
      <c r="C27" s="729"/>
      <c r="D27" s="729"/>
      <c r="E27" s="729"/>
      <c r="F27" s="729"/>
      <c r="G27" s="729"/>
      <c r="H27" s="729"/>
      <c r="I27" s="729"/>
      <c r="J27" s="727"/>
    </row>
    <row r="28" spans="1:10">
      <c r="A28" s="725"/>
      <c r="B28" s="726"/>
      <c r="C28" s="726"/>
      <c r="D28" s="726"/>
      <c r="E28" s="726"/>
      <c r="F28" s="726"/>
      <c r="G28" s="726"/>
      <c r="H28" s="726"/>
      <c r="I28" s="726"/>
      <c r="J28" s="727"/>
    </row>
    <row r="29" spans="1:10">
      <c r="A29" s="725"/>
      <c r="B29" s="726"/>
      <c r="C29" s="726"/>
      <c r="D29" s="726"/>
      <c r="E29" s="726"/>
      <c r="F29" s="726"/>
      <c r="G29" s="726"/>
      <c r="H29" s="726"/>
      <c r="I29" s="726"/>
      <c r="J29" s="727"/>
    </row>
    <row r="30" spans="1:10" ht="24" customHeight="1">
      <c r="A30" s="725"/>
      <c r="B30" s="749" t="s">
        <v>1639</v>
      </c>
      <c r="C30" s="729"/>
      <c r="D30" s="729"/>
      <c r="E30" s="729"/>
      <c r="F30" s="729"/>
      <c r="G30" s="729"/>
      <c r="H30" s="729"/>
      <c r="I30" s="729"/>
      <c r="J30" s="727"/>
    </row>
    <row r="31" spans="1:10">
      <c r="A31" s="725"/>
      <c r="B31" s="726"/>
      <c r="C31" s="726"/>
      <c r="D31" s="726"/>
      <c r="E31" s="726"/>
      <c r="F31" s="726"/>
      <c r="G31" s="726"/>
      <c r="H31" s="726"/>
      <c r="I31" s="726"/>
      <c r="J31" s="727"/>
    </row>
    <row r="32" spans="1:10" ht="9.6" customHeight="1">
      <c r="A32" s="725"/>
      <c r="B32" s="726"/>
      <c r="C32" s="726"/>
      <c r="D32" s="726"/>
      <c r="E32" s="726"/>
      <c r="F32" s="726"/>
      <c r="G32" s="726"/>
      <c r="H32" s="726"/>
      <c r="I32" s="726"/>
      <c r="J32" s="727"/>
    </row>
    <row r="33" spans="1:10" ht="21" customHeight="1">
      <c r="A33" s="725"/>
      <c r="B33" s="749" t="s">
        <v>1640</v>
      </c>
      <c r="C33" s="729"/>
      <c r="D33" s="729"/>
      <c r="E33" s="729"/>
      <c r="F33" s="729"/>
      <c r="G33" s="729"/>
      <c r="H33" s="729"/>
      <c r="I33" s="729"/>
      <c r="J33" s="727"/>
    </row>
    <row r="34" spans="1:10" ht="15.95" customHeight="1">
      <c r="A34" s="725"/>
      <c r="B34" s="726"/>
      <c r="C34" s="726"/>
      <c r="D34" s="726"/>
      <c r="E34" s="726"/>
      <c r="F34" s="726"/>
      <c r="G34" s="726"/>
      <c r="H34" s="726"/>
      <c r="I34" s="726"/>
      <c r="J34" s="727"/>
    </row>
    <row r="35" spans="1:10" ht="15.95" customHeight="1" thickBot="1">
      <c r="A35" s="725"/>
      <c r="B35" s="750"/>
      <c r="C35" s="729"/>
      <c r="D35" s="742"/>
      <c r="E35" s="742"/>
      <c r="F35" s="742"/>
      <c r="G35" s="742"/>
      <c r="H35" s="729"/>
      <c r="I35" s="729"/>
      <c r="J35" s="727"/>
    </row>
    <row r="36" spans="1:10" ht="15.95" customHeight="1">
      <c r="A36" s="725"/>
      <c r="B36" s="726"/>
      <c r="C36" s="726"/>
      <c r="D36" s="726"/>
      <c r="E36" s="726"/>
      <c r="F36" s="726"/>
      <c r="G36" s="726"/>
      <c r="H36" s="726"/>
      <c r="I36" s="726"/>
      <c r="J36" s="727"/>
    </row>
    <row r="37" spans="1:10" ht="15.95" customHeight="1">
      <c r="A37" s="725"/>
      <c r="B37" s="726"/>
      <c r="C37" s="726" t="s">
        <v>1767</v>
      </c>
      <c r="D37" s="726"/>
      <c r="E37" s="726"/>
      <c r="F37" s="726"/>
      <c r="G37" s="726"/>
      <c r="H37" s="726"/>
      <c r="I37" s="726"/>
      <c r="J37" s="727"/>
    </row>
    <row r="38" spans="1:10" ht="15.95" customHeight="1">
      <c r="A38" s="725"/>
      <c r="B38" s="726"/>
      <c r="C38" s="726" t="s">
        <v>1768</v>
      </c>
      <c r="D38" s="726"/>
      <c r="E38" s="726"/>
      <c r="F38" s="726"/>
      <c r="G38" s="726"/>
      <c r="H38" s="726"/>
      <c r="I38" s="726"/>
      <c r="J38" s="727"/>
    </row>
    <row r="39" spans="1:10" ht="15.95" customHeight="1">
      <c r="A39" s="725"/>
      <c r="B39" s="751"/>
      <c r="C39" s="752" t="s">
        <v>4707</v>
      </c>
      <c r="D39" s="752"/>
      <c r="E39" s="752"/>
      <c r="F39" s="752"/>
      <c r="G39" s="752"/>
      <c r="H39" s="752"/>
      <c r="I39" s="752"/>
      <c r="J39" s="727"/>
    </row>
    <row r="40" spans="1:10" ht="15.95" customHeight="1">
      <c r="A40" s="725"/>
      <c r="B40" s="753"/>
      <c r="C40" s="752"/>
      <c r="D40" s="752" t="s">
        <v>4708</v>
      </c>
      <c r="E40" s="752"/>
      <c r="F40" s="752"/>
      <c r="G40" s="752"/>
      <c r="H40" s="752"/>
      <c r="I40" s="752"/>
      <c r="J40" s="727"/>
    </row>
    <row r="41" spans="1:10" ht="15.95" customHeight="1">
      <c r="A41" s="725"/>
      <c r="B41" s="726"/>
      <c r="C41" s="726"/>
      <c r="D41" s="726"/>
      <c r="E41" s="726"/>
      <c r="F41" s="726"/>
      <c r="G41" s="726"/>
      <c r="H41" s="726"/>
      <c r="I41" s="726"/>
      <c r="J41" s="727"/>
    </row>
    <row r="42" spans="1:10" ht="7.9" customHeight="1" thickBot="1">
      <c r="A42" s="754"/>
      <c r="B42" s="755"/>
      <c r="C42" s="755"/>
      <c r="D42" s="755"/>
      <c r="E42" s="755"/>
      <c r="F42" s="755"/>
      <c r="G42" s="755"/>
      <c r="H42" s="755"/>
      <c r="I42" s="755"/>
      <c r="J42" s="756"/>
    </row>
    <row r="43" spans="1:10">
      <c r="A43" s="425"/>
      <c r="B43" s="425"/>
      <c r="C43" s="425"/>
      <c r="D43" s="425"/>
      <c r="E43" s="425"/>
      <c r="F43" s="425"/>
      <c r="G43" s="425"/>
      <c r="H43" s="425"/>
      <c r="I43" s="757" t="s">
        <v>1769</v>
      </c>
      <c r="J43" s="425"/>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1"/>
  <sheetViews>
    <sheetView defaultGridColor="0" colorId="22" zoomScaleNormal="100" zoomScaleSheetLayoutView="80" workbookViewId="0">
      <selection activeCell="C23" sqref="C23"/>
    </sheetView>
  </sheetViews>
  <sheetFormatPr defaultColWidth="9.6640625" defaultRowHeight="15"/>
  <cols>
    <col min="1" max="1" width="4.6640625" style="1581" customWidth="1"/>
    <col min="2" max="2" width="47.6640625" style="1581" customWidth="1"/>
    <col min="3" max="3" width="18.6640625" style="1581" customWidth="1"/>
    <col min="4" max="4" width="0" style="1581" hidden="1" customWidth="1"/>
    <col min="5" max="5" width="18.6640625" style="1581" customWidth="1"/>
    <col min="6" max="6" width="17.6640625" style="1581" customWidth="1"/>
    <col min="7" max="16384" width="9.6640625" style="1581"/>
  </cols>
  <sheetData>
    <row r="1" spans="1:6">
      <c r="A1" s="2069" t="s">
        <v>1789</v>
      </c>
      <c r="B1" s="2070"/>
      <c r="C1" s="2071" t="s">
        <v>3276</v>
      </c>
      <c r="D1" s="2072"/>
      <c r="E1" s="2072" t="s">
        <v>1791</v>
      </c>
      <c r="F1" s="1632" t="s">
        <v>1792</v>
      </c>
    </row>
    <row r="2" spans="1:6">
      <c r="A2" s="1582" t="str">
        <f>'Data Sheet'!$C$25</f>
        <v xml:space="preserve"> New York State Electric &amp; Gas Corporation</v>
      </c>
      <c r="C2" s="2073" t="s">
        <v>1807</v>
      </c>
      <c r="D2" s="1634"/>
      <c r="E2" s="1634" t="s">
        <v>1794</v>
      </c>
      <c r="F2" s="2074"/>
    </row>
    <row r="3" spans="1:6" ht="15" customHeight="1">
      <c r="A3" s="2075"/>
      <c r="B3" s="1642"/>
      <c r="C3" s="2076" t="s">
        <v>2979</v>
      </c>
      <c r="D3" s="2077"/>
      <c r="E3" s="1687" t="str">
        <f>'Data Sheet'!$C$40</f>
        <v xml:space="preserve"> </v>
      </c>
      <c r="F3" s="2078" t="str">
        <f>'Data Sheet'!$C$38</f>
        <v>12/31/2016</v>
      </c>
    </row>
    <row r="4" spans="1:6" ht="15" customHeight="1">
      <c r="A4" s="2079" t="s">
        <v>3778</v>
      </c>
      <c r="B4" s="2080"/>
      <c r="C4" s="2081"/>
      <c r="D4" s="2081"/>
      <c r="E4" s="2081"/>
      <c r="F4" s="2082"/>
    </row>
    <row r="5" spans="1:6" ht="15" customHeight="1">
      <c r="A5" s="3160" t="s">
        <v>2479</v>
      </c>
      <c r="B5" s="3085"/>
      <c r="C5" s="3085"/>
      <c r="D5" s="3085"/>
      <c r="E5" s="3085"/>
      <c r="F5" s="3161"/>
    </row>
    <row r="6" spans="1:6">
      <c r="A6" s="3162"/>
      <c r="B6" s="3087"/>
      <c r="C6" s="3087"/>
      <c r="D6" s="3087"/>
      <c r="E6" s="3087"/>
      <c r="F6" s="3089"/>
    </row>
    <row r="7" spans="1:6">
      <c r="A7" s="3162"/>
      <c r="B7" s="3087"/>
      <c r="C7" s="3087"/>
      <c r="D7" s="3087"/>
      <c r="E7" s="3087"/>
      <c r="F7" s="3089"/>
    </row>
    <row r="8" spans="1:6">
      <c r="A8" s="2083"/>
      <c r="B8" s="1821"/>
      <c r="C8" s="1821"/>
      <c r="D8" s="1821"/>
      <c r="E8" s="1821"/>
      <c r="F8" s="1835"/>
    </row>
    <row r="9" spans="1:6" ht="15" customHeight="1">
      <c r="A9" s="3163" t="s">
        <v>2480</v>
      </c>
      <c r="B9" s="3087"/>
      <c r="C9" s="3087"/>
      <c r="D9" s="3087"/>
      <c r="E9" s="3087"/>
      <c r="F9" s="3089"/>
    </row>
    <row r="10" spans="1:6">
      <c r="A10" s="3162"/>
      <c r="B10" s="3087"/>
      <c r="C10" s="3087"/>
      <c r="D10" s="3087"/>
      <c r="E10" s="3087"/>
      <c r="F10" s="3089"/>
    </row>
    <row r="11" spans="1:6">
      <c r="A11" s="3162"/>
      <c r="B11" s="3087"/>
      <c r="C11" s="3087"/>
      <c r="D11" s="3087"/>
      <c r="E11" s="3087"/>
      <c r="F11" s="3089"/>
    </row>
    <row r="12" spans="1:6">
      <c r="A12" s="2084"/>
      <c r="F12" s="2074"/>
    </row>
    <row r="13" spans="1:6">
      <c r="A13" s="2085"/>
      <c r="B13" s="2086"/>
      <c r="C13" s="2087" t="s">
        <v>3178</v>
      </c>
      <c r="D13" s="2088"/>
      <c r="E13" s="2088"/>
      <c r="F13" s="2089" t="s">
        <v>1304</v>
      </c>
    </row>
    <row r="14" spans="1:6">
      <c r="A14" s="2090" t="s">
        <v>1718</v>
      </c>
      <c r="B14" s="2091" t="s">
        <v>176</v>
      </c>
      <c r="C14" s="2092" t="s">
        <v>1305</v>
      </c>
      <c r="E14" s="2093" t="s">
        <v>3178</v>
      </c>
      <c r="F14" s="2094" t="s">
        <v>1306</v>
      </c>
    </row>
    <row r="15" spans="1:6">
      <c r="A15" s="2090" t="s">
        <v>1721</v>
      </c>
      <c r="B15" s="2095"/>
      <c r="C15" s="2092" t="s">
        <v>2327</v>
      </c>
      <c r="E15" s="2093" t="s">
        <v>2501</v>
      </c>
      <c r="F15" s="2094" t="s">
        <v>1307</v>
      </c>
    </row>
    <row r="16" spans="1:6">
      <c r="A16" s="2096"/>
      <c r="B16" s="2091" t="s">
        <v>3007</v>
      </c>
      <c r="C16" s="2097" t="s">
        <v>3008</v>
      </c>
      <c r="E16" s="2093" t="s">
        <v>3009</v>
      </c>
      <c r="F16" s="2098" t="s">
        <v>3010</v>
      </c>
    </row>
    <row r="17" spans="1:6">
      <c r="A17" s="2099">
        <v>1</v>
      </c>
      <c r="B17" s="2100" t="s">
        <v>2481</v>
      </c>
      <c r="C17" s="2101"/>
      <c r="D17" s="2102"/>
      <c r="E17" s="2101"/>
      <c r="F17" s="2057"/>
    </row>
    <row r="18" spans="1:6">
      <c r="A18" s="2099">
        <v>2</v>
      </c>
      <c r="B18" s="2100" t="s">
        <v>2482</v>
      </c>
      <c r="C18" s="2103"/>
      <c r="D18" s="2102"/>
      <c r="E18" s="2103"/>
      <c r="F18" s="2057"/>
    </row>
    <row r="19" spans="1:6">
      <c r="A19" s="2099">
        <v>3</v>
      </c>
      <c r="B19" s="2100" t="s">
        <v>2483</v>
      </c>
      <c r="C19" s="2103"/>
      <c r="D19" s="2102"/>
      <c r="E19" s="2103"/>
      <c r="F19" s="2057"/>
    </row>
    <row r="20" spans="1:6">
      <c r="A20" s="2099">
        <v>4</v>
      </c>
      <c r="B20" s="2100" t="s">
        <v>2708</v>
      </c>
      <c r="C20" s="1974"/>
      <c r="D20" s="2100"/>
      <c r="E20" s="1974"/>
      <c r="F20" s="2057"/>
    </row>
    <row r="21" spans="1:6">
      <c r="A21" s="2099">
        <v>5</v>
      </c>
      <c r="B21" s="2100" t="s">
        <v>1308</v>
      </c>
      <c r="C21" s="2103">
        <v>10700834</v>
      </c>
      <c r="D21" s="2102"/>
      <c r="E21" s="2103">
        <v>13917880</v>
      </c>
      <c r="F21" s="2057" t="s">
        <v>5492</v>
      </c>
    </row>
    <row r="22" spans="1:6">
      <c r="A22" s="2096">
        <v>6</v>
      </c>
      <c r="B22" s="2104" t="s">
        <v>1309</v>
      </c>
      <c r="C22" s="2105">
        <v>4057206</v>
      </c>
      <c r="D22" s="2106"/>
      <c r="E22" s="2105">
        <v>2572499</v>
      </c>
      <c r="F22" s="2057" t="s">
        <v>5492</v>
      </c>
    </row>
    <row r="23" spans="1:6">
      <c r="A23" s="2096">
        <v>7</v>
      </c>
      <c r="B23" s="2104" t="s">
        <v>1310</v>
      </c>
      <c r="C23" s="2105"/>
      <c r="D23" s="2106"/>
      <c r="E23" s="2105"/>
      <c r="F23" s="2107"/>
    </row>
    <row r="24" spans="1:6">
      <c r="A24" s="2096">
        <v>8</v>
      </c>
      <c r="B24" s="2104" t="s">
        <v>1311</v>
      </c>
      <c r="C24" s="2105"/>
      <c r="D24" s="2106"/>
      <c r="E24" s="2105"/>
      <c r="F24" s="2107"/>
    </row>
    <row r="25" spans="1:6">
      <c r="A25" s="2096">
        <v>9</v>
      </c>
      <c r="B25" s="2104" t="s">
        <v>1312</v>
      </c>
      <c r="C25" s="2105"/>
      <c r="D25" s="2106"/>
      <c r="E25" s="2105"/>
      <c r="F25" s="2107"/>
    </row>
    <row r="26" spans="1:6" ht="30">
      <c r="A26" s="2685">
        <v>10</v>
      </c>
      <c r="B26" s="2686" t="s">
        <v>4599</v>
      </c>
      <c r="C26" s="2687"/>
      <c r="D26" s="2688"/>
      <c r="E26" s="2687"/>
      <c r="F26" s="2689"/>
    </row>
    <row r="27" spans="1:6">
      <c r="A27" s="2096">
        <v>11</v>
      </c>
      <c r="B27" s="2104" t="s">
        <v>1313</v>
      </c>
      <c r="C27" s="2105"/>
      <c r="D27" s="2106"/>
      <c r="E27" s="2105"/>
      <c r="F27" s="2107"/>
    </row>
    <row r="28" spans="1:6">
      <c r="A28" s="2099">
        <v>12</v>
      </c>
      <c r="B28" s="2690" t="s">
        <v>4600</v>
      </c>
      <c r="C28" s="1967">
        <f>SUM(C20:C27)</f>
        <v>14758040</v>
      </c>
      <c r="D28" s="2100"/>
      <c r="E28" s="1967">
        <f>SUM(E21:E27)</f>
        <v>16490379</v>
      </c>
      <c r="F28" s="2057"/>
    </row>
    <row r="29" spans="1:6">
      <c r="A29" s="2099">
        <v>13</v>
      </c>
      <c r="B29" s="2100" t="s">
        <v>2709</v>
      </c>
      <c r="C29" s="2103"/>
      <c r="D29" s="2102"/>
      <c r="E29" s="2103"/>
      <c r="F29" s="2057"/>
    </row>
    <row r="30" spans="1:6">
      <c r="A30" s="2096">
        <v>14</v>
      </c>
      <c r="B30" s="2104" t="s">
        <v>2710</v>
      </c>
      <c r="C30" s="2105"/>
      <c r="D30" s="2106"/>
      <c r="E30" s="2105"/>
      <c r="F30" s="2107"/>
    </row>
    <row r="31" spans="1:6">
      <c r="A31" s="2085">
        <v>15</v>
      </c>
      <c r="B31" s="2108" t="s">
        <v>2711</v>
      </c>
      <c r="C31" s="2109"/>
      <c r="D31" s="2110"/>
      <c r="E31" s="2109"/>
      <c r="F31" s="2111"/>
    </row>
    <row r="32" spans="1:6">
      <c r="A32" s="2096"/>
      <c r="B32" s="2104" t="s">
        <v>1314</v>
      </c>
      <c r="C32" s="2112"/>
      <c r="D32" s="2104"/>
      <c r="E32" s="2112"/>
      <c r="F32" s="2107"/>
    </row>
    <row r="33" spans="1:6">
      <c r="A33" s="2099">
        <v>16</v>
      </c>
      <c r="B33" s="2100" t="s">
        <v>2712</v>
      </c>
      <c r="C33" s="2103"/>
      <c r="D33" s="2102"/>
      <c r="E33" s="2103"/>
      <c r="F33" s="2057"/>
    </row>
    <row r="34" spans="1:6">
      <c r="A34" s="2096">
        <v>17</v>
      </c>
      <c r="B34" s="2104"/>
      <c r="C34" s="2105"/>
      <c r="D34" s="2106"/>
      <c r="E34" s="2105"/>
      <c r="F34" s="2107"/>
    </row>
    <row r="35" spans="1:6">
      <c r="A35" s="2096">
        <v>18</v>
      </c>
      <c r="B35" s="2104"/>
      <c r="C35" s="2105"/>
      <c r="D35" s="2106"/>
      <c r="E35" s="2105"/>
      <c r="F35" s="2107"/>
    </row>
    <row r="36" spans="1:6">
      <c r="A36" s="2096">
        <v>19</v>
      </c>
      <c r="B36" s="2104"/>
      <c r="C36" s="2105"/>
      <c r="D36" s="2106"/>
      <c r="E36" s="2105"/>
      <c r="F36" s="2107"/>
    </row>
    <row r="37" spans="1:6">
      <c r="A37" s="2096">
        <v>20</v>
      </c>
      <c r="B37" s="2104"/>
      <c r="C37" s="2105"/>
      <c r="D37" s="2106"/>
      <c r="E37" s="2105"/>
      <c r="F37" s="2107"/>
    </row>
    <row r="38" spans="1:6">
      <c r="A38" s="2099">
        <v>21</v>
      </c>
      <c r="B38" s="2100" t="s">
        <v>2713</v>
      </c>
      <c r="C38" s="1967">
        <f>SUM(C17:C19)+SUM(C28:C31)+SUM(C33:C37)</f>
        <v>14758040</v>
      </c>
      <c r="D38" s="2100"/>
      <c r="E38" s="1967">
        <f>SUM(E17:E19)+SUM(E28:E31)+SUM(E33:E37)</f>
        <v>16490379</v>
      </c>
      <c r="F38" s="2057"/>
    </row>
    <row r="39" spans="1:6">
      <c r="A39" s="2084"/>
      <c r="F39" s="2074"/>
    </row>
    <row r="40" spans="1:6">
      <c r="A40" s="2084"/>
      <c r="F40" s="2074"/>
    </row>
    <row r="41" spans="1:6">
      <c r="A41" s="2084"/>
      <c r="F41" s="2074"/>
    </row>
    <row r="42" spans="1:6">
      <c r="A42" s="2084"/>
      <c r="F42" s="2074"/>
    </row>
    <row r="43" spans="1:6">
      <c r="A43" s="2084"/>
      <c r="F43" s="2074"/>
    </row>
    <row r="44" spans="1:6">
      <c r="A44" s="2084"/>
      <c r="F44" s="2074"/>
    </row>
    <row r="45" spans="1:6">
      <c r="A45" s="2084"/>
      <c r="F45" s="2074"/>
    </row>
    <row r="46" spans="1:6">
      <c r="A46" s="2084"/>
      <c r="F46" s="2074"/>
    </row>
    <row r="47" spans="1:6">
      <c r="A47" s="2084"/>
      <c r="F47" s="2074"/>
    </row>
    <row r="48" spans="1:6">
      <c r="A48" s="2084"/>
      <c r="F48" s="2074"/>
    </row>
    <row r="49" spans="1:6">
      <c r="A49" s="2084"/>
      <c r="F49" s="2074"/>
    </row>
    <row r="50" spans="1:6">
      <c r="A50" s="2084"/>
      <c r="F50" s="2074"/>
    </row>
    <row r="51" spans="1:6">
      <c r="A51" s="2084"/>
      <c r="F51" s="2074"/>
    </row>
    <row r="52" spans="1:6">
      <c r="A52" s="2084"/>
      <c r="F52" s="2074"/>
    </row>
    <row r="53" spans="1:6">
      <c r="A53" s="2084"/>
      <c r="F53" s="2074"/>
    </row>
    <row r="54" spans="1:6">
      <c r="A54" s="2084"/>
      <c r="F54" s="2074"/>
    </row>
    <row r="55" spans="1:6">
      <c r="A55" s="2084"/>
      <c r="F55" s="2074"/>
    </row>
    <row r="56" spans="1:6">
      <c r="A56" s="2084"/>
      <c r="F56" s="2074"/>
    </row>
    <row r="57" spans="1:6">
      <c r="A57" s="2084"/>
      <c r="F57" s="2074"/>
    </row>
    <row r="58" spans="1:6">
      <c r="A58" s="2084"/>
      <c r="F58" s="2074"/>
    </row>
    <row r="59" spans="1:6">
      <c r="A59" s="2084"/>
      <c r="F59" s="2074"/>
    </row>
    <row r="60" spans="1:6" ht="15.75" thickBot="1">
      <c r="A60" s="2113"/>
      <c r="B60" s="2114"/>
      <c r="C60" s="2114"/>
      <c r="D60" s="2114"/>
      <c r="E60" s="2114"/>
      <c r="F60" s="2115"/>
    </row>
    <row r="61" spans="1:6">
      <c r="A61" s="1986" t="s">
        <v>4648</v>
      </c>
      <c r="B61" s="1986"/>
    </row>
    <row r="62" spans="1:6">
      <c r="A62" s="1681" t="s">
        <v>1315</v>
      </c>
      <c r="B62" s="1681"/>
      <c r="C62" s="1681"/>
      <c r="D62" s="1681"/>
      <c r="E62" s="1681"/>
      <c r="F62" s="1681"/>
    </row>
    <row r="64" spans="1:6">
      <c r="A64" s="1626"/>
      <c r="B64" s="1626"/>
      <c r="C64" s="1626"/>
      <c r="D64" s="1626"/>
      <c r="E64" s="1626"/>
      <c r="F64" s="1626"/>
    </row>
    <row r="65" spans="1:6">
      <c r="A65" s="1626"/>
      <c r="B65" s="1626"/>
      <c r="C65" s="1626"/>
      <c r="D65" s="1626"/>
      <c r="E65" s="1626"/>
      <c r="F65" s="1626"/>
    </row>
    <row r="66" spans="1:6">
      <c r="A66" s="1626"/>
      <c r="B66" s="1626"/>
      <c r="C66" s="1626"/>
      <c r="D66" s="1626"/>
      <c r="E66" s="1626"/>
      <c r="F66" s="1626"/>
    </row>
    <row r="67" spans="1:6">
      <c r="A67" s="1619"/>
      <c r="B67" s="1619"/>
      <c r="C67" s="1619"/>
      <c r="D67" s="1619"/>
      <c r="E67" s="1619"/>
      <c r="F67" s="1619"/>
    </row>
    <row r="68" spans="1:6">
      <c r="A68" s="1619"/>
      <c r="B68" s="1619"/>
      <c r="C68" s="1619"/>
      <c r="D68" s="1619"/>
      <c r="E68" s="1619"/>
      <c r="F68" s="1619"/>
    </row>
    <row r="69" spans="1:6">
      <c r="A69" s="1619"/>
      <c r="B69" s="1619"/>
      <c r="C69" s="1619"/>
      <c r="D69" s="1619"/>
      <c r="E69" s="1619"/>
      <c r="F69" s="1619"/>
    </row>
    <row r="70" spans="1:6">
      <c r="A70" s="1619"/>
      <c r="B70" s="1619"/>
      <c r="C70" s="1619"/>
      <c r="D70" s="1619"/>
      <c r="E70" s="1619"/>
      <c r="F70" s="1619"/>
    </row>
    <row r="71" spans="1:6">
      <c r="A71" s="1619"/>
      <c r="B71" s="1619"/>
      <c r="C71" s="1619"/>
      <c r="D71" s="1619"/>
      <c r="E71" s="1619"/>
      <c r="F71" s="1619"/>
    </row>
  </sheetData>
  <mergeCells count="2">
    <mergeCell ref="A5:F7"/>
    <mergeCell ref="A9:F11"/>
  </mergeCells>
  <printOptions horizontalCentered="1" verticalCentered="1"/>
  <pageMargins left="0.5" right="0.5" top="0.5" bottom="0.5" header="0" footer="0"/>
  <pageSetup scale="74"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2"/>
  <sheetViews>
    <sheetView defaultGridColor="0" view="pageBreakPreview" topLeftCell="A52" colorId="22" zoomScaleNormal="100" zoomScaleSheetLayoutView="100" workbookViewId="0">
      <selection activeCell="B81" sqref="B81"/>
    </sheetView>
  </sheetViews>
  <sheetFormatPr defaultColWidth="9.6640625" defaultRowHeight="15"/>
  <cols>
    <col min="1" max="1" width="4.6640625" style="1581" customWidth="1"/>
    <col min="2" max="2" width="31.21875" style="1581" customWidth="1"/>
    <col min="3" max="6" width="16.6640625" style="1581" customWidth="1"/>
    <col min="7" max="7" width="13.6640625" style="1581" customWidth="1"/>
    <col min="8" max="8" width="13.109375" style="1581" customWidth="1"/>
    <col min="9" max="14" width="12.6640625" style="1581" customWidth="1"/>
    <col min="15" max="15" width="4.6640625" style="1581" customWidth="1"/>
    <col min="16" max="16384" width="9.6640625" style="1581"/>
  </cols>
  <sheetData>
    <row r="1" spans="1:15">
      <c r="A1" s="2069" t="s">
        <v>1789</v>
      </c>
      <c r="B1" s="2072"/>
      <c r="C1" s="2070" t="s">
        <v>3276</v>
      </c>
      <c r="D1" s="2072"/>
      <c r="E1" s="2072" t="s">
        <v>1791</v>
      </c>
      <c r="F1" s="1632" t="s">
        <v>1792</v>
      </c>
      <c r="G1" s="2069" t="s">
        <v>1789</v>
      </c>
      <c r="H1" s="2070"/>
      <c r="I1" s="2116" t="s">
        <v>3276</v>
      </c>
      <c r="J1" s="2070"/>
      <c r="K1" s="2072"/>
      <c r="L1" s="2071" t="s">
        <v>1791</v>
      </c>
      <c r="M1" s="2116" t="s">
        <v>1792</v>
      </c>
      <c r="N1" s="2070"/>
      <c r="O1" s="1632"/>
    </row>
    <row r="2" spans="1:15">
      <c r="A2" s="843" t="str">
        <f>'Data Sheet'!$C$25</f>
        <v xml:space="preserve"> New York State Electric &amp; Gas Corporation</v>
      </c>
      <c r="B2" s="1634"/>
      <c r="C2" s="1581" t="s">
        <v>1807</v>
      </c>
      <c r="D2" s="1634"/>
      <c r="E2" s="1634" t="s">
        <v>1794</v>
      </c>
      <c r="F2" s="2074"/>
      <c r="G2" s="2084" t="str">
        <f>'Data Sheet'!$C$25</f>
        <v xml:space="preserve"> New York State Electric &amp; Gas Corporation</v>
      </c>
      <c r="I2" s="2095" t="s">
        <v>1807</v>
      </c>
      <c r="K2" s="1634"/>
      <c r="L2" s="2117" t="s">
        <v>1794</v>
      </c>
      <c r="M2" s="2095"/>
      <c r="O2" s="2074"/>
    </row>
    <row r="3" spans="1:15" ht="15" customHeight="1">
      <c r="A3" s="2075"/>
      <c r="B3" s="2077"/>
      <c r="C3" s="1642" t="s">
        <v>2979</v>
      </c>
      <c r="D3" s="2077"/>
      <c r="E3" s="1687" t="str">
        <f>'Data Sheet'!$C$40</f>
        <v xml:space="preserve"> </v>
      </c>
      <c r="F3" s="2078" t="str">
        <f>'Data Sheet'!$C$38</f>
        <v>12/31/2016</v>
      </c>
      <c r="G3" s="2075"/>
      <c r="H3" s="1642"/>
      <c r="I3" s="2118" t="s">
        <v>2979</v>
      </c>
      <c r="J3" s="1642"/>
      <c r="K3" s="2077"/>
      <c r="L3" s="1687" t="str">
        <f>'Data Sheet'!$C$40</f>
        <v xml:space="preserve"> </v>
      </c>
      <c r="M3" s="2119" t="str">
        <f>'Data Sheet'!$C$38</f>
        <v>12/31/2016</v>
      </c>
      <c r="N3" s="1642"/>
      <c r="O3" s="2120"/>
    </row>
    <row r="4" spans="1:15" ht="15" customHeight="1">
      <c r="A4" s="2121"/>
      <c r="B4" s="2081" t="s">
        <v>1316</v>
      </c>
      <c r="C4" s="2081"/>
      <c r="D4" s="2081"/>
      <c r="E4" s="2081"/>
      <c r="F4" s="2082"/>
      <c r="G4" s="2079" t="s">
        <v>1316</v>
      </c>
      <c r="H4" s="2081"/>
      <c r="I4" s="2081"/>
      <c r="J4" s="2081"/>
      <c r="K4" s="2081"/>
      <c r="L4" s="2081"/>
      <c r="M4" s="2081"/>
      <c r="N4" s="2081"/>
      <c r="O4" s="2082"/>
    </row>
    <row r="5" spans="1:15">
      <c r="A5" s="3168" t="s">
        <v>4388</v>
      </c>
      <c r="B5" s="3169"/>
      <c r="C5" s="3169"/>
      <c r="D5" s="3174" t="s">
        <v>2716</v>
      </c>
      <c r="E5" s="3174"/>
      <c r="F5" s="3175"/>
      <c r="G5" s="3168" t="s">
        <v>4384</v>
      </c>
      <c r="H5" s="3169"/>
      <c r="I5" s="3169"/>
      <c r="J5" s="3169"/>
      <c r="K5" s="3169" t="s">
        <v>4380</v>
      </c>
      <c r="L5" s="3169"/>
      <c r="M5" s="3169"/>
      <c r="N5" s="3169"/>
      <c r="O5" s="3180"/>
    </row>
    <row r="6" spans="1:15" ht="15" customHeight="1">
      <c r="A6" s="3170"/>
      <c r="B6" s="3171"/>
      <c r="C6" s="3171"/>
      <c r="D6" s="3176"/>
      <c r="E6" s="3176"/>
      <c r="F6" s="3177"/>
      <c r="G6" s="3170"/>
      <c r="H6" s="3171"/>
      <c r="I6" s="3171"/>
      <c r="J6" s="3171"/>
      <c r="K6" s="3166"/>
      <c r="L6" s="3166"/>
      <c r="M6" s="3166"/>
      <c r="N6" s="3166"/>
      <c r="O6" s="3167"/>
    </row>
    <row r="7" spans="1:15">
      <c r="A7" s="2084" t="s">
        <v>4387</v>
      </c>
      <c r="B7" s="2520"/>
      <c r="C7" s="2520"/>
      <c r="D7" s="3176"/>
      <c r="E7" s="3176"/>
      <c r="F7" s="3177"/>
      <c r="G7" s="3170"/>
      <c r="H7" s="3171"/>
      <c r="I7" s="3171"/>
      <c r="J7" s="3171"/>
      <c r="K7" s="3166" t="s">
        <v>4381</v>
      </c>
      <c r="L7" s="3166"/>
      <c r="M7" s="3166"/>
      <c r="N7" s="3166"/>
      <c r="O7" s="3167"/>
    </row>
    <row r="8" spans="1:15">
      <c r="A8" s="3172" t="s">
        <v>4386</v>
      </c>
      <c r="B8" s="3173"/>
      <c r="C8" s="3173"/>
      <c r="D8" s="3176"/>
      <c r="E8" s="3176"/>
      <c r="F8" s="3177"/>
      <c r="G8" s="3170"/>
      <c r="H8" s="3171"/>
      <c r="I8" s="3171"/>
      <c r="J8" s="3171"/>
      <c r="K8" s="3166"/>
      <c r="L8" s="3166"/>
      <c r="M8" s="3166"/>
      <c r="N8" s="3166"/>
      <c r="O8" s="3167"/>
    </row>
    <row r="9" spans="1:15">
      <c r="A9" s="3172"/>
      <c r="B9" s="3173"/>
      <c r="C9" s="3173"/>
      <c r="D9" s="3176" t="s">
        <v>4379</v>
      </c>
      <c r="E9" s="3176"/>
      <c r="F9" s="3177"/>
      <c r="G9" s="3178" t="s">
        <v>4383</v>
      </c>
      <c r="H9" s="3179"/>
      <c r="I9" s="3179"/>
      <c r="J9" s="3179"/>
      <c r="K9" s="3166" t="s">
        <v>4382</v>
      </c>
      <c r="L9" s="3166"/>
      <c r="M9" s="3166"/>
      <c r="N9" s="3166"/>
      <c r="O9" s="3167"/>
    </row>
    <row r="10" spans="1:15" ht="15" customHeight="1">
      <c r="A10" s="3172"/>
      <c r="B10" s="3173"/>
      <c r="C10" s="3173"/>
      <c r="D10" s="3176"/>
      <c r="E10" s="3176"/>
      <c r="F10" s="3177"/>
      <c r="G10" s="3178"/>
      <c r="H10" s="3179"/>
      <c r="I10" s="3179"/>
      <c r="J10" s="3179"/>
      <c r="K10" s="3166"/>
      <c r="L10" s="3166"/>
      <c r="M10" s="3166"/>
      <c r="N10" s="3166"/>
      <c r="O10" s="3167"/>
    </row>
    <row r="11" spans="1:15">
      <c r="A11" s="2084" t="s">
        <v>4385</v>
      </c>
      <c r="B11" s="2531"/>
      <c r="C11" s="2531"/>
      <c r="D11" s="2527"/>
      <c r="E11" s="2527"/>
      <c r="F11" s="2532"/>
      <c r="G11" s="3178"/>
      <c r="H11" s="3179"/>
      <c r="I11" s="3179"/>
      <c r="J11" s="3179"/>
      <c r="K11" s="2520"/>
      <c r="L11" s="2520"/>
      <c r="M11" s="2520"/>
      <c r="N11" s="2520"/>
      <c r="O11" s="2519"/>
    </row>
    <row r="12" spans="1:15">
      <c r="A12" s="2075"/>
      <c r="B12" s="2530"/>
      <c r="C12" s="2530"/>
      <c r="D12" s="2528"/>
      <c r="E12" s="2528"/>
      <c r="F12" s="2529"/>
      <c r="G12" s="3178"/>
      <c r="H12" s="3179"/>
      <c r="I12" s="3179"/>
      <c r="J12" s="3179"/>
      <c r="O12" s="2074"/>
    </row>
    <row r="13" spans="1:15">
      <c r="A13" s="2085" t="s">
        <v>1718</v>
      </c>
      <c r="B13" s="2691" t="s">
        <v>4601</v>
      </c>
      <c r="C13" s="2124" t="s">
        <v>177</v>
      </c>
      <c r="D13" s="2125"/>
      <c r="E13" s="2124" t="s">
        <v>4378</v>
      </c>
      <c r="F13" s="2082"/>
      <c r="G13" s="2124" t="s">
        <v>4378</v>
      </c>
      <c r="H13" s="2125"/>
      <c r="I13" s="2124" t="s">
        <v>4378</v>
      </c>
      <c r="J13" s="2125"/>
      <c r="K13" s="2124" t="s">
        <v>1673</v>
      </c>
      <c r="L13" s="2125"/>
      <c r="M13" s="2124" t="s">
        <v>1674</v>
      </c>
      <c r="N13" s="2125"/>
      <c r="O13" s="2126" t="s">
        <v>1718</v>
      </c>
    </row>
    <row r="14" spans="1:15">
      <c r="A14" s="2127" t="s">
        <v>1721</v>
      </c>
      <c r="B14" s="2692" t="s">
        <v>1675</v>
      </c>
      <c r="C14" s="2087" t="s">
        <v>1721</v>
      </c>
      <c r="D14" s="2128" t="s">
        <v>1676</v>
      </c>
      <c r="E14" s="2128" t="s">
        <v>1721</v>
      </c>
      <c r="F14" s="2089" t="s">
        <v>1676</v>
      </c>
      <c r="G14" s="2129" t="s">
        <v>1721</v>
      </c>
      <c r="H14" s="2087" t="s">
        <v>1676</v>
      </c>
      <c r="I14" s="2128" t="s">
        <v>1721</v>
      </c>
      <c r="J14" s="2128" t="s">
        <v>1676</v>
      </c>
      <c r="K14" s="2128" t="s">
        <v>1721</v>
      </c>
      <c r="L14" s="2128" t="s">
        <v>1676</v>
      </c>
      <c r="M14" s="2128" t="s">
        <v>1721</v>
      </c>
      <c r="N14" s="2128" t="s">
        <v>1676</v>
      </c>
      <c r="O14" s="2130" t="s">
        <v>1721</v>
      </c>
    </row>
    <row r="15" spans="1:15">
      <c r="A15" s="2096"/>
      <c r="B15" s="2693" t="s">
        <v>3007</v>
      </c>
      <c r="C15" s="2131" t="s">
        <v>3008</v>
      </c>
      <c r="D15" s="2131" t="s">
        <v>3009</v>
      </c>
      <c r="E15" s="2131" t="s">
        <v>3010</v>
      </c>
      <c r="F15" s="2098" t="s">
        <v>2337</v>
      </c>
      <c r="G15" s="2132" t="s">
        <v>2338</v>
      </c>
      <c r="H15" s="2097" t="s">
        <v>2339</v>
      </c>
      <c r="I15" s="2131" t="s">
        <v>2340</v>
      </c>
      <c r="J15" s="2131" t="s">
        <v>2341</v>
      </c>
      <c r="K15" s="2131" t="s">
        <v>2342</v>
      </c>
      <c r="L15" s="2131" t="s">
        <v>2343</v>
      </c>
      <c r="M15" s="2131" t="s">
        <v>2344</v>
      </c>
      <c r="N15" s="2131" t="s">
        <v>181</v>
      </c>
      <c r="O15" s="2133"/>
    </row>
    <row r="16" spans="1:15">
      <c r="A16" s="2134" t="s">
        <v>1677</v>
      </c>
      <c r="B16" s="2100" t="s">
        <v>1678</v>
      </c>
      <c r="C16" s="1967"/>
      <c r="D16" s="1970"/>
      <c r="E16" s="1970"/>
      <c r="F16" s="2010"/>
      <c r="G16" s="1969"/>
      <c r="H16" s="1967"/>
      <c r="I16" s="1970"/>
      <c r="J16" s="1970"/>
      <c r="K16" s="1970"/>
      <c r="L16" s="1970"/>
      <c r="M16" s="1970"/>
      <c r="N16" s="1970"/>
      <c r="O16" s="2135" t="s">
        <v>1677</v>
      </c>
    </row>
    <row r="17" spans="1:15">
      <c r="A17" s="2129" t="s">
        <v>1679</v>
      </c>
      <c r="B17" s="2108"/>
      <c r="C17" s="2136"/>
      <c r="D17" s="2137"/>
      <c r="E17" s="2137"/>
      <c r="F17" s="2138"/>
      <c r="G17" s="2139"/>
      <c r="H17" s="2136"/>
      <c r="I17" s="2137"/>
      <c r="J17" s="2137"/>
      <c r="K17" s="2137"/>
      <c r="L17" s="2137"/>
      <c r="M17" s="2137"/>
      <c r="N17" s="2137"/>
      <c r="O17" s="2094" t="s">
        <v>1679</v>
      </c>
    </row>
    <row r="18" spans="1:15">
      <c r="A18" s="2090" t="s">
        <v>1680</v>
      </c>
      <c r="B18" s="2117" t="s">
        <v>1681</v>
      </c>
      <c r="C18" s="2137"/>
      <c r="D18" s="2137"/>
      <c r="E18" s="2137"/>
      <c r="F18" s="2138"/>
      <c r="G18" s="2139"/>
      <c r="H18" s="2136"/>
      <c r="I18" s="2137"/>
      <c r="J18" s="2137"/>
      <c r="K18" s="2137"/>
      <c r="L18" s="2137"/>
      <c r="M18" s="2137"/>
      <c r="N18" s="2137"/>
      <c r="O18" s="2094" t="s">
        <v>1680</v>
      </c>
    </row>
    <row r="19" spans="1:15">
      <c r="A19" s="2132" t="s">
        <v>1682</v>
      </c>
      <c r="B19" s="2104" t="s">
        <v>1683</v>
      </c>
      <c r="C19" s="2136"/>
      <c r="D19" s="2137"/>
      <c r="E19" s="2137"/>
      <c r="F19" s="2138"/>
      <c r="G19" s="2139"/>
      <c r="H19" s="2136"/>
      <c r="I19" s="2137"/>
      <c r="J19" s="2137"/>
      <c r="K19" s="2137"/>
      <c r="L19" s="2137"/>
      <c r="M19" s="2137"/>
      <c r="N19" s="2137"/>
      <c r="O19" s="2094" t="s">
        <v>1682</v>
      </c>
    </row>
    <row r="20" spans="1:15">
      <c r="A20" s="2134" t="s">
        <v>1684</v>
      </c>
      <c r="B20" s="2100" t="s">
        <v>1685</v>
      </c>
      <c r="C20" s="2140"/>
      <c r="D20" s="2140"/>
      <c r="E20" s="2140"/>
      <c r="F20" s="2141"/>
      <c r="G20" s="2142"/>
      <c r="H20" s="2143"/>
      <c r="I20" s="2140"/>
      <c r="J20" s="2140"/>
      <c r="K20" s="2140"/>
      <c r="L20" s="2140"/>
      <c r="M20" s="2140"/>
      <c r="N20" s="2140"/>
      <c r="O20" s="2135" t="s">
        <v>1684</v>
      </c>
    </row>
    <row r="21" spans="1:15">
      <c r="A21" s="2129" t="s">
        <v>1686</v>
      </c>
      <c r="B21" s="2117"/>
      <c r="C21" s="2144"/>
      <c r="D21" s="2145"/>
      <c r="E21" s="2145"/>
      <c r="F21" s="2146"/>
      <c r="G21" s="2147"/>
      <c r="H21" s="2144"/>
      <c r="I21" s="2145"/>
      <c r="J21" s="2145"/>
      <c r="K21" s="2145"/>
      <c r="L21" s="2145"/>
      <c r="M21" s="2145"/>
      <c r="N21" s="2145"/>
      <c r="O21" s="2094" t="s">
        <v>1686</v>
      </c>
    </row>
    <row r="22" spans="1:15">
      <c r="A22" s="2090" t="s">
        <v>1687</v>
      </c>
      <c r="B22" s="2117" t="s">
        <v>1688</v>
      </c>
      <c r="C22" s="2137"/>
      <c r="D22" s="2137"/>
      <c r="E22" s="2137"/>
      <c r="F22" s="2138"/>
      <c r="G22" s="2139"/>
      <c r="H22" s="2136"/>
      <c r="I22" s="2137"/>
      <c r="J22" s="2137"/>
      <c r="K22" s="2137"/>
      <c r="L22" s="2137"/>
      <c r="M22" s="2137"/>
      <c r="N22" s="2137"/>
      <c r="O22" s="2094" t="s">
        <v>1687</v>
      </c>
    </row>
    <row r="23" spans="1:15">
      <c r="A23" s="2132" t="s">
        <v>1689</v>
      </c>
      <c r="B23" s="2117"/>
      <c r="C23" s="2148"/>
      <c r="D23" s="2149"/>
      <c r="E23" s="2149"/>
      <c r="F23" s="2150"/>
      <c r="G23" s="2151"/>
      <c r="H23" s="2148"/>
      <c r="I23" s="2149"/>
      <c r="J23" s="2149"/>
      <c r="K23" s="2149"/>
      <c r="L23" s="2149"/>
      <c r="M23" s="2149"/>
      <c r="N23" s="2149"/>
      <c r="O23" s="2094" t="s">
        <v>1689</v>
      </c>
    </row>
    <row r="24" spans="1:15">
      <c r="A24" s="2134" t="s">
        <v>1690</v>
      </c>
      <c r="B24" s="2100"/>
      <c r="C24" s="2140"/>
      <c r="D24" s="2140"/>
      <c r="E24" s="2140"/>
      <c r="F24" s="2141"/>
      <c r="G24" s="2142"/>
      <c r="H24" s="2143"/>
      <c r="I24" s="2140"/>
      <c r="J24" s="2140"/>
      <c r="K24" s="2140"/>
      <c r="L24" s="2140"/>
      <c r="M24" s="2140"/>
      <c r="N24" s="2140"/>
      <c r="O24" s="2135" t="s">
        <v>1690</v>
      </c>
    </row>
    <row r="25" spans="1:15">
      <c r="A25" s="2132" t="s">
        <v>1735</v>
      </c>
      <c r="B25" s="2104"/>
      <c r="C25" s="2149"/>
      <c r="D25" s="2149"/>
      <c r="E25" s="2149"/>
      <c r="F25" s="2150"/>
      <c r="G25" s="2151"/>
      <c r="H25" s="2148"/>
      <c r="I25" s="2149"/>
      <c r="J25" s="2149"/>
      <c r="K25" s="2149"/>
      <c r="L25" s="2149"/>
      <c r="M25" s="2149"/>
      <c r="N25" s="2149"/>
      <c r="O25" s="2098" t="s">
        <v>1735</v>
      </c>
    </row>
    <row r="26" spans="1:15">
      <c r="A26" s="2132" t="s">
        <v>1736</v>
      </c>
      <c r="B26" s="2104"/>
      <c r="C26" s="2149"/>
      <c r="D26" s="2149"/>
      <c r="E26" s="2149"/>
      <c r="F26" s="2150"/>
      <c r="G26" s="2151"/>
      <c r="H26" s="2148"/>
      <c r="I26" s="2149"/>
      <c r="J26" s="2149"/>
      <c r="K26" s="2149"/>
      <c r="L26" s="2149"/>
      <c r="M26" s="2149"/>
      <c r="N26" s="2149"/>
      <c r="O26" s="2098" t="s">
        <v>1736</v>
      </c>
    </row>
    <row r="27" spans="1:15">
      <c r="A27" s="2132" t="s">
        <v>1737</v>
      </c>
      <c r="B27" s="2104"/>
      <c r="C27" s="2149"/>
      <c r="D27" s="2149"/>
      <c r="E27" s="2149"/>
      <c r="F27" s="2150"/>
      <c r="G27" s="2151"/>
      <c r="H27" s="2148"/>
      <c r="I27" s="2149"/>
      <c r="J27" s="2149"/>
      <c r="K27" s="2149"/>
      <c r="L27" s="2149"/>
      <c r="M27" s="2149"/>
      <c r="N27" s="2149"/>
      <c r="O27" s="2098" t="s">
        <v>1737</v>
      </c>
    </row>
    <row r="28" spans="1:15">
      <c r="A28" s="2132" t="s">
        <v>1738</v>
      </c>
      <c r="B28" s="2104"/>
      <c r="C28" s="2149"/>
      <c r="D28" s="2149"/>
      <c r="E28" s="2149"/>
      <c r="F28" s="2150"/>
      <c r="G28" s="2151"/>
      <c r="H28" s="2148"/>
      <c r="I28" s="2149"/>
      <c r="J28" s="2149"/>
      <c r="K28" s="2149"/>
      <c r="L28" s="2149"/>
      <c r="M28" s="2149"/>
      <c r="N28" s="2149"/>
      <c r="O28" s="2098" t="s">
        <v>1738</v>
      </c>
    </row>
    <row r="29" spans="1:15">
      <c r="A29" s="2132" t="s">
        <v>1739</v>
      </c>
      <c r="B29" s="2104"/>
      <c r="C29" s="2149"/>
      <c r="D29" s="2149"/>
      <c r="E29" s="2149"/>
      <c r="F29" s="2150"/>
      <c r="G29" s="2151"/>
      <c r="H29" s="2148"/>
      <c r="I29" s="2149"/>
      <c r="J29" s="2149"/>
      <c r="K29" s="2149"/>
      <c r="L29" s="2149"/>
      <c r="M29" s="2149"/>
      <c r="N29" s="2149"/>
      <c r="O29" s="2098" t="s">
        <v>1739</v>
      </c>
    </row>
    <row r="30" spans="1:15">
      <c r="A30" s="2132" t="s">
        <v>1740</v>
      </c>
      <c r="B30" s="2104" t="s">
        <v>2322</v>
      </c>
      <c r="C30" s="2149"/>
      <c r="D30" s="2149"/>
      <c r="E30" s="2149"/>
      <c r="F30" s="2150"/>
      <c r="G30" s="2151"/>
      <c r="H30" s="2148"/>
      <c r="I30" s="2149"/>
      <c r="J30" s="2149"/>
      <c r="K30" s="2149"/>
      <c r="L30" s="2149"/>
      <c r="M30" s="2149"/>
      <c r="N30" s="2149"/>
      <c r="O30" s="2098" t="s">
        <v>1740</v>
      </c>
    </row>
    <row r="31" spans="1:15">
      <c r="A31" s="2129" t="s">
        <v>1741</v>
      </c>
      <c r="B31" s="2117"/>
      <c r="C31" s="2137"/>
      <c r="D31" s="2137"/>
      <c r="E31" s="2137"/>
      <c r="F31" s="2138"/>
      <c r="G31" s="2139"/>
      <c r="H31" s="2136"/>
      <c r="I31" s="2137"/>
      <c r="J31" s="2137"/>
      <c r="K31" s="2137"/>
      <c r="L31" s="2137"/>
      <c r="M31" s="2137"/>
      <c r="N31" s="2137"/>
      <c r="O31" s="2094" t="s">
        <v>1741</v>
      </c>
    </row>
    <row r="32" spans="1:15">
      <c r="A32" s="2090" t="s">
        <v>1742</v>
      </c>
      <c r="B32" s="2117" t="s">
        <v>1691</v>
      </c>
      <c r="C32" s="2137"/>
      <c r="D32" s="2137"/>
      <c r="E32" s="2137"/>
      <c r="F32" s="2138"/>
      <c r="G32" s="2139"/>
      <c r="H32" s="2136"/>
      <c r="I32" s="2137"/>
      <c r="J32" s="2137"/>
      <c r="K32" s="2137"/>
      <c r="L32" s="2137"/>
      <c r="M32" s="2137"/>
      <c r="N32" s="2137"/>
      <c r="O32" s="2094" t="s">
        <v>1742</v>
      </c>
    </row>
    <row r="33" spans="1:15">
      <c r="A33" s="2132" t="s">
        <v>1743</v>
      </c>
      <c r="B33" s="2117" t="s">
        <v>1692</v>
      </c>
      <c r="C33" s="2137"/>
      <c r="D33" s="2137"/>
      <c r="E33" s="2137"/>
      <c r="F33" s="2138"/>
      <c r="G33" s="2139"/>
      <c r="H33" s="2136"/>
      <c r="I33" s="2137"/>
      <c r="J33" s="2137"/>
      <c r="K33" s="2137"/>
      <c r="L33" s="2137"/>
      <c r="M33" s="2137"/>
      <c r="N33" s="2137"/>
      <c r="O33" s="2094" t="s">
        <v>1743</v>
      </c>
    </row>
    <row r="34" spans="1:15">
      <c r="A34" s="2134" t="s">
        <v>1744</v>
      </c>
      <c r="B34" s="2100" t="s">
        <v>1693</v>
      </c>
      <c r="C34" s="2140"/>
      <c r="D34" s="2140"/>
      <c r="E34" s="2140"/>
      <c r="F34" s="2141"/>
      <c r="G34" s="2142"/>
      <c r="H34" s="2143"/>
      <c r="I34" s="2140"/>
      <c r="J34" s="2140"/>
      <c r="K34" s="2140"/>
      <c r="L34" s="2140"/>
      <c r="M34" s="2140"/>
      <c r="N34" s="2140"/>
      <c r="O34" s="2135" t="s">
        <v>1744</v>
      </c>
    </row>
    <row r="35" spans="1:15">
      <c r="A35" s="2132" t="s">
        <v>1745</v>
      </c>
      <c r="B35" s="2104"/>
      <c r="C35" s="2149"/>
      <c r="D35" s="2149"/>
      <c r="E35" s="2149"/>
      <c r="F35" s="2150"/>
      <c r="G35" s="2151"/>
      <c r="H35" s="2148"/>
      <c r="I35" s="2149"/>
      <c r="J35" s="2149"/>
      <c r="K35" s="2149"/>
      <c r="L35" s="2149"/>
      <c r="M35" s="2149"/>
      <c r="N35" s="2149"/>
      <c r="O35" s="2098" t="s">
        <v>1745</v>
      </c>
    </row>
    <row r="36" spans="1:15">
      <c r="A36" s="2129" t="s">
        <v>582</v>
      </c>
      <c r="B36" s="2117" t="s">
        <v>1694</v>
      </c>
      <c r="C36" s="2137"/>
      <c r="D36" s="2137"/>
      <c r="E36" s="2137"/>
      <c r="F36" s="2138"/>
      <c r="G36" s="2139"/>
      <c r="H36" s="2136"/>
      <c r="I36" s="2137"/>
      <c r="J36" s="2137"/>
      <c r="K36" s="2137"/>
      <c r="L36" s="2137"/>
      <c r="M36" s="2137"/>
      <c r="N36" s="2137"/>
      <c r="O36" s="2094" t="s">
        <v>582</v>
      </c>
    </row>
    <row r="37" spans="1:15">
      <c r="A37" s="2132" t="s">
        <v>583</v>
      </c>
      <c r="B37" s="2117"/>
      <c r="C37" s="2137"/>
      <c r="D37" s="2137"/>
      <c r="E37" s="2137"/>
      <c r="F37" s="2138"/>
      <c r="G37" s="2139"/>
      <c r="H37" s="2136"/>
      <c r="I37" s="2137"/>
      <c r="J37" s="2137"/>
      <c r="K37" s="2137"/>
      <c r="L37" s="2137"/>
      <c r="M37" s="2137"/>
      <c r="N37" s="2137"/>
      <c r="O37" s="2094" t="s">
        <v>583</v>
      </c>
    </row>
    <row r="38" spans="1:15">
      <c r="A38" s="2134" t="s">
        <v>584</v>
      </c>
      <c r="B38" s="2100"/>
      <c r="C38" s="2140"/>
      <c r="D38" s="2140"/>
      <c r="E38" s="2140"/>
      <c r="F38" s="2141"/>
      <c r="G38" s="2142"/>
      <c r="H38" s="2143"/>
      <c r="I38" s="2140"/>
      <c r="J38" s="2140"/>
      <c r="K38" s="2140"/>
      <c r="L38" s="2140"/>
      <c r="M38" s="2140"/>
      <c r="N38" s="2140"/>
      <c r="O38" s="2135" t="s">
        <v>584</v>
      </c>
    </row>
    <row r="39" spans="1:15">
      <c r="A39" s="2132" t="s">
        <v>585</v>
      </c>
      <c r="B39" s="2104"/>
      <c r="C39" s="2149"/>
      <c r="D39" s="2149"/>
      <c r="E39" s="2149"/>
      <c r="F39" s="2150"/>
      <c r="G39" s="2151"/>
      <c r="H39" s="2148"/>
      <c r="I39" s="2149"/>
      <c r="J39" s="2149"/>
      <c r="K39" s="2149"/>
      <c r="L39" s="2149"/>
      <c r="M39" s="2149"/>
      <c r="N39" s="2149"/>
      <c r="O39" s="2098" t="s">
        <v>585</v>
      </c>
    </row>
    <row r="40" spans="1:15">
      <c r="A40" s="2132" t="s">
        <v>586</v>
      </c>
      <c r="B40" s="2104"/>
      <c r="C40" s="2149"/>
      <c r="D40" s="2149"/>
      <c r="E40" s="2149"/>
      <c r="F40" s="2150"/>
      <c r="G40" s="2151"/>
      <c r="H40" s="2148"/>
      <c r="I40" s="2149"/>
      <c r="J40" s="2149"/>
      <c r="K40" s="2149"/>
      <c r="L40" s="2149"/>
      <c r="M40" s="2149"/>
      <c r="N40" s="2149"/>
      <c r="O40" s="2098" t="s">
        <v>586</v>
      </c>
    </row>
    <row r="41" spans="1:15">
      <c r="A41" s="2132" t="s">
        <v>587</v>
      </c>
      <c r="B41" s="2104"/>
      <c r="C41" s="2149"/>
      <c r="D41" s="2149"/>
      <c r="E41" s="2149"/>
      <c r="F41" s="2150"/>
      <c r="G41" s="2151"/>
      <c r="H41" s="2148"/>
      <c r="I41" s="2149"/>
      <c r="J41" s="2149"/>
      <c r="K41" s="2149"/>
      <c r="L41" s="2149"/>
      <c r="M41" s="2149"/>
      <c r="N41" s="2149"/>
      <c r="O41" s="2098" t="s">
        <v>587</v>
      </c>
    </row>
    <row r="42" spans="1:15">
      <c r="A42" s="2132" t="s">
        <v>588</v>
      </c>
      <c r="B42" s="2104"/>
      <c r="C42" s="2149"/>
      <c r="D42" s="2149"/>
      <c r="E42" s="2149"/>
      <c r="F42" s="2150"/>
      <c r="G42" s="2151"/>
      <c r="H42" s="2148"/>
      <c r="I42" s="2149"/>
      <c r="J42" s="2149"/>
      <c r="K42" s="2149"/>
      <c r="L42" s="2149"/>
      <c r="M42" s="2149"/>
      <c r="N42" s="2149"/>
      <c r="O42" s="2098" t="s">
        <v>588</v>
      </c>
    </row>
    <row r="43" spans="1:15">
      <c r="A43" s="2132" t="s">
        <v>2362</v>
      </c>
      <c r="B43" s="2104" t="s">
        <v>2322</v>
      </c>
      <c r="C43" s="2149"/>
      <c r="D43" s="2149"/>
      <c r="E43" s="2149"/>
      <c r="F43" s="2150"/>
      <c r="G43" s="2151"/>
      <c r="H43" s="2148"/>
      <c r="I43" s="2149"/>
      <c r="J43" s="2149"/>
      <c r="K43" s="2149"/>
      <c r="L43" s="2149"/>
      <c r="M43" s="2149"/>
      <c r="N43" s="2149"/>
      <c r="O43" s="2098" t="s">
        <v>2362</v>
      </c>
    </row>
    <row r="44" spans="1:15">
      <c r="A44" s="2134" t="s">
        <v>2363</v>
      </c>
      <c r="B44" s="2100" t="s">
        <v>1695</v>
      </c>
      <c r="C44" s="1967"/>
      <c r="D44" s="1970"/>
      <c r="E44" s="1970"/>
      <c r="F44" s="2010"/>
      <c r="G44" s="1969"/>
      <c r="H44" s="1967"/>
      <c r="I44" s="1970"/>
      <c r="J44" s="1970"/>
      <c r="K44" s="1970"/>
      <c r="L44" s="1970"/>
      <c r="M44" s="1970"/>
      <c r="N44" s="1970"/>
      <c r="O44" s="2135" t="s">
        <v>2363</v>
      </c>
    </row>
    <row r="45" spans="1:15">
      <c r="A45" s="2129" t="s">
        <v>2364</v>
      </c>
      <c r="B45" s="2117"/>
      <c r="C45" s="2137"/>
      <c r="D45" s="2137"/>
      <c r="E45" s="2137"/>
      <c r="F45" s="2138"/>
      <c r="G45" s="2139"/>
      <c r="H45" s="2136"/>
      <c r="I45" s="2137"/>
      <c r="J45" s="2137"/>
      <c r="K45" s="2137"/>
      <c r="L45" s="2137"/>
      <c r="M45" s="2137"/>
      <c r="N45" s="2137"/>
      <c r="O45" s="2094" t="s">
        <v>2364</v>
      </c>
    </row>
    <row r="46" spans="1:15">
      <c r="A46" s="2090" t="s">
        <v>2365</v>
      </c>
      <c r="B46" s="2117" t="s">
        <v>1696</v>
      </c>
      <c r="C46" s="2137"/>
      <c r="D46" s="2137"/>
      <c r="E46" s="2137"/>
      <c r="F46" s="2138"/>
      <c r="G46" s="2139"/>
      <c r="H46" s="2136"/>
      <c r="I46" s="2137"/>
      <c r="J46" s="2137"/>
      <c r="K46" s="2137"/>
      <c r="L46" s="2137"/>
      <c r="M46" s="2137"/>
      <c r="N46" s="2137"/>
      <c r="O46" s="2094" t="s">
        <v>2365</v>
      </c>
    </row>
    <row r="47" spans="1:15">
      <c r="A47" s="2132" t="s">
        <v>2366</v>
      </c>
      <c r="B47" s="2117" t="s">
        <v>1697</v>
      </c>
      <c r="C47" s="2152"/>
      <c r="D47" s="2153"/>
      <c r="E47" s="2153"/>
      <c r="F47" s="2032"/>
      <c r="G47" s="2154"/>
      <c r="H47" s="2152"/>
      <c r="I47" s="2153"/>
      <c r="J47" s="2153"/>
      <c r="K47" s="2153"/>
      <c r="L47" s="2153"/>
      <c r="M47" s="2153"/>
      <c r="N47" s="2153"/>
      <c r="O47" s="2094" t="s">
        <v>2366</v>
      </c>
    </row>
    <row r="48" spans="1:15">
      <c r="A48" s="2134" t="s">
        <v>2367</v>
      </c>
      <c r="B48" s="2100" t="s">
        <v>1698</v>
      </c>
      <c r="C48" s="2140"/>
      <c r="D48" s="2140"/>
      <c r="E48" s="2140"/>
      <c r="F48" s="2141"/>
      <c r="G48" s="2142"/>
      <c r="H48" s="2143"/>
      <c r="I48" s="2140"/>
      <c r="J48" s="2140"/>
      <c r="K48" s="2140"/>
      <c r="L48" s="2140"/>
      <c r="M48" s="2140"/>
      <c r="N48" s="2140"/>
      <c r="O48" s="2135" t="s">
        <v>2367</v>
      </c>
    </row>
    <row r="49" spans="1:15">
      <c r="A49" s="2132" t="s">
        <v>2368</v>
      </c>
      <c r="B49" s="2104" t="s">
        <v>1699</v>
      </c>
      <c r="C49" s="2149"/>
      <c r="D49" s="2149"/>
      <c r="E49" s="2149"/>
      <c r="F49" s="2150"/>
      <c r="G49" s="2151"/>
      <c r="H49" s="2148"/>
      <c r="I49" s="2149"/>
      <c r="J49" s="2149"/>
      <c r="K49" s="2149"/>
      <c r="L49" s="2149"/>
      <c r="M49" s="2149"/>
      <c r="N49" s="2149"/>
      <c r="O49" s="2098" t="s">
        <v>2368</v>
      </c>
    </row>
    <row r="50" spans="1:15">
      <c r="A50" s="2132" t="s">
        <v>2369</v>
      </c>
      <c r="B50" s="2104" t="s">
        <v>1700</v>
      </c>
      <c r="C50" s="2149"/>
      <c r="D50" s="2149"/>
      <c r="E50" s="2149"/>
      <c r="F50" s="2150"/>
      <c r="G50" s="2151"/>
      <c r="H50" s="2148"/>
      <c r="I50" s="2149"/>
      <c r="J50" s="2149"/>
      <c r="K50" s="2149"/>
      <c r="L50" s="2149"/>
      <c r="M50" s="2149"/>
      <c r="N50" s="2149"/>
      <c r="O50" s="2098" t="s">
        <v>2369</v>
      </c>
    </row>
    <row r="51" spans="1:15">
      <c r="A51" s="2084"/>
      <c r="B51" s="2092" t="s">
        <v>1701</v>
      </c>
      <c r="C51" s="2155"/>
      <c r="D51" s="2156"/>
      <c r="E51" s="2156"/>
      <c r="F51" s="2157"/>
      <c r="G51" s="2158"/>
      <c r="H51" s="2156"/>
      <c r="I51" s="2156"/>
      <c r="J51" s="2156"/>
      <c r="K51" s="2156"/>
      <c r="L51" s="2156"/>
      <c r="M51" s="2156"/>
      <c r="N51" s="2159"/>
      <c r="O51" s="2074"/>
    </row>
    <row r="52" spans="1:15">
      <c r="A52" s="2134" t="s">
        <v>2370</v>
      </c>
      <c r="B52" s="2100" t="s">
        <v>1702</v>
      </c>
      <c r="C52" s="2140"/>
      <c r="D52" s="2140"/>
      <c r="E52" s="2140"/>
      <c r="F52" s="2141"/>
      <c r="G52" s="2142"/>
      <c r="H52" s="2143"/>
      <c r="I52" s="2140"/>
      <c r="J52" s="2140"/>
      <c r="K52" s="2140"/>
      <c r="L52" s="2140"/>
      <c r="M52" s="2140"/>
      <c r="N52" s="2140"/>
      <c r="O52" s="2135" t="s">
        <v>2370</v>
      </c>
    </row>
    <row r="53" spans="1:15">
      <c r="A53" s="2132" t="s">
        <v>2371</v>
      </c>
      <c r="B53" s="2104" t="s">
        <v>1703</v>
      </c>
      <c r="C53" s="2149"/>
      <c r="D53" s="2149"/>
      <c r="E53" s="2149"/>
      <c r="F53" s="2150"/>
      <c r="G53" s="2151"/>
      <c r="H53" s="2148"/>
      <c r="I53" s="2149"/>
      <c r="J53" s="2149"/>
      <c r="K53" s="2149"/>
      <c r="L53" s="2149"/>
      <c r="M53" s="2149"/>
      <c r="N53" s="2149"/>
      <c r="O53" s="2098" t="s">
        <v>2371</v>
      </c>
    </row>
    <row r="54" spans="1:15">
      <c r="A54" s="2132" t="s">
        <v>2372</v>
      </c>
      <c r="B54" s="2104" t="s">
        <v>1704</v>
      </c>
      <c r="C54" s="2149"/>
      <c r="D54" s="2149"/>
      <c r="E54" s="2149"/>
      <c r="F54" s="2150"/>
      <c r="G54" s="2151"/>
      <c r="H54" s="2148"/>
      <c r="I54" s="2149"/>
      <c r="J54" s="2149"/>
      <c r="K54" s="2149"/>
      <c r="L54" s="2149"/>
      <c r="M54" s="2149"/>
      <c r="N54" s="2149"/>
      <c r="O54" s="2098" t="s">
        <v>2372</v>
      </c>
    </row>
    <row r="55" spans="1:15">
      <c r="A55" s="2132" t="s">
        <v>2373</v>
      </c>
      <c r="B55" s="2104" t="s">
        <v>1705</v>
      </c>
      <c r="C55" s="2149"/>
      <c r="D55" s="2149"/>
      <c r="E55" s="2149"/>
      <c r="F55" s="2150"/>
      <c r="G55" s="2151"/>
      <c r="H55" s="2148"/>
      <c r="I55" s="2149"/>
      <c r="J55" s="2149"/>
      <c r="K55" s="2149"/>
      <c r="L55" s="2149"/>
      <c r="M55" s="2149"/>
      <c r="N55" s="2149"/>
      <c r="O55" s="2098" t="s">
        <v>2373</v>
      </c>
    </row>
    <row r="56" spans="1:15">
      <c r="A56" s="2134" t="s">
        <v>2374</v>
      </c>
      <c r="B56" s="2100" t="s">
        <v>1695</v>
      </c>
      <c r="C56" s="1974"/>
      <c r="D56" s="1903"/>
      <c r="E56" s="1903"/>
      <c r="F56" s="2014"/>
      <c r="G56" s="1973"/>
      <c r="H56" s="1974"/>
      <c r="I56" s="1903"/>
      <c r="J56" s="1903"/>
      <c r="K56" s="1903"/>
      <c r="L56" s="1903"/>
      <c r="M56" s="1903"/>
      <c r="N56" s="1903"/>
      <c r="O56" s="2135" t="s">
        <v>2374</v>
      </c>
    </row>
    <row r="57" spans="1:15">
      <c r="A57" s="2129" t="s">
        <v>2375</v>
      </c>
      <c r="C57" s="2136"/>
      <c r="D57" s="2137"/>
      <c r="E57" s="2137"/>
      <c r="F57" s="2138"/>
      <c r="G57" s="2139"/>
      <c r="H57" s="2136"/>
      <c r="I57" s="2137"/>
      <c r="J57" s="2137"/>
      <c r="K57" s="2137"/>
      <c r="L57" s="2137"/>
      <c r="M57" s="2137"/>
      <c r="N57" s="2137"/>
      <c r="O57" s="2094" t="s">
        <v>2375</v>
      </c>
    </row>
    <row r="58" spans="1:15">
      <c r="A58" s="2090" t="s">
        <v>2376</v>
      </c>
      <c r="B58" s="2117" t="s">
        <v>1696</v>
      </c>
      <c r="C58" s="2137"/>
      <c r="D58" s="2137"/>
      <c r="E58" s="2137"/>
      <c r="F58" s="2138"/>
      <c r="G58" s="2139"/>
      <c r="H58" s="2136"/>
      <c r="I58" s="2137"/>
      <c r="J58" s="2137"/>
      <c r="K58" s="2137"/>
      <c r="L58" s="2137"/>
      <c r="M58" s="2137"/>
      <c r="N58" s="2137"/>
      <c r="O58" s="2094" t="s">
        <v>2376</v>
      </c>
    </row>
    <row r="59" spans="1:15">
      <c r="A59" s="2132" t="s">
        <v>2377</v>
      </c>
      <c r="B59" s="2117" t="s">
        <v>1697</v>
      </c>
      <c r="C59" s="2152"/>
      <c r="D59" s="2153"/>
      <c r="E59" s="2153"/>
      <c r="F59" s="2032"/>
      <c r="G59" s="2154"/>
      <c r="H59" s="2152"/>
      <c r="I59" s="2153"/>
      <c r="J59" s="2153"/>
      <c r="K59" s="2153"/>
      <c r="L59" s="2153"/>
      <c r="M59" s="2153"/>
      <c r="N59" s="2153"/>
      <c r="O59" s="2094" t="s">
        <v>2377</v>
      </c>
    </row>
    <row r="60" spans="1:15">
      <c r="A60" s="2134" t="s">
        <v>2378</v>
      </c>
      <c r="B60" s="2100" t="s">
        <v>1698</v>
      </c>
      <c r="C60" s="2140"/>
      <c r="D60" s="2140"/>
      <c r="E60" s="2140"/>
      <c r="F60" s="2141"/>
      <c r="G60" s="2142"/>
      <c r="H60" s="2143"/>
      <c r="I60" s="2140"/>
      <c r="J60" s="2140"/>
      <c r="K60" s="2140"/>
      <c r="L60" s="2140"/>
      <c r="M60" s="2140"/>
      <c r="N60" s="2140"/>
      <c r="O60" s="2135" t="s">
        <v>2378</v>
      </c>
    </row>
    <row r="61" spans="1:15">
      <c r="A61" s="2132" t="s">
        <v>2379</v>
      </c>
      <c r="B61" s="2104" t="s">
        <v>1699</v>
      </c>
      <c r="C61" s="2149"/>
      <c r="D61" s="2149"/>
      <c r="E61" s="2149"/>
      <c r="F61" s="2150"/>
      <c r="G61" s="2151"/>
      <c r="H61" s="2148"/>
      <c r="I61" s="2149"/>
      <c r="J61" s="2149"/>
      <c r="K61" s="2149"/>
      <c r="L61" s="2149"/>
      <c r="M61" s="2149"/>
      <c r="N61" s="2149"/>
      <c r="O61" s="2098" t="s">
        <v>2379</v>
      </c>
    </row>
    <row r="62" spans="1:15" ht="15.75" thickBot="1">
      <c r="A62" s="2160" t="s">
        <v>2380</v>
      </c>
      <c r="B62" s="2161" t="s">
        <v>1700</v>
      </c>
      <c r="C62" s="1996"/>
      <c r="D62" s="1999"/>
      <c r="E62" s="1999"/>
      <c r="F62" s="2162"/>
      <c r="G62" s="1998"/>
      <c r="H62" s="1996"/>
      <c r="I62" s="1999"/>
      <c r="J62" s="1999"/>
      <c r="K62" s="1999"/>
      <c r="L62" s="1999"/>
      <c r="M62" s="1999"/>
      <c r="N62" s="1999"/>
      <c r="O62" s="2163" t="s">
        <v>2380</v>
      </c>
    </row>
    <row r="63" spans="1:15">
      <c r="A63" s="1986" t="s">
        <v>4654</v>
      </c>
      <c r="B63" s="1986"/>
      <c r="C63" s="1986"/>
      <c r="D63" s="1986"/>
      <c r="E63" s="1986"/>
      <c r="F63" s="1986"/>
      <c r="G63" s="1986" t="s">
        <v>4654</v>
      </c>
      <c r="H63" s="1986"/>
      <c r="I63" s="1986"/>
      <c r="J63" s="1986"/>
      <c r="K63" s="1986"/>
      <c r="L63" s="1986"/>
      <c r="M63" s="1986"/>
      <c r="N63" s="1986"/>
      <c r="O63" s="1986"/>
    </row>
    <row r="64" spans="1:15">
      <c r="A64" s="2694" t="s">
        <v>4603</v>
      </c>
      <c r="B64" s="2694"/>
      <c r="C64" s="2694"/>
      <c r="D64" s="2694"/>
      <c r="E64" s="2694"/>
      <c r="F64" s="2694"/>
      <c r="G64" s="2694" t="s">
        <v>4604</v>
      </c>
      <c r="H64" s="2694"/>
      <c r="I64" s="2694"/>
      <c r="J64" s="2694"/>
      <c r="K64" s="2694"/>
      <c r="L64" s="2694"/>
      <c r="M64" s="2694"/>
      <c r="N64" s="2694"/>
      <c r="O64" s="2694"/>
    </row>
    <row r="67" spans="1:15" ht="15.75" thickBot="1">
      <c r="A67" s="1626"/>
      <c r="B67" s="1626"/>
      <c r="C67" s="1626"/>
      <c r="D67" s="1626"/>
      <c r="E67" s="1626"/>
      <c r="F67" s="1626"/>
      <c r="G67" s="1626"/>
      <c r="H67" s="1626"/>
      <c r="I67" s="1626"/>
      <c r="J67" s="1626"/>
      <c r="K67" s="1626"/>
      <c r="L67" s="1626"/>
      <c r="M67" s="1626"/>
      <c r="N67" s="1626"/>
      <c r="O67" s="1626"/>
    </row>
    <row r="68" spans="1:15">
      <c r="A68" s="2069" t="s">
        <v>1789</v>
      </c>
      <c r="B68" s="2072"/>
      <c r="C68" s="2070" t="s">
        <v>3276</v>
      </c>
      <c r="D68" s="2072"/>
      <c r="E68" s="2072" t="s">
        <v>1791</v>
      </c>
      <c r="F68" s="1632" t="s">
        <v>1792</v>
      </c>
      <c r="G68" s="2069" t="s">
        <v>1789</v>
      </c>
      <c r="H68" s="2070"/>
      <c r="I68" s="2116" t="s">
        <v>3276</v>
      </c>
      <c r="J68" s="2070"/>
      <c r="K68" s="2072"/>
      <c r="L68" s="2071" t="s">
        <v>1791</v>
      </c>
      <c r="M68" s="2116" t="s">
        <v>1792</v>
      </c>
      <c r="N68" s="2070"/>
      <c r="O68" s="1632"/>
    </row>
    <row r="69" spans="1:15">
      <c r="A69" s="1851" t="str">
        <f>'Data Sheet'!$C$25</f>
        <v xml:space="preserve"> New York State Electric &amp; Gas Corporation</v>
      </c>
      <c r="B69" s="1634"/>
      <c r="C69" s="1581" t="s">
        <v>1807</v>
      </c>
      <c r="D69" s="1634"/>
      <c r="E69" s="1634" t="s">
        <v>1794</v>
      </c>
      <c r="F69" s="2074"/>
      <c r="G69" s="2084" t="str">
        <f>'Data Sheet'!$C$25</f>
        <v xml:space="preserve"> New York State Electric &amp; Gas Corporation</v>
      </c>
      <c r="I69" s="2095" t="s">
        <v>1807</v>
      </c>
      <c r="K69" s="1634"/>
      <c r="L69" s="2117" t="s">
        <v>1794</v>
      </c>
      <c r="M69" s="2095"/>
      <c r="O69" s="2074"/>
    </row>
    <row r="70" spans="1:15">
      <c r="A70" s="2075"/>
      <c r="B70" s="2077"/>
      <c r="C70" s="1642" t="s">
        <v>2979</v>
      </c>
      <c r="D70" s="2077"/>
      <c r="E70" s="1687" t="str">
        <f>'Data Sheet'!$C$40</f>
        <v xml:space="preserve"> </v>
      </c>
      <c r="F70" s="2078" t="str">
        <f>'Data Sheet'!$C$38</f>
        <v>12/31/2016</v>
      </c>
      <c r="G70" s="2075"/>
      <c r="H70" s="1642"/>
      <c r="I70" s="2118" t="s">
        <v>2979</v>
      </c>
      <c r="J70" s="1642"/>
      <c r="K70" s="2077"/>
      <c r="L70" s="1687" t="str">
        <f>'Data Sheet'!$C$40</f>
        <v xml:space="preserve"> </v>
      </c>
      <c r="M70" s="2119" t="str">
        <f>'Data Sheet'!$C$38</f>
        <v>12/31/2016</v>
      </c>
      <c r="N70" s="1642"/>
      <c r="O70" s="2120"/>
    </row>
    <row r="71" spans="1:15">
      <c r="A71" s="2121"/>
      <c r="B71" s="2081" t="s">
        <v>1316</v>
      </c>
      <c r="C71" s="2081"/>
      <c r="D71" s="2081"/>
      <c r="E71" s="2081"/>
      <c r="F71" s="2082"/>
      <c r="G71" s="2079" t="s">
        <v>1316</v>
      </c>
      <c r="H71" s="2081"/>
      <c r="I71" s="2081"/>
      <c r="J71" s="2081"/>
      <c r="K71" s="2081"/>
      <c r="L71" s="2081"/>
      <c r="M71" s="2081"/>
      <c r="N71" s="2081"/>
      <c r="O71" s="2082"/>
    </row>
    <row r="72" spans="1:15">
      <c r="A72" s="2122"/>
      <c r="B72" s="2088"/>
      <c r="C72" s="2088"/>
      <c r="D72" s="2088"/>
      <c r="E72" s="2088"/>
      <c r="F72" s="2123"/>
      <c r="G72" s="3160" t="s">
        <v>2714</v>
      </c>
      <c r="H72" s="3085"/>
      <c r="I72" s="3085"/>
      <c r="J72" s="3085"/>
      <c r="O72" s="2074"/>
    </row>
    <row r="73" spans="1:15">
      <c r="A73" s="3163" t="s">
        <v>2715</v>
      </c>
      <c r="B73" s="3087"/>
      <c r="C73" s="3087"/>
      <c r="D73" s="3111" t="s">
        <v>2716</v>
      </c>
      <c r="E73" s="3087"/>
      <c r="F73" s="3089"/>
      <c r="G73" s="3162"/>
      <c r="H73" s="3087"/>
      <c r="I73" s="3087"/>
      <c r="J73" s="3087"/>
      <c r="K73" s="3111" t="s">
        <v>2717</v>
      </c>
      <c r="L73" s="3087"/>
      <c r="M73" s="3087"/>
      <c r="N73" s="3087"/>
      <c r="O73" s="3089"/>
    </row>
    <row r="74" spans="1:15">
      <c r="A74" s="3162"/>
      <c r="B74" s="3087"/>
      <c r="C74" s="3087"/>
      <c r="D74" s="3087"/>
      <c r="E74" s="3087"/>
      <c r="F74" s="3089"/>
      <c r="G74" s="3162"/>
      <c r="H74" s="3087"/>
      <c r="I74" s="3087"/>
      <c r="J74" s="3087"/>
      <c r="K74" s="3087"/>
      <c r="L74" s="3087"/>
      <c r="M74" s="3087"/>
      <c r="N74" s="3087"/>
      <c r="O74" s="3089"/>
    </row>
    <row r="75" spans="1:15">
      <c r="A75" s="2084" t="s">
        <v>2718</v>
      </c>
      <c r="D75" s="3087"/>
      <c r="E75" s="3087"/>
      <c r="F75" s="3089"/>
      <c r="G75" s="3162"/>
      <c r="H75" s="3087"/>
      <c r="I75" s="3087"/>
      <c r="J75" s="3087"/>
      <c r="K75" s="3111" t="s">
        <v>2719</v>
      </c>
      <c r="L75" s="3087"/>
      <c r="M75" s="3087"/>
      <c r="N75" s="3087"/>
      <c r="O75" s="3089"/>
    </row>
    <row r="76" spans="1:15">
      <c r="A76" s="3163" t="s">
        <v>2720</v>
      </c>
      <c r="B76" s="3095"/>
      <c r="C76" s="3095"/>
      <c r="D76" s="3087"/>
      <c r="E76" s="3087"/>
      <c r="F76" s="3089"/>
      <c r="G76" s="3162"/>
      <c r="H76" s="3087"/>
      <c r="I76" s="3087"/>
      <c r="J76" s="3087"/>
      <c r="K76" s="3087"/>
      <c r="L76" s="3087"/>
      <c r="M76" s="3087"/>
      <c r="N76" s="3087"/>
      <c r="O76" s="3089"/>
    </row>
    <row r="77" spans="1:15">
      <c r="A77" s="3162"/>
      <c r="B77" s="3095"/>
      <c r="C77" s="3095"/>
      <c r="D77" s="3087"/>
      <c r="E77" s="3087"/>
      <c r="F77" s="3089"/>
      <c r="G77" s="3163" t="s">
        <v>2721</v>
      </c>
      <c r="H77" s="3087"/>
      <c r="I77" s="3087"/>
      <c r="J77" s="3087"/>
      <c r="K77" s="3111" t="s">
        <v>3523</v>
      </c>
      <c r="L77" s="3087"/>
      <c r="M77" s="3087"/>
      <c r="N77" s="3087"/>
      <c r="O77" s="3089"/>
    </row>
    <row r="78" spans="1:15">
      <c r="A78" s="3162"/>
      <c r="B78" s="3095"/>
      <c r="C78" s="3095"/>
      <c r="D78" s="3111" t="s">
        <v>3524</v>
      </c>
      <c r="E78" s="3087"/>
      <c r="F78" s="3089"/>
      <c r="G78" s="3162"/>
      <c r="H78" s="3087"/>
      <c r="I78" s="3087"/>
      <c r="J78" s="3087"/>
      <c r="K78" s="3087"/>
      <c r="L78" s="3087"/>
      <c r="M78" s="3087"/>
      <c r="N78" s="3087"/>
      <c r="O78" s="3089"/>
    </row>
    <row r="79" spans="1:15">
      <c r="A79" s="3162"/>
      <c r="B79" s="3095"/>
      <c r="C79" s="3095"/>
      <c r="D79" s="3087"/>
      <c r="E79" s="3087"/>
      <c r="F79" s="3089"/>
      <c r="G79" s="3162"/>
      <c r="H79" s="3087"/>
      <c r="I79" s="3087"/>
      <c r="J79" s="3087"/>
      <c r="O79" s="2074"/>
    </row>
    <row r="80" spans="1:15">
      <c r="A80" s="2075" t="s">
        <v>3525</v>
      </c>
      <c r="B80" s="1642"/>
      <c r="C80" s="1642"/>
      <c r="D80" s="3091"/>
      <c r="E80" s="3091"/>
      <c r="F80" s="3165"/>
      <c r="G80" s="3164"/>
      <c r="H80" s="3091"/>
      <c r="I80" s="3091"/>
      <c r="J80" s="3091"/>
      <c r="O80" s="2074"/>
    </row>
    <row r="81" spans="1:15">
      <c r="A81" s="2085" t="s">
        <v>1718</v>
      </c>
      <c r="B81" s="2691" t="s">
        <v>4602</v>
      </c>
      <c r="C81" s="2124" t="s">
        <v>177</v>
      </c>
      <c r="D81" s="2125"/>
      <c r="E81" s="2124" t="s">
        <v>4378</v>
      </c>
      <c r="F81" s="2082"/>
      <c r="G81" s="2124" t="s">
        <v>4378</v>
      </c>
      <c r="H81" s="2125"/>
      <c r="I81" s="2124" t="s">
        <v>4378</v>
      </c>
      <c r="J81" s="2125"/>
      <c r="K81" s="2124" t="s">
        <v>1673</v>
      </c>
      <c r="L81" s="2125"/>
      <c r="M81" s="2124" t="s">
        <v>1674</v>
      </c>
      <c r="N81" s="2125"/>
      <c r="O81" s="2126" t="s">
        <v>1718</v>
      </c>
    </row>
    <row r="82" spans="1:15">
      <c r="A82" s="2127" t="s">
        <v>1721</v>
      </c>
      <c r="B82" s="2692" t="s">
        <v>1675</v>
      </c>
      <c r="C82" s="2087" t="s">
        <v>1721</v>
      </c>
      <c r="D82" s="2128" t="s">
        <v>1676</v>
      </c>
      <c r="E82" s="2128" t="s">
        <v>1721</v>
      </c>
      <c r="F82" s="2089" t="s">
        <v>1676</v>
      </c>
      <c r="G82" s="2129" t="s">
        <v>1721</v>
      </c>
      <c r="H82" s="2087" t="s">
        <v>1676</v>
      </c>
      <c r="I82" s="2128" t="s">
        <v>1721</v>
      </c>
      <c r="J82" s="2128" t="s">
        <v>1676</v>
      </c>
      <c r="K82" s="2128" t="s">
        <v>1721</v>
      </c>
      <c r="L82" s="2128" t="s">
        <v>1676</v>
      </c>
      <c r="M82" s="2128" t="s">
        <v>1721</v>
      </c>
      <c r="N82" s="2128" t="s">
        <v>1676</v>
      </c>
      <c r="O82" s="2130" t="s">
        <v>1721</v>
      </c>
    </row>
    <row r="83" spans="1:15">
      <c r="A83" s="2096"/>
      <c r="B83" s="2693" t="s">
        <v>3007</v>
      </c>
      <c r="C83" s="2131" t="s">
        <v>3008</v>
      </c>
      <c r="D83" s="2131" t="s">
        <v>3009</v>
      </c>
      <c r="E83" s="2131" t="s">
        <v>3010</v>
      </c>
      <c r="F83" s="2098" t="s">
        <v>2337</v>
      </c>
      <c r="G83" s="2132" t="s">
        <v>2338</v>
      </c>
      <c r="H83" s="2097" t="s">
        <v>2339</v>
      </c>
      <c r="I83" s="2131" t="s">
        <v>2340</v>
      </c>
      <c r="J83" s="2131" t="s">
        <v>2341</v>
      </c>
      <c r="K83" s="2131" t="s">
        <v>2342</v>
      </c>
      <c r="L83" s="2131" t="s">
        <v>2343</v>
      </c>
      <c r="M83" s="2131" t="s">
        <v>2344</v>
      </c>
      <c r="N83" s="2131" t="s">
        <v>181</v>
      </c>
      <c r="O83" s="2133"/>
    </row>
    <row r="84" spans="1:15">
      <c r="A84" s="2134" t="s">
        <v>1677</v>
      </c>
      <c r="B84" s="2100" t="s">
        <v>1678</v>
      </c>
      <c r="C84" s="1967"/>
      <c r="D84" s="1970"/>
      <c r="E84" s="1970"/>
      <c r="F84" s="2010"/>
      <c r="G84" s="1969"/>
      <c r="H84" s="1967"/>
      <c r="I84" s="1970"/>
      <c r="J84" s="1970"/>
      <c r="K84" s="1970"/>
      <c r="L84" s="1970"/>
      <c r="M84" s="1970"/>
      <c r="N84" s="1970"/>
      <c r="O84" s="2135" t="s">
        <v>1677</v>
      </c>
    </row>
    <row r="85" spans="1:15">
      <c r="A85" s="2129" t="s">
        <v>1679</v>
      </c>
      <c r="B85" s="2108"/>
      <c r="C85" s="2136"/>
      <c r="D85" s="2137"/>
      <c r="E85" s="2137"/>
      <c r="F85" s="2138"/>
      <c r="G85" s="2139"/>
      <c r="H85" s="2136"/>
      <c r="I85" s="2137"/>
      <c r="J85" s="2137"/>
      <c r="K85" s="2137"/>
      <c r="L85" s="2137"/>
      <c r="M85" s="2137"/>
      <c r="N85" s="2137"/>
      <c r="O85" s="2094" t="s">
        <v>1679</v>
      </c>
    </row>
    <row r="86" spans="1:15">
      <c r="A86" s="2090" t="s">
        <v>1680</v>
      </c>
      <c r="B86" s="2117" t="s">
        <v>1681</v>
      </c>
      <c r="C86" s="2137"/>
      <c r="D86" s="2137"/>
      <c r="E86" s="2137"/>
      <c r="F86" s="2138"/>
      <c r="G86" s="2139"/>
      <c r="H86" s="2136"/>
      <c r="I86" s="2137"/>
      <c r="J86" s="2137"/>
      <c r="K86" s="2137"/>
      <c r="L86" s="2137"/>
      <c r="M86" s="2137"/>
      <c r="N86" s="2137"/>
      <c r="O86" s="2094" t="s">
        <v>1680</v>
      </c>
    </row>
    <row r="87" spans="1:15">
      <c r="A87" s="2132" t="s">
        <v>1682</v>
      </c>
      <c r="B87" s="2104" t="s">
        <v>1683</v>
      </c>
      <c r="C87" s="2136"/>
      <c r="D87" s="2137"/>
      <c r="E87" s="2137"/>
      <c r="F87" s="2138"/>
      <c r="G87" s="2139"/>
      <c r="H87" s="2136"/>
      <c r="I87" s="2137"/>
      <c r="J87" s="2137"/>
      <c r="K87" s="2137"/>
      <c r="L87" s="2137"/>
      <c r="M87" s="2137"/>
      <c r="N87" s="2137"/>
      <c r="O87" s="2094" t="s">
        <v>1682</v>
      </c>
    </row>
    <row r="88" spans="1:15">
      <c r="A88" s="2134" t="s">
        <v>1684</v>
      </c>
      <c r="B88" s="2100" t="s">
        <v>1685</v>
      </c>
      <c r="C88" s="2140"/>
      <c r="D88" s="2140"/>
      <c r="E88" s="2140"/>
      <c r="F88" s="2141"/>
      <c r="G88" s="2142"/>
      <c r="H88" s="2143"/>
      <c r="I88" s="2140"/>
      <c r="J88" s="2140"/>
      <c r="K88" s="2140"/>
      <c r="L88" s="2140"/>
      <c r="M88" s="2140"/>
      <c r="N88" s="2140"/>
      <c r="O88" s="2135" t="s">
        <v>1684</v>
      </c>
    </row>
    <row r="89" spans="1:15">
      <c r="A89" s="2129" t="s">
        <v>1686</v>
      </c>
      <c r="B89" s="2117"/>
      <c r="C89" s="2144"/>
      <c r="D89" s="2145"/>
      <c r="E89" s="2145"/>
      <c r="F89" s="2146"/>
      <c r="G89" s="2147"/>
      <c r="H89" s="2144"/>
      <c r="I89" s="2145"/>
      <c r="J89" s="2145"/>
      <c r="K89" s="2145"/>
      <c r="L89" s="2145"/>
      <c r="M89" s="2145"/>
      <c r="N89" s="2145"/>
      <c r="O89" s="2094" t="s">
        <v>1686</v>
      </c>
    </row>
    <row r="90" spans="1:15">
      <c r="A90" s="2090" t="s">
        <v>1687</v>
      </c>
      <c r="B90" s="2117" t="s">
        <v>1688</v>
      </c>
      <c r="C90" s="2137"/>
      <c r="D90" s="2137"/>
      <c r="E90" s="2137"/>
      <c r="F90" s="2138"/>
      <c r="G90" s="2139"/>
      <c r="H90" s="2136"/>
      <c r="I90" s="2137"/>
      <c r="J90" s="2137"/>
      <c r="K90" s="2137"/>
      <c r="L90" s="2137"/>
      <c r="M90" s="2137"/>
      <c r="N90" s="2137"/>
      <c r="O90" s="2094" t="s">
        <v>1687</v>
      </c>
    </row>
    <row r="91" spans="1:15">
      <c r="A91" s="2132" t="s">
        <v>1689</v>
      </c>
      <c r="B91" s="2117"/>
      <c r="C91" s="2148"/>
      <c r="D91" s="2149"/>
      <c r="E91" s="2149"/>
      <c r="F91" s="2150"/>
      <c r="G91" s="2151"/>
      <c r="H91" s="2148"/>
      <c r="I91" s="2149"/>
      <c r="J91" s="2149"/>
      <c r="K91" s="2149"/>
      <c r="L91" s="2149"/>
      <c r="M91" s="2149"/>
      <c r="N91" s="2149"/>
      <c r="O91" s="2094" t="s">
        <v>1689</v>
      </c>
    </row>
    <row r="92" spans="1:15">
      <c r="A92" s="2134" t="s">
        <v>1690</v>
      </c>
      <c r="B92" s="2100"/>
      <c r="C92" s="2140"/>
      <c r="D92" s="2140"/>
      <c r="E92" s="2140"/>
      <c r="F92" s="2141"/>
      <c r="G92" s="2142"/>
      <c r="H92" s="2143"/>
      <c r="I92" s="2140"/>
      <c r="J92" s="2140"/>
      <c r="K92" s="2140"/>
      <c r="L92" s="2140"/>
      <c r="M92" s="2140"/>
      <c r="N92" s="2140"/>
      <c r="O92" s="2135" t="s">
        <v>1690</v>
      </c>
    </row>
    <row r="93" spans="1:15">
      <c r="A93" s="2132" t="s">
        <v>1735</v>
      </c>
      <c r="B93" s="2104"/>
      <c r="C93" s="2149"/>
      <c r="D93" s="2149"/>
      <c r="E93" s="2149"/>
      <c r="F93" s="2150"/>
      <c r="G93" s="2151"/>
      <c r="H93" s="2148"/>
      <c r="I93" s="2149"/>
      <c r="J93" s="2149"/>
      <c r="K93" s="2149"/>
      <c r="L93" s="2149"/>
      <c r="M93" s="2149"/>
      <c r="N93" s="2149"/>
      <c r="O93" s="2098" t="s">
        <v>1735</v>
      </c>
    </row>
    <row r="94" spans="1:15">
      <c r="A94" s="2132" t="s">
        <v>1736</v>
      </c>
      <c r="B94" s="2104"/>
      <c r="C94" s="2149"/>
      <c r="D94" s="2149"/>
      <c r="E94" s="2149"/>
      <c r="F94" s="2150"/>
      <c r="G94" s="2151"/>
      <c r="H94" s="2148"/>
      <c r="I94" s="2149"/>
      <c r="J94" s="2149"/>
      <c r="K94" s="2149"/>
      <c r="L94" s="2149"/>
      <c r="M94" s="2149"/>
      <c r="N94" s="2149"/>
      <c r="O94" s="2098" t="s">
        <v>1736</v>
      </c>
    </row>
    <row r="95" spans="1:15">
      <c r="A95" s="2132" t="s">
        <v>1737</v>
      </c>
      <c r="B95" s="2104"/>
      <c r="C95" s="2149"/>
      <c r="D95" s="2149"/>
      <c r="E95" s="2149"/>
      <c r="F95" s="2150"/>
      <c r="G95" s="2151"/>
      <c r="H95" s="2148"/>
      <c r="I95" s="2149"/>
      <c r="J95" s="2149"/>
      <c r="K95" s="2149"/>
      <c r="L95" s="2149"/>
      <c r="M95" s="2149"/>
      <c r="N95" s="2149"/>
      <c r="O95" s="2098" t="s">
        <v>1737</v>
      </c>
    </row>
    <row r="96" spans="1:15">
      <c r="A96" s="2132" t="s">
        <v>1738</v>
      </c>
      <c r="B96" s="2104"/>
      <c r="C96" s="2149"/>
      <c r="D96" s="2149"/>
      <c r="E96" s="2149"/>
      <c r="F96" s="2150"/>
      <c r="G96" s="2151"/>
      <c r="H96" s="2148"/>
      <c r="I96" s="2149"/>
      <c r="J96" s="2149"/>
      <c r="K96" s="2149"/>
      <c r="L96" s="2149"/>
      <c r="M96" s="2149"/>
      <c r="N96" s="2149"/>
      <c r="O96" s="2098" t="s">
        <v>1738</v>
      </c>
    </row>
    <row r="97" spans="1:15">
      <c r="A97" s="2132" t="s">
        <v>1739</v>
      </c>
      <c r="B97" s="2104"/>
      <c r="C97" s="2149"/>
      <c r="D97" s="2149"/>
      <c r="E97" s="2149"/>
      <c r="F97" s="2150"/>
      <c r="G97" s="2151"/>
      <c r="H97" s="2148"/>
      <c r="I97" s="2149"/>
      <c r="J97" s="2149"/>
      <c r="K97" s="2149"/>
      <c r="L97" s="2149"/>
      <c r="M97" s="2149"/>
      <c r="N97" s="2149"/>
      <c r="O97" s="2098" t="s">
        <v>1739</v>
      </c>
    </row>
    <row r="98" spans="1:15">
      <c r="A98" s="2132" t="s">
        <v>1740</v>
      </c>
      <c r="B98" s="2104" t="s">
        <v>2322</v>
      </c>
      <c r="C98" s="2149"/>
      <c r="D98" s="2149"/>
      <c r="E98" s="2149"/>
      <c r="F98" s="2150"/>
      <c r="G98" s="2151"/>
      <c r="H98" s="2148"/>
      <c r="I98" s="2149"/>
      <c r="J98" s="2149"/>
      <c r="K98" s="2149"/>
      <c r="L98" s="2149"/>
      <c r="M98" s="2149"/>
      <c r="N98" s="2149"/>
      <c r="O98" s="2098" t="s">
        <v>1740</v>
      </c>
    </row>
    <row r="99" spans="1:15">
      <c r="A99" s="2129" t="s">
        <v>1741</v>
      </c>
      <c r="B99" s="2117"/>
      <c r="C99" s="2137"/>
      <c r="D99" s="2137"/>
      <c r="E99" s="2137"/>
      <c r="F99" s="2138"/>
      <c r="G99" s="2139"/>
      <c r="H99" s="2136"/>
      <c r="I99" s="2137"/>
      <c r="J99" s="2137"/>
      <c r="K99" s="2137"/>
      <c r="L99" s="2137"/>
      <c r="M99" s="2137"/>
      <c r="N99" s="2137"/>
      <c r="O99" s="2094" t="s">
        <v>1741</v>
      </c>
    </row>
    <row r="100" spans="1:15">
      <c r="A100" s="2090" t="s">
        <v>1742</v>
      </c>
      <c r="B100" s="2117" t="s">
        <v>1691</v>
      </c>
      <c r="C100" s="2137"/>
      <c r="D100" s="2137"/>
      <c r="E100" s="2137"/>
      <c r="F100" s="2138"/>
      <c r="G100" s="2139"/>
      <c r="H100" s="2136"/>
      <c r="I100" s="2137"/>
      <c r="J100" s="2137"/>
      <c r="K100" s="2137"/>
      <c r="L100" s="2137"/>
      <c r="M100" s="2137"/>
      <c r="N100" s="2137"/>
      <c r="O100" s="2094" t="s">
        <v>1742</v>
      </c>
    </row>
    <row r="101" spans="1:15">
      <c r="A101" s="2132" t="s">
        <v>1743</v>
      </c>
      <c r="B101" s="2117" t="s">
        <v>1692</v>
      </c>
      <c r="C101" s="2137"/>
      <c r="D101" s="2137"/>
      <c r="E101" s="2137"/>
      <c r="F101" s="2138"/>
      <c r="G101" s="2139"/>
      <c r="H101" s="2136"/>
      <c r="I101" s="2137"/>
      <c r="J101" s="2137"/>
      <c r="K101" s="2137"/>
      <c r="L101" s="2137"/>
      <c r="M101" s="2137"/>
      <c r="N101" s="2137"/>
      <c r="O101" s="2094" t="s">
        <v>1743</v>
      </c>
    </row>
    <row r="102" spans="1:15">
      <c r="A102" s="2134" t="s">
        <v>1744</v>
      </c>
      <c r="B102" s="2100" t="s">
        <v>1693</v>
      </c>
      <c r="C102" s="2140"/>
      <c r="D102" s="2140"/>
      <c r="E102" s="2140"/>
      <c r="F102" s="2141"/>
      <c r="G102" s="2142"/>
      <c r="H102" s="2143"/>
      <c r="I102" s="2140"/>
      <c r="J102" s="2140"/>
      <c r="K102" s="2140"/>
      <c r="L102" s="2140"/>
      <c r="M102" s="2140"/>
      <c r="N102" s="2140"/>
      <c r="O102" s="2135" t="s">
        <v>1744</v>
      </c>
    </row>
    <row r="103" spans="1:15">
      <c r="A103" s="2132" t="s">
        <v>1745</v>
      </c>
      <c r="B103" s="2104"/>
      <c r="C103" s="2149"/>
      <c r="D103" s="2149"/>
      <c r="E103" s="2149"/>
      <c r="F103" s="2150"/>
      <c r="G103" s="2151"/>
      <c r="H103" s="2148"/>
      <c r="I103" s="2149"/>
      <c r="J103" s="2149"/>
      <c r="K103" s="2149"/>
      <c r="L103" s="2149"/>
      <c r="M103" s="2149"/>
      <c r="N103" s="2149"/>
      <c r="O103" s="2098" t="s">
        <v>1745</v>
      </c>
    </row>
    <row r="104" spans="1:15">
      <c r="A104" s="2129" t="s">
        <v>582</v>
      </c>
      <c r="B104" s="2117" t="s">
        <v>1694</v>
      </c>
      <c r="C104" s="2137"/>
      <c r="D104" s="2137"/>
      <c r="E104" s="2137"/>
      <c r="F104" s="2138"/>
      <c r="G104" s="2139"/>
      <c r="H104" s="2136"/>
      <c r="I104" s="2137"/>
      <c r="J104" s="2137"/>
      <c r="K104" s="2137"/>
      <c r="L104" s="2137"/>
      <c r="M104" s="2137"/>
      <c r="N104" s="2137"/>
      <c r="O104" s="2094" t="s">
        <v>582</v>
      </c>
    </row>
    <row r="105" spans="1:15">
      <c r="A105" s="2132" t="s">
        <v>583</v>
      </c>
      <c r="B105" s="2117"/>
      <c r="C105" s="2137"/>
      <c r="D105" s="2137"/>
      <c r="E105" s="2137"/>
      <c r="F105" s="2138"/>
      <c r="G105" s="2139"/>
      <c r="H105" s="2136"/>
      <c r="I105" s="2137"/>
      <c r="J105" s="2137"/>
      <c r="K105" s="2137"/>
      <c r="L105" s="2137"/>
      <c r="M105" s="2137"/>
      <c r="N105" s="2137"/>
      <c r="O105" s="2094" t="s">
        <v>583</v>
      </c>
    </row>
    <row r="106" spans="1:15">
      <c r="A106" s="2134" t="s">
        <v>584</v>
      </c>
      <c r="B106" s="2100"/>
      <c r="C106" s="2140"/>
      <c r="D106" s="2140"/>
      <c r="E106" s="2140"/>
      <c r="F106" s="2141"/>
      <c r="G106" s="2142"/>
      <c r="H106" s="2143"/>
      <c r="I106" s="2140"/>
      <c r="J106" s="2140"/>
      <c r="K106" s="2140"/>
      <c r="L106" s="2140"/>
      <c r="M106" s="2140"/>
      <c r="N106" s="2140"/>
      <c r="O106" s="2135" t="s">
        <v>584</v>
      </c>
    </row>
    <row r="107" spans="1:15">
      <c r="A107" s="2132" t="s">
        <v>585</v>
      </c>
      <c r="B107" s="2104"/>
      <c r="C107" s="2149"/>
      <c r="D107" s="2149"/>
      <c r="E107" s="2149"/>
      <c r="F107" s="2150"/>
      <c r="G107" s="2151"/>
      <c r="H107" s="2148"/>
      <c r="I107" s="2149"/>
      <c r="J107" s="2149"/>
      <c r="K107" s="2149"/>
      <c r="L107" s="2149"/>
      <c r="M107" s="2149"/>
      <c r="N107" s="2149"/>
      <c r="O107" s="2098" t="s">
        <v>585</v>
      </c>
    </row>
    <row r="108" spans="1:15">
      <c r="A108" s="2132" t="s">
        <v>586</v>
      </c>
      <c r="B108" s="2104"/>
      <c r="C108" s="2149"/>
      <c r="D108" s="2149"/>
      <c r="E108" s="2149"/>
      <c r="F108" s="2150"/>
      <c r="G108" s="2151"/>
      <c r="H108" s="2148"/>
      <c r="I108" s="2149"/>
      <c r="J108" s="2149"/>
      <c r="K108" s="2149"/>
      <c r="L108" s="2149"/>
      <c r="M108" s="2149"/>
      <c r="N108" s="2149"/>
      <c r="O108" s="2098" t="s">
        <v>586</v>
      </c>
    </row>
    <row r="109" spans="1:15">
      <c r="A109" s="2132" t="s">
        <v>587</v>
      </c>
      <c r="B109" s="2104"/>
      <c r="C109" s="2149"/>
      <c r="D109" s="2149"/>
      <c r="E109" s="2149"/>
      <c r="F109" s="2150"/>
      <c r="G109" s="2151"/>
      <c r="H109" s="2148"/>
      <c r="I109" s="2149"/>
      <c r="J109" s="2149"/>
      <c r="K109" s="2149"/>
      <c r="L109" s="2149"/>
      <c r="M109" s="2149"/>
      <c r="N109" s="2149"/>
      <c r="O109" s="2098" t="s">
        <v>587</v>
      </c>
    </row>
    <row r="110" spans="1:15">
      <c r="A110" s="2132" t="s">
        <v>588</v>
      </c>
      <c r="B110" s="2104"/>
      <c r="C110" s="2149"/>
      <c r="D110" s="2149"/>
      <c r="E110" s="2149"/>
      <c r="F110" s="2150"/>
      <c r="G110" s="2151"/>
      <c r="H110" s="2148"/>
      <c r="I110" s="2149"/>
      <c r="J110" s="2149"/>
      <c r="K110" s="2149"/>
      <c r="L110" s="2149"/>
      <c r="M110" s="2149"/>
      <c r="N110" s="2149"/>
      <c r="O110" s="2098" t="s">
        <v>588</v>
      </c>
    </row>
    <row r="111" spans="1:15">
      <c r="A111" s="2132" t="s">
        <v>2362</v>
      </c>
      <c r="B111" s="2104" t="s">
        <v>2322</v>
      </c>
      <c r="C111" s="2149"/>
      <c r="D111" s="2149"/>
      <c r="E111" s="2149"/>
      <c r="F111" s="2150"/>
      <c r="G111" s="2151"/>
      <c r="H111" s="2148"/>
      <c r="I111" s="2149"/>
      <c r="J111" s="2149"/>
      <c r="K111" s="2149"/>
      <c r="L111" s="2149"/>
      <c r="M111" s="2149"/>
      <c r="N111" s="2149"/>
      <c r="O111" s="2098" t="s">
        <v>2362</v>
      </c>
    </row>
    <row r="112" spans="1:15">
      <c r="A112" s="2134" t="s">
        <v>2363</v>
      </c>
      <c r="B112" s="2100" t="s">
        <v>1695</v>
      </c>
      <c r="C112" s="1967"/>
      <c r="D112" s="1970"/>
      <c r="E112" s="1970"/>
      <c r="F112" s="2010"/>
      <c r="G112" s="1969"/>
      <c r="H112" s="1967"/>
      <c r="I112" s="1970"/>
      <c r="J112" s="1970"/>
      <c r="K112" s="1970"/>
      <c r="L112" s="1970"/>
      <c r="M112" s="1970"/>
      <c r="N112" s="1970"/>
      <c r="O112" s="2135" t="s">
        <v>2363</v>
      </c>
    </row>
    <row r="113" spans="1:15">
      <c r="A113" s="2129" t="s">
        <v>2364</v>
      </c>
      <c r="B113" s="2117"/>
      <c r="C113" s="2137"/>
      <c r="D113" s="2137"/>
      <c r="E113" s="2137"/>
      <c r="F113" s="2138"/>
      <c r="G113" s="2139"/>
      <c r="H113" s="2136"/>
      <c r="I113" s="2137"/>
      <c r="J113" s="2137"/>
      <c r="K113" s="2137"/>
      <c r="L113" s="2137"/>
      <c r="M113" s="2137"/>
      <c r="N113" s="2137"/>
      <c r="O113" s="2094" t="s">
        <v>2364</v>
      </c>
    </row>
    <row r="114" spans="1:15">
      <c r="A114" s="2090" t="s">
        <v>2365</v>
      </c>
      <c r="B114" s="2117" t="s">
        <v>1696</v>
      </c>
      <c r="C114" s="2137"/>
      <c r="D114" s="2137"/>
      <c r="E114" s="2137"/>
      <c r="F114" s="2138"/>
      <c r="G114" s="2139"/>
      <c r="H114" s="2136"/>
      <c r="I114" s="2137"/>
      <c r="J114" s="2137"/>
      <c r="K114" s="2137"/>
      <c r="L114" s="2137"/>
      <c r="M114" s="2137"/>
      <c r="N114" s="2137"/>
      <c r="O114" s="2094" t="s">
        <v>2365</v>
      </c>
    </row>
    <row r="115" spans="1:15">
      <c r="A115" s="2132" t="s">
        <v>2366</v>
      </c>
      <c r="B115" s="2117" t="s">
        <v>1697</v>
      </c>
      <c r="C115" s="2152"/>
      <c r="D115" s="2153"/>
      <c r="E115" s="2153"/>
      <c r="F115" s="2032"/>
      <c r="G115" s="2154"/>
      <c r="H115" s="2152"/>
      <c r="I115" s="2153"/>
      <c r="J115" s="2153"/>
      <c r="K115" s="2153"/>
      <c r="L115" s="2153"/>
      <c r="M115" s="2153"/>
      <c r="N115" s="2153"/>
      <c r="O115" s="2094" t="s">
        <v>2366</v>
      </c>
    </row>
    <row r="116" spans="1:15">
      <c r="A116" s="2134" t="s">
        <v>2367</v>
      </c>
      <c r="B116" s="2100" t="s">
        <v>1698</v>
      </c>
      <c r="C116" s="2140"/>
      <c r="D116" s="2140"/>
      <c r="E116" s="2140"/>
      <c r="F116" s="2141"/>
      <c r="G116" s="2142"/>
      <c r="H116" s="2143"/>
      <c r="I116" s="2140"/>
      <c r="J116" s="2140"/>
      <c r="K116" s="2140"/>
      <c r="L116" s="2140"/>
      <c r="M116" s="2140"/>
      <c r="N116" s="2140"/>
      <c r="O116" s="2135" t="s">
        <v>2367</v>
      </c>
    </row>
    <row r="117" spans="1:15">
      <c r="A117" s="2132" t="s">
        <v>2368</v>
      </c>
      <c r="B117" s="2104" t="s">
        <v>1699</v>
      </c>
      <c r="C117" s="2149"/>
      <c r="D117" s="2149"/>
      <c r="E117" s="2149"/>
      <c r="F117" s="2150"/>
      <c r="G117" s="2151"/>
      <c r="H117" s="2148"/>
      <c r="I117" s="2149"/>
      <c r="J117" s="2149"/>
      <c r="K117" s="2149"/>
      <c r="L117" s="2149"/>
      <c r="M117" s="2149"/>
      <c r="N117" s="2149"/>
      <c r="O117" s="2098" t="s">
        <v>2368</v>
      </c>
    </row>
    <row r="118" spans="1:15">
      <c r="A118" s="2132" t="s">
        <v>2369</v>
      </c>
      <c r="B118" s="2104" t="s">
        <v>1700</v>
      </c>
      <c r="C118" s="2149"/>
      <c r="D118" s="2149"/>
      <c r="E118" s="2149"/>
      <c r="F118" s="2150"/>
      <c r="G118" s="2151"/>
      <c r="H118" s="2148"/>
      <c r="I118" s="2149"/>
      <c r="J118" s="2149"/>
      <c r="K118" s="2149"/>
      <c r="L118" s="2149"/>
      <c r="M118" s="2149"/>
      <c r="N118" s="2149"/>
      <c r="O118" s="2098" t="s">
        <v>2369</v>
      </c>
    </row>
    <row r="119" spans="1:15">
      <c r="A119" s="2084"/>
      <c r="B119" s="2092" t="s">
        <v>1701</v>
      </c>
      <c r="C119" s="2155"/>
      <c r="D119" s="2156"/>
      <c r="E119" s="2156"/>
      <c r="F119" s="2157"/>
      <c r="G119" s="2158"/>
      <c r="H119" s="2156"/>
      <c r="I119" s="2156"/>
      <c r="J119" s="2156"/>
      <c r="K119" s="2156"/>
      <c r="L119" s="2156"/>
      <c r="M119" s="2156"/>
      <c r="N119" s="2159"/>
      <c r="O119" s="2074"/>
    </row>
    <row r="120" spans="1:15">
      <c r="A120" s="2134" t="s">
        <v>2370</v>
      </c>
      <c r="B120" s="2100" t="s">
        <v>1702</v>
      </c>
      <c r="C120" s="2140"/>
      <c r="D120" s="2140"/>
      <c r="E120" s="2140"/>
      <c r="F120" s="2141"/>
      <c r="G120" s="2142"/>
      <c r="H120" s="2143"/>
      <c r="I120" s="2140"/>
      <c r="J120" s="2140"/>
      <c r="K120" s="2140"/>
      <c r="L120" s="2140"/>
      <c r="M120" s="2140"/>
      <c r="N120" s="2140"/>
      <c r="O120" s="2135" t="s">
        <v>2370</v>
      </c>
    </row>
    <row r="121" spans="1:15">
      <c r="A121" s="2132" t="s">
        <v>2371</v>
      </c>
      <c r="B121" s="2104" t="s">
        <v>1703</v>
      </c>
      <c r="C121" s="2149"/>
      <c r="D121" s="2149"/>
      <c r="E121" s="2149"/>
      <c r="F121" s="2150"/>
      <c r="G121" s="2151"/>
      <c r="H121" s="2148"/>
      <c r="I121" s="2149"/>
      <c r="J121" s="2149"/>
      <c r="K121" s="2149"/>
      <c r="L121" s="2149"/>
      <c r="M121" s="2149"/>
      <c r="N121" s="2149"/>
      <c r="O121" s="2098" t="s">
        <v>2371</v>
      </c>
    </row>
    <row r="122" spans="1:15">
      <c r="A122" s="2132" t="s">
        <v>2372</v>
      </c>
      <c r="B122" s="2104" t="s">
        <v>1704</v>
      </c>
      <c r="C122" s="2149"/>
      <c r="D122" s="2149"/>
      <c r="E122" s="2149"/>
      <c r="F122" s="2150"/>
      <c r="G122" s="2151"/>
      <c r="H122" s="2148"/>
      <c r="I122" s="2149"/>
      <c r="J122" s="2149"/>
      <c r="K122" s="2149"/>
      <c r="L122" s="2149"/>
      <c r="M122" s="2149"/>
      <c r="N122" s="2149"/>
      <c r="O122" s="2098" t="s">
        <v>2372</v>
      </c>
    </row>
    <row r="123" spans="1:15">
      <c r="A123" s="2132" t="s">
        <v>2373</v>
      </c>
      <c r="B123" s="2104" t="s">
        <v>1705</v>
      </c>
      <c r="C123" s="2149"/>
      <c r="D123" s="2149"/>
      <c r="E123" s="2149"/>
      <c r="F123" s="2150"/>
      <c r="G123" s="2151"/>
      <c r="H123" s="2148"/>
      <c r="I123" s="2149"/>
      <c r="J123" s="2149"/>
      <c r="K123" s="2149"/>
      <c r="L123" s="2149"/>
      <c r="M123" s="2149"/>
      <c r="N123" s="2149"/>
      <c r="O123" s="2098" t="s">
        <v>2373</v>
      </c>
    </row>
    <row r="124" spans="1:15">
      <c r="A124" s="2134" t="s">
        <v>2374</v>
      </c>
      <c r="B124" s="2100" t="s">
        <v>1695</v>
      </c>
      <c r="C124" s="1974"/>
      <c r="D124" s="1903"/>
      <c r="E124" s="1903"/>
      <c r="F124" s="2014"/>
      <c r="G124" s="1973"/>
      <c r="H124" s="1974"/>
      <c r="I124" s="1903"/>
      <c r="J124" s="1903"/>
      <c r="K124" s="1903"/>
      <c r="L124" s="1903"/>
      <c r="M124" s="1903"/>
      <c r="N124" s="1903"/>
      <c r="O124" s="2135" t="s">
        <v>2374</v>
      </c>
    </row>
    <row r="125" spans="1:15">
      <c r="A125" s="2129" t="s">
        <v>2375</v>
      </c>
      <c r="C125" s="2136"/>
      <c r="D125" s="2137"/>
      <c r="E125" s="2137"/>
      <c r="F125" s="2138"/>
      <c r="G125" s="2139"/>
      <c r="H125" s="2136"/>
      <c r="I125" s="2137"/>
      <c r="J125" s="2137"/>
      <c r="K125" s="2137"/>
      <c r="L125" s="2137"/>
      <c r="M125" s="2137"/>
      <c r="N125" s="2137"/>
      <c r="O125" s="2094" t="s">
        <v>2375</v>
      </c>
    </row>
    <row r="126" spans="1:15">
      <c r="A126" s="2090" t="s">
        <v>2376</v>
      </c>
      <c r="B126" s="2117" t="s">
        <v>1696</v>
      </c>
      <c r="C126" s="2137"/>
      <c r="D126" s="2137"/>
      <c r="E126" s="2137"/>
      <c r="F126" s="2138"/>
      <c r="G126" s="2139"/>
      <c r="H126" s="2136"/>
      <c r="I126" s="2137"/>
      <c r="J126" s="2137"/>
      <c r="K126" s="2137"/>
      <c r="L126" s="2137"/>
      <c r="M126" s="2137"/>
      <c r="N126" s="2137"/>
      <c r="O126" s="2094" t="s">
        <v>2376</v>
      </c>
    </row>
    <row r="127" spans="1:15">
      <c r="A127" s="2132" t="s">
        <v>2377</v>
      </c>
      <c r="B127" s="2117" t="s">
        <v>1697</v>
      </c>
      <c r="C127" s="2152"/>
      <c r="D127" s="2153"/>
      <c r="E127" s="2153"/>
      <c r="F127" s="2032"/>
      <c r="G127" s="2154"/>
      <c r="H127" s="2152"/>
      <c r="I127" s="2153"/>
      <c r="J127" s="2153"/>
      <c r="K127" s="2153"/>
      <c r="L127" s="2153"/>
      <c r="M127" s="2153"/>
      <c r="N127" s="2153"/>
      <c r="O127" s="2094" t="s">
        <v>2377</v>
      </c>
    </row>
    <row r="128" spans="1:15">
      <c r="A128" s="2134" t="s">
        <v>2378</v>
      </c>
      <c r="B128" s="2100" t="s">
        <v>1698</v>
      </c>
      <c r="C128" s="2140"/>
      <c r="D128" s="2140"/>
      <c r="E128" s="2140"/>
      <c r="F128" s="2141"/>
      <c r="G128" s="2142"/>
      <c r="H128" s="2143"/>
      <c r="I128" s="2140"/>
      <c r="J128" s="2140"/>
      <c r="K128" s="2140"/>
      <c r="L128" s="2140"/>
      <c r="M128" s="2140"/>
      <c r="N128" s="2140"/>
      <c r="O128" s="2135" t="s">
        <v>2378</v>
      </c>
    </row>
    <row r="129" spans="1:15">
      <c r="A129" s="2132" t="s">
        <v>2379</v>
      </c>
      <c r="B129" s="2104" t="s">
        <v>1699</v>
      </c>
      <c r="C129" s="2149"/>
      <c r="D129" s="2149"/>
      <c r="E129" s="2149"/>
      <c r="F129" s="2150"/>
      <c r="G129" s="2151"/>
      <c r="H129" s="2148"/>
      <c r="I129" s="2149"/>
      <c r="J129" s="2149"/>
      <c r="K129" s="2149"/>
      <c r="L129" s="2149"/>
      <c r="M129" s="2149"/>
      <c r="N129" s="2149"/>
      <c r="O129" s="2098" t="s">
        <v>2379</v>
      </c>
    </row>
    <row r="130" spans="1:15" ht="15.75" thickBot="1">
      <c r="A130" s="2160" t="s">
        <v>2380</v>
      </c>
      <c r="B130" s="2161" t="s">
        <v>1700</v>
      </c>
      <c r="C130" s="1996"/>
      <c r="D130" s="1999"/>
      <c r="E130" s="1999"/>
      <c r="F130" s="2162"/>
      <c r="G130" s="1998"/>
      <c r="H130" s="1996"/>
      <c r="I130" s="1999"/>
      <c r="J130" s="1999"/>
      <c r="K130" s="1999"/>
      <c r="L130" s="1999"/>
      <c r="M130" s="1999"/>
      <c r="N130" s="1999"/>
      <c r="O130" s="2163" t="s">
        <v>2380</v>
      </c>
    </row>
    <row r="131" spans="1:15">
      <c r="A131" s="1986" t="s">
        <v>4654</v>
      </c>
      <c r="B131" s="1986"/>
      <c r="C131" s="1986"/>
      <c r="D131" s="1986"/>
      <c r="E131" s="1986"/>
      <c r="F131" s="1986"/>
      <c r="G131" s="1986" t="s">
        <v>4654</v>
      </c>
      <c r="H131" s="1986"/>
      <c r="I131" s="1986"/>
      <c r="J131" s="1986"/>
      <c r="K131" s="1986"/>
      <c r="L131" s="1986"/>
      <c r="M131" s="1986"/>
      <c r="N131" s="1986"/>
      <c r="O131" s="1986"/>
    </row>
    <row r="132" spans="1:15">
      <c r="A132" s="2694" t="s">
        <v>4605</v>
      </c>
      <c r="B132" s="2694"/>
      <c r="C132" s="2694"/>
      <c r="D132" s="2694"/>
      <c r="E132" s="2694"/>
      <c r="F132" s="2694"/>
      <c r="G132" s="2694" t="s">
        <v>4606</v>
      </c>
      <c r="H132" s="2694"/>
      <c r="I132" s="2694"/>
      <c r="J132" s="2694"/>
      <c r="K132" s="2694"/>
      <c r="L132" s="2694"/>
      <c r="M132" s="2694"/>
      <c r="N132" s="2694"/>
      <c r="O132" s="2694"/>
    </row>
  </sheetData>
  <mergeCells count="18">
    <mergeCell ref="K9:O10"/>
    <mergeCell ref="A5:C6"/>
    <mergeCell ref="A8:C10"/>
    <mergeCell ref="D5:F8"/>
    <mergeCell ref="D9:F10"/>
    <mergeCell ref="G5:J8"/>
    <mergeCell ref="G9:J12"/>
    <mergeCell ref="K5:O6"/>
    <mergeCell ref="K7:O8"/>
    <mergeCell ref="G72:J76"/>
    <mergeCell ref="A73:C74"/>
    <mergeCell ref="D73:F77"/>
    <mergeCell ref="K73:O74"/>
    <mergeCell ref="K75:O76"/>
    <mergeCell ref="A76:C79"/>
    <mergeCell ref="G77:J80"/>
    <mergeCell ref="K77:O78"/>
    <mergeCell ref="D78:F80"/>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51"/>
  <sheetViews>
    <sheetView defaultGridColor="0" colorId="22" zoomScaleNormal="100" zoomScaleSheetLayoutView="80" workbookViewId="0">
      <selection activeCell="B37" sqref="B37"/>
    </sheetView>
  </sheetViews>
  <sheetFormatPr defaultColWidth="9.6640625" defaultRowHeight="15"/>
  <cols>
    <col min="1" max="1" width="4.6640625" style="1581" customWidth="1"/>
    <col min="2" max="2" width="45.6640625" style="1581" customWidth="1"/>
    <col min="3" max="4" width="12.6640625" style="1581" customWidth="1"/>
    <col min="5" max="5" width="10.33203125" style="1581" customWidth="1"/>
    <col min="6" max="6" width="12.6640625" style="1581" customWidth="1"/>
    <col min="7" max="7" width="16.33203125" style="1581" customWidth="1"/>
    <col min="8" max="16384" width="9.6640625" style="1581"/>
  </cols>
  <sheetData>
    <row r="1" spans="1:8">
      <c r="A1" s="2069" t="s">
        <v>1789</v>
      </c>
      <c r="B1" s="2072"/>
      <c r="C1" s="2070" t="s">
        <v>3276</v>
      </c>
      <c r="D1" s="2070"/>
      <c r="E1" s="2116" t="s">
        <v>1791</v>
      </c>
      <c r="F1" s="2072"/>
      <c r="G1" s="2164" t="s">
        <v>1792</v>
      </c>
      <c r="H1" s="1604"/>
    </row>
    <row r="2" spans="1:8">
      <c r="A2" s="1582" t="str">
        <f>'Data Sheet'!$C$25</f>
        <v xml:space="preserve"> New York State Electric &amp; Gas Corporation</v>
      </c>
      <c r="B2" s="1634"/>
      <c r="C2" s="1581" t="s">
        <v>1807</v>
      </c>
      <c r="E2" s="2095" t="s">
        <v>1794</v>
      </c>
      <c r="F2" s="1634"/>
      <c r="G2" s="2074"/>
      <c r="H2" s="1604"/>
    </row>
    <row r="3" spans="1:8" ht="15" customHeight="1">
      <c r="A3" s="2075"/>
      <c r="B3" s="2077"/>
      <c r="C3" s="1642" t="s">
        <v>2979</v>
      </c>
      <c r="D3" s="1642"/>
      <c r="E3" s="2037" t="str">
        <f>'Data Sheet'!$C$40</f>
        <v xml:space="preserve"> </v>
      </c>
      <c r="F3" s="2077"/>
      <c r="G3" s="1644" t="str">
        <f>'Data Sheet'!$C$38</f>
        <v>12/31/2016</v>
      </c>
      <c r="H3" s="1604"/>
    </row>
    <row r="4" spans="1:8" ht="15" customHeight="1">
      <c r="A4" s="2079" t="s">
        <v>510</v>
      </c>
      <c r="B4" s="2081"/>
      <c r="C4" s="2081"/>
      <c r="D4" s="2081"/>
      <c r="E4" s="2081"/>
      <c r="F4" s="2081"/>
      <c r="G4" s="2082"/>
      <c r="H4" s="1604"/>
    </row>
    <row r="5" spans="1:8">
      <c r="A5" s="2084"/>
      <c r="B5" s="2091" t="s">
        <v>511</v>
      </c>
      <c r="C5" s="2091" t="s">
        <v>2322</v>
      </c>
      <c r="D5" s="2091" t="s">
        <v>1700</v>
      </c>
      <c r="E5" s="2095" t="s">
        <v>512</v>
      </c>
      <c r="F5" s="1634"/>
      <c r="G5" s="2074"/>
      <c r="H5" s="1604"/>
    </row>
    <row r="6" spans="1:8">
      <c r="A6" s="2084"/>
      <c r="B6" s="3181" t="s">
        <v>3526</v>
      </c>
      <c r="C6" s="2091" t="s">
        <v>1829</v>
      </c>
      <c r="D6" s="2091" t="s">
        <v>513</v>
      </c>
      <c r="E6" s="2165" t="s">
        <v>514</v>
      </c>
      <c r="F6" s="2166"/>
      <c r="G6" s="2074"/>
      <c r="H6" s="1604"/>
    </row>
    <row r="7" spans="1:8">
      <c r="A7" s="2084"/>
      <c r="B7" s="3181"/>
      <c r="C7" s="2091" t="s">
        <v>515</v>
      </c>
      <c r="D7" s="2091" t="s">
        <v>516</v>
      </c>
      <c r="E7" s="2091" t="s">
        <v>176</v>
      </c>
      <c r="F7" s="2117"/>
      <c r="G7" s="2167" t="s">
        <v>1825</v>
      </c>
      <c r="H7" s="1604"/>
    </row>
    <row r="8" spans="1:8">
      <c r="A8" s="2168" t="s">
        <v>1718</v>
      </c>
      <c r="B8" s="3181"/>
      <c r="C8" s="2095"/>
      <c r="D8" s="2095"/>
      <c r="E8" s="2091" t="s">
        <v>517</v>
      </c>
      <c r="F8" s="2092" t="s">
        <v>1829</v>
      </c>
      <c r="G8" s="2167" t="s">
        <v>2501</v>
      </c>
      <c r="H8" s="1604"/>
    </row>
    <row r="9" spans="1:8">
      <c r="A9" s="2169" t="s">
        <v>1721</v>
      </c>
      <c r="B9" s="2170" t="s">
        <v>3007</v>
      </c>
      <c r="C9" s="2171" t="s">
        <v>3008</v>
      </c>
      <c r="D9" s="2171" t="s">
        <v>3009</v>
      </c>
      <c r="E9" s="2171" t="s">
        <v>3010</v>
      </c>
      <c r="F9" s="2097" t="s">
        <v>2337</v>
      </c>
      <c r="G9" s="2172" t="s">
        <v>2338</v>
      </c>
      <c r="H9" s="1604"/>
    </row>
    <row r="10" spans="1:8">
      <c r="A10" s="2084">
        <v>1</v>
      </c>
      <c r="B10" s="2095" t="s">
        <v>4730</v>
      </c>
      <c r="C10" s="2173"/>
      <c r="D10" s="2173"/>
      <c r="E10" s="2095"/>
      <c r="F10" s="2174"/>
      <c r="G10" s="2175"/>
      <c r="H10" s="1604"/>
    </row>
    <row r="11" spans="1:8">
      <c r="A11" s="2084">
        <v>2</v>
      </c>
      <c r="B11" s="2095"/>
      <c r="C11" s="2064"/>
      <c r="D11" s="2064"/>
      <c r="E11" s="2095"/>
      <c r="F11" s="2152"/>
      <c r="G11" s="2067"/>
      <c r="H11" s="1604"/>
    </row>
    <row r="12" spans="1:8">
      <c r="A12" s="2084">
        <v>3</v>
      </c>
      <c r="B12" s="2095"/>
      <c r="C12" s="2064"/>
      <c r="D12" s="2064"/>
      <c r="E12" s="2095"/>
      <c r="F12" s="2152"/>
      <c r="G12" s="2067"/>
      <c r="H12" s="1604"/>
    </row>
    <row r="13" spans="1:8">
      <c r="A13" s="2084">
        <v>4</v>
      </c>
      <c r="B13" s="2095"/>
      <c r="C13" s="2064"/>
      <c r="D13" s="2064"/>
      <c r="E13" s="2095"/>
      <c r="F13" s="2152"/>
      <c r="G13" s="2067"/>
      <c r="H13" s="1604"/>
    </row>
    <row r="14" spans="1:8">
      <c r="A14" s="2084">
        <v>5</v>
      </c>
      <c r="B14" s="2095"/>
      <c r="C14" s="2064"/>
      <c r="D14" s="2064"/>
      <c r="E14" s="2095"/>
      <c r="F14" s="2152"/>
      <c r="G14" s="2067"/>
      <c r="H14" s="1604"/>
    </row>
    <row r="15" spans="1:8">
      <c r="A15" s="2084">
        <v>6</v>
      </c>
      <c r="B15" s="2095"/>
      <c r="C15" s="2064"/>
      <c r="D15" s="2064"/>
      <c r="E15" s="2095"/>
      <c r="F15" s="2152"/>
      <c r="G15" s="2067"/>
      <c r="H15" s="1604"/>
    </row>
    <row r="16" spans="1:8">
      <c r="A16" s="2084">
        <v>7</v>
      </c>
      <c r="B16" s="2095"/>
      <c r="C16" s="2064"/>
      <c r="D16" s="2064"/>
      <c r="E16" s="2095"/>
      <c r="F16" s="2152"/>
      <c r="G16" s="2067"/>
      <c r="H16" s="1604"/>
    </row>
    <row r="17" spans="1:8">
      <c r="A17" s="2084">
        <v>8</v>
      </c>
      <c r="B17" s="2095"/>
      <c r="C17" s="2064"/>
      <c r="D17" s="2064"/>
      <c r="E17" s="2095"/>
      <c r="F17" s="2152"/>
      <c r="G17" s="2067"/>
      <c r="H17" s="1604"/>
    </row>
    <row r="18" spans="1:8">
      <c r="A18" s="2084">
        <v>9</v>
      </c>
      <c r="B18" s="2095"/>
      <c r="C18" s="2064"/>
      <c r="D18" s="2064"/>
      <c r="E18" s="2095"/>
      <c r="F18" s="2152"/>
      <c r="G18" s="2067"/>
      <c r="H18" s="1604"/>
    </row>
    <row r="19" spans="1:8">
      <c r="A19" s="2084">
        <v>10</v>
      </c>
      <c r="B19" s="2095"/>
      <c r="C19" s="2064"/>
      <c r="D19" s="2064"/>
      <c r="E19" s="2095"/>
      <c r="F19" s="2152"/>
      <c r="G19" s="2067"/>
      <c r="H19" s="1604"/>
    </row>
    <row r="20" spans="1:8">
      <c r="A20" s="2084">
        <v>11</v>
      </c>
      <c r="B20" s="2095"/>
      <c r="C20" s="2064"/>
      <c r="D20" s="2064"/>
      <c r="E20" s="2095"/>
      <c r="F20" s="2152"/>
      <c r="G20" s="2067"/>
      <c r="H20" s="1604"/>
    </row>
    <row r="21" spans="1:8">
      <c r="A21" s="2084">
        <v>12</v>
      </c>
      <c r="B21" s="2095"/>
      <c r="C21" s="2064"/>
      <c r="D21" s="2064"/>
      <c r="E21" s="2095"/>
      <c r="F21" s="2152"/>
      <c r="G21" s="2067"/>
      <c r="H21" s="1604"/>
    </row>
    <row r="22" spans="1:8">
      <c r="A22" s="2084">
        <v>13</v>
      </c>
      <c r="B22" s="2095"/>
      <c r="C22" s="2064"/>
      <c r="D22" s="2064"/>
      <c r="E22" s="2095"/>
      <c r="F22" s="2152"/>
      <c r="G22" s="2067"/>
      <c r="H22" s="1604"/>
    </row>
    <row r="23" spans="1:8">
      <c r="A23" s="2084">
        <v>14</v>
      </c>
      <c r="B23" s="2095"/>
      <c r="C23" s="2064"/>
      <c r="D23" s="2064"/>
      <c r="E23" s="2095"/>
      <c r="F23" s="2152"/>
      <c r="G23" s="2067"/>
      <c r="H23" s="1604"/>
    </row>
    <row r="24" spans="1:8">
      <c r="A24" s="2084">
        <v>15</v>
      </c>
      <c r="B24" s="2095"/>
      <c r="C24" s="2064"/>
      <c r="D24" s="2064"/>
      <c r="E24" s="2095"/>
      <c r="F24" s="2152"/>
      <c r="G24" s="2067"/>
      <c r="H24" s="1604"/>
    </row>
    <row r="25" spans="1:8">
      <c r="A25" s="2084">
        <v>16</v>
      </c>
      <c r="B25" s="2095"/>
      <c r="C25" s="2064"/>
      <c r="D25" s="2064"/>
      <c r="E25" s="2095"/>
      <c r="F25" s="2152"/>
      <c r="G25" s="2067"/>
      <c r="H25" s="1604"/>
    </row>
    <row r="26" spans="1:8">
      <c r="A26" s="2084">
        <v>17</v>
      </c>
      <c r="B26" s="2095"/>
      <c r="C26" s="2064"/>
      <c r="D26" s="2064"/>
      <c r="E26" s="2095"/>
      <c r="F26" s="2152"/>
      <c r="G26" s="2067"/>
      <c r="H26" s="1604"/>
    </row>
    <row r="27" spans="1:8">
      <c r="A27" s="2084">
        <v>18</v>
      </c>
      <c r="B27" s="2095"/>
      <c r="C27" s="2064"/>
      <c r="D27" s="2064"/>
      <c r="E27" s="2095"/>
      <c r="F27" s="2152"/>
      <c r="G27" s="2067"/>
      <c r="H27" s="1604"/>
    </row>
    <row r="28" spans="1:8">
      <c r="A28" s="2075">
        <v>19</v>
      </c>
      <c r="B28" s="2118"/>
      <c r="C28" s="2060"/>
      <c r="D28" s="2060"/>
      <c r="E28" s="2118"/>
      <c r="F28" s="2112"/>
      <c r="G28" s="2176"/>
      <c r="H28" s="1604"/>
    </row>
    <row r="29" spans="1:8">
      <c r="A29" s="2075">
        <v>20</v>
      </c>
      <c r="B29" s="2118" t="s">
        <v>172</v>
      </c>
      <c r="C29" s="2177">
        <f>SUM(C10:C28)</f>
        <v>0</v>
      </c>
      <c r="D29" s="2177">
        <f>SUM(D10:D28)</f>
        <v>0</v>
      </c>
      <c r="E29" s="2178"/>
      <c r="F29" s="1897">
        <f>SUM(F10:F28)</f>
        <v>0</v>
      </c>
      <c r="G29" s="2179">
        <f>SUM(G10:G28)</f>
        <v>0</v>
      </c>
      <c r="H29" s="1604"/>
    </row>
    <row r="30" spans="1:8">
      <c r="A30" s="2079" t="s">
        <v>518</v>
      </c>
      <c r="B30" s="2081"/>
      <c r="C30" s="2081"/>
      <c r="D30" s="2081"/>
      <c r="E30" s="2081"/>
      <c r="F30" s="2081"/>
      <c r="G30" s="2082"/>
      <c r="H30" s="1604"/>
    </row>
    <row r="31" spans="1:8">
      <c r="A31" s="2084"/>
      <c r="B31" s="2180" t="s">
        <v>519</v>
      </c>
      <c r="C31" s="2091" t="s">
        <v>520</v>
      </c>
      <c r="D31" s="2091" t="s">
        <v>521</v>
      </c>
      <c r="E31" s="2095" t="s">
        <v>512</v>
      </c>
      <c r="F31" s="1634"/>
      <c r="G31" s="2074"/>
      <c r="H31" s="1604"/>
    </row>
    <row r="32" spans="1:8">
      <c r="A32" s="2084"/>
      <c r="B32" s="3181" t="s">
        <v>3527</v>
      </c>
      <c r="C32" s="2091" t="s">
        <v>522</v>
      </c>
      <c r="D32" s="2091" t="s">
        <v>513</v>
      </c>
      <c r="E32" s="2165" t="s">
        <v>514</v>
      </c>
      <c r="F32" s="2166"/>
      <c r="G32" s="2074"/>
      <c r="H32" s="1604"/>
    </row>
    <row r="33" spans="1:8">
      <c r="A33" s="2168" t="s">
        <v>1718</v>
      </c>
      <c r="B33" s="3181"/>
      <c r="C33" s="2091" t="s">
        <v>523</v>
      </c>
      <c r="D33" s="2091" t="s">
        <v>516</v>
      </c>
      <c r="E33" s="2091" t="s">
        <v>176</v>
      </c>
      <c r="F33" s="2117"/>
      <c r="G33" s="2167" t="s">
        <v>1825</v>
      </c>
      <c r="H33" s="1604"/>
    </row>
    <row r="34" spans="1:8">
      <c r="A34" s="2168" t="s">
        <v>1721</v>
      </c>
      <c r="B34" s="3181"/>
      <c r="C34" s="2095"/>
      <c r="D34" s="2095"/>
      <c r="E34" s="2091" t="s">
        <v>517</v>
      </c>
      <c r="F34" s="2092" t="s">
        <v>1829</v>
      </c>
      <c r="G34" s="2167" t="s">
        <v>2501</v>
      </c>
      <c r="H34" s="1604"/>
    </row>
    <row r="35" spans="1:8">
      <c r="A35" s="2075"/>
      <c r="B35" s="2170" t="s">
        <v>3007</v>
      </c>
      <c r="C35" s="2171" t="s">
        <v>3008</v>
      </c>
      <c r="D35" s="2171" t="s">
        <v>3009</v>
      </c>
      <c r="E35" s="2171" t="s">
        <v>3010</v>
      </c>
      <c r="F35" s="2097" t="s">
        <v>2337</v>
      </c>
      <c r="G35" s="2172" t="s">
        <v>2338</v>
      </c>
      <c r="H35" s="1604"/>
    </row>
    <row r="36" spans="1:8">
      <c r="A36" s="2084">
        <v>21</v>
      </c>
      <c r="B36" s="2095" t="s">
        <v>4730</v>
      </c>
      <c r="C36" s="2173"/>
      <c r="D36" s="2173"/>
      <c r="E36" s="2095"/>
      <c r="F36" s="2174"/>
      <c r="G36" s="2175"/>
      <c r="H36" s="1604"/>
    </row>
    <row r="37" spans="1:8">
      <c r="A37" s="2084">
        <v>22</v>
      </c>
      <c r="B37" s="2095"/>
      <c r="C37" s="2064"/>
      <c r="D37" s="2064"/>
      <c r="E37" s="2095"/>
      <c r="F37" s="2152"/>
      <c r="G37" s="2067"/>
      <c r="H37" s="1604"/>
    </row>
    <row r="38" spans="1:8">
      <c r="A38" s="2084">
        <v>23</v>
      </c>
      <c r="B38" s="2095"/>
      <c r="C38" s="2064"/>
      <c r="D38" s="2064"/>
      <c r="E38" s="2095"/>
      <c r="F38" s="2152"/>
      <c r="G38" s="2067"/>
      <c r="H38" s="1604"/>
    </row>
    <row r="39" spans="1:8">
      <c r="A39" s="2084">
        <v>24</v>
      </c>
      <c r="B39" s="2095"/>
      <c r="C39" s="2064"/>
      <c r="D39" s="2064"/>
      <c r="E39" s="2095"/>
      <c r="F39" s="2152"/>
      <c r="G39" s="2067"/>
      <c r="H39" s="1604"/>
    </row>
    <row r="40" spans="1:8">
      <c r="A40" s="2084">
        <v>25</v>
      </c>
      <c r="B40" s="2095"/>
      <c r="C40" s="2064"/>
      <c r="D40" s="2064"/>
      <c r="E40" s="2095"/>
      <c r="F40" s="2152"/>
      <c r="G40" s="2067"/>
      <c r="H40" s="1604"/>
    </row>
    <row r="41" spans="1:8">
      <c r="A41" s="2084">
        <v>26</v>
      </c>
      <c r="B41" s="2095"/>
      <c r="C41" s="2064"/>
      <c r="D41" s="2064"/>
      <c r="E41" s="2095"/>
      <c r="F41" s="2152"/>
      <c r="G41" s="2067"/>
      <c r="H41" s="1604"/>
    </row>
    <row r="42" spans="1:8">
      <c r="A42" s="2084">
        <v>27</v>
      </c>
      <c r="B42" s="2095"/>
      <c r="C42" s="2064"/>
      <c r="D42" s="2064"/>
      <c r="E42" s="2095"/>
      <c r="F42" s="2152"/>
      <c r="G42" s="2067"/>
      <c r="H42" s="1604"/>
    </row>
    <row r="43" spans="1:8">
      <c r="A43" s="2084">
        <v>28</v>
      </c>
      <c r="B43" s="2095"/>
      <c r="C43" s="2064"/>
      <c r="D43" s="2064"/>
      <c r="E43" s="2095"/>
      <c r="F43" s="2152"/>
      <c r="G43" s="2067"/>
      <c r="H43" s="1604"/>
    </row>
    <row r="44" spans="1:8">
      <c r="A44" s="2084">
        <v>29</v>
      </c>
      <c r="B44" s="2095"/>
      <c r="C44" s="2064"/>
      <c r="D44" s="2064"/>
      <c r="E44" s="2095"/>
      <c r="F44" s="2152"/>
      <c r="G44" s="2067"/>
      <c r="H44" s="1604"/>
    </row>
    <row r="45" spans="1:8">
      <c r="A45" s="2084">
        <v>30</v>
      </c>
      <c r="B45" s="2095"/>
      <c r="C45" s="2064"/>
      <c r="D45" s="2064"/>
      <c r="E45" s="2095"/>
      <c r="F45" s="2152"/>
      <c r="G45" s="2067"/>
      <c r="H45" s="1604"/>
    </row>
    <row r="46" spans="1:8">
      <c r="A46" s="2084">
        <v>31</v>
      </c>
      <c r="B46" s="2095"/>
      <c r="C46" s="2064"/>
      <c r="D46" s="2064"/>
      <c r="E46" s="2095"/>
      <c r="F46" s="2152"/>
      <c r="G46" s="2067"/>
      <c r="H46" s="1604"/>
    </row>
    <row r="47" spans="1:8">
      <c r="A47" s="2084">
        <v>32</v>
      </c>
      <c r="B47" s="2095"/>
      <c r="C47" s="2064"/>
      <c r="D47" s="2064"/>
      <c r="E47" s="2095"/>
      <c r="F47" s="2152"/>
      <c r="G47" s="2067"/>
      <c r="H47" s="1604"/>
    </row>
    <row r="48" spans="1:8">
      <c r="A48" s="2084">
        <v>33</v>
      </c>
      <c r="B48" s="2095"/>
      <c r="C48" s="2064"/>
      <c r="D48" s="2064"/>
      <c r="E48" s="2095"/>
      <c r="F48" s="2152"/>
      <c r="G48" s="2067"/>
      <c r="H48" s="1604"/>
    </row>
    <row r="49" spans="1:8">
      <c r="A49" s="2084">
        <v>34</v>
      </c>
      <c r="B49" s="2095"/>
      <c r="C49" s="2064"/>
      <c r="D49" s="2064"/>
      <c r="E49" s="2095"/>
      <c r="F49" s="2152"/>
      <c r="G49" s="2067"/>
      <c r="H49" s="1604"/>
    </row>
    <row r="50" spans="1:8">
      <c r="A50" s="2084">
        <v>35</v>
      </c>
      <c r="B50" s="2095"/>
      <c r="C50" s="2064"/>
      <c r="D50" s="2064"/>
      <c r="E50" s="2064"/>
      <c r="F50" s="2152"/>
      <c r="G50" s="2067"/>
      <c r="H50" s="1604"/>
    </row>
    <row r="51" spans="1:8">
      <c r="A51" s="2084">
        <v>36</v>
      </c>
      <c r="B51" s="2095"/>
      <c r="C51" s="2064"/>
      <c r="D51" s="2064"/>
      <c r="E51" s="2095"/>
      <c r="F51" s="2152"/>
      <c r="G51" s="2067"/>
      <c r="H51" s="1604"/>
    </row>
    <row r="52" spans="1:8">
      <c r="A52" s="2084">
        <v>37</v>
      </c>
      <c r="B52" s="2095"/>
      <c r="C52" s="2064"/>
      <c r="D52" s="2064"/>
      <c r="E52" s="2095"/>
      <c r="F52" s="2152"/>
      <c r="G52" s="2067"/>
      <c r="H52" s="1604"/>
    </row>
    <row r="53" spans="1:8">
      <c r="A53" s="2084">
        <v>38</v>
      </c>
      <c r="B53" s="2095"/>
      <c r="C53" s="2064"/>
      <c r="D53" s="2064"/>
      <c r="E53" s="2095"/>
      <c r="F53" s="2152"/>
      <c r="G53" s="2067"/>
      <c r="H53" s="1604"/>
    </row>
    <row r="54" spans="1:8">
      <c r="A54" s="2084">
        <v>39</v>
      </c>
      <c r="B54" s="2095"/>
      <c r="C54" s="2064"/>
      <c r="D54" s="2064"/>
      <c r="E54" s="2095"/>
      <c r="F54" s="2152"/>
      <c r="G54" s="2067"/>
      <c r="H54" s="1604"/>
    </row>
    <row r="55" spans="1:8">
      <c r="A55" s="2084">
        <v>40</v>
      </c>
      <c r="B55" s="2095"/>
      <c r="C55" s="2064"/>
      <c r="D55" s="2064"/>
      <c r="E55" s="2095"/>
      <c r="F55" s="2152"/>
      <c r="G55" s="2067"/>
      <c r="H55" s="1604"/>
    </row>
    <row r="56" spans="1:8">
      <c r="A56" s="2084">
        <v>41</v>
      </c>
      <c r="B56" s="2095"/>
      <c r="C56" s="2064"/>
      <c r="D56" s="2064"/>
      <c r="E56" s="2095"/>
      <c r="F56" s="2152"/>
      <c r="G56" s="2067"/>
      <c r="H56" s="1604"/>
    </row>
    <row r="57" spans="1:8">
      <c r="A57" s="2084">
        <v>42</v>
      </c>
      <c r="B57" s="2095"/>
      <c r="C57" s="2064"/>
      <c r="D57" s="2064"/>
      <c r="E57" s="2095"/>
      <c r="F57" s="2152"/>
      <c r="G57" s="2067"/>
      <c r="H57" s="1604"/>
    </row>
    <row r="58" spans="1:8">
      <c r="A58" s="2084">
        <v>43</v>
      </c>
      <c r="B58" s="2095"/>
      <c r="C58" s="2064"/>
      <c r="D58" s="2064"/>
      <c r="E58" s="2095"/>
      <c r="F58" s="2152"/>
      <c r="G58" s="2067"/>
      <c r="H58" s="1604"/>
    </row>
    <row r="59" spans="1:8">
      <c r="A59" s="2084">
        <v>44</v>
      </c>
      <c r="B59" s="2095"/>
      <c r="C59" s="2064"/>
      <c r="D59" s="2064"/>
      <c r="E59" s="2095"/>
      <c r="F59" s="2152"/>
      <c r="G59" s="2067"/>
      <c r="H59" s="1604"/>
    </row>
    <row r="60" spans="1:8">
      <c r="A60" s="2084">
        <v>45</v>
      </c>
      <c r="B60" s="2095"/>
      <c r="C60" s="2064"/>
      <c r="D60" s="2064"/>
      <c r="E60" s="2095"/>
      <c r="F60" s="2152"/>
      <c r="G60" s="2067"/>
      <c r="H60" s="1604"/>
    </row>
    <row r="61" spans="1:8">
      <c r="A61" s="2084">
        <v>46</v>
      </c>
      <c r="B61" s="2095"/>
      <c r="C61" s="2064"/>
      <c r="D61" s="2064"/>
      <c r="E61" s="2095"/>
      <c r="F61" s="2152"/>
      <c r="G61" s="2067"/>
      <c r="H61" s="1604"/>
    </row>
    <row r="62" spans="1:8">
      <c r="A62" s="2084">
        <v>47</v>
      </c>
      <c r="B62" s="2095"/>
      <c r="C62" s="2064"/>
      <c r="D62" s="2064"/>
      <c r="E62" s="2095"/>
      <c r="F62" s="2152"/>
      <c r="G62" s="2067"/>
      <c r="H62" s="1604"/>
    </row>
    <row r="63" spans="1:8">
      <c r="A63" s="2075">
        <v>48</v>
      </c>
      <c r="B63" s="2118"/>
      <c r="C63" s="2060"/>
      <c r="D63" s="2060"/>
      <c r="E63" s="2118"/>
      <c r="F63" s="2112"/>
      <c r="G63" s="2176"/>
      <c r="H63" s="1604"/>
    </row>
    <row r="64" spans="1:8" ht="15.75" thickBot="1">
      <c r="A64" s="2113">
        <v>49</v>
      </c>
      <c r="B64" s="2181" t="s">
        <v>172</v>
      </c>
      <c r="C64" s="2065">
        <f>SUM(C36:C63)</f>
        <v>0</v>
      </c>
      <c r="D64" s="2065">
        <f>SUM(D36:D63)</f>
        <v>0</v>
      </c>
      <c r="E64" s="2182"/>
      <c r="F64" s="2183">
        <f>SUM(F36:F63)</f>
        <v>0</v>
      </c>
      <c r="G64" s="2184">
        <f>SUM(G36:G63)</f>
        <v>0</v>
      </c>
      <c r="H64" s="1604"/>
    </row>
    <row r="65" spans="1:8">
      <c r="A65" s="1581" t="s">
        <v>524</v>
      </c>
      <c r="G65" s="2185" t="s">
        <v>525</v>
      </c>
      <c r="H65" s="1604"/>
    </row>
    <row r="66" spans="1:8">
      <c r="A66" s="1681" t="s">
        <v>526</v>
      </c>
      <c r="B66" s="1681"/>
      <c r="C66" s="1681"/>
      <c r="D66" s="1681"/>
      <c r="E66" s="1681"/>
      <c r="F66" s="1681"/>
      <c r="G66" s="1681"/>
      <c r="H66" s="1604"/>
    </row>
    <row r="67" spans="1:8">
      <c r="A67" s="1626"/>
      <c r="B67" s="1626"/>
      <c r="C67" s="1626"/>
      <c r="D67" s="1626"/>
      <c r="E67" s="1626"/>
      <c r="F67" s="1626"/>
      <c r="G67" s="1626"/>
      <c r="H67" s="1604"/>
    </row>
    <row r="68" spans="1:8">
      <c r="A68" s="1619"/>
      <c r="B68" s="1619"/>
      <c r="C68" s="1619"/>
      <c r="D68" s="1619"/>
      <c r="E68" s="1619"/>
      <c r="F68" s="1619"/>
      <c r="G68" s="1619"/>
      <c r="H68" s="1604"/>
    </row>
    <row r="69" spans="1:8">
      <c r="A69" s="1619"/>
      <c r="B69" s="1619"/>
      <c r="C69" s="1619"/>
      <c r="D69" s="1619"/>
      <c r="E69" s="1619"/>
      <c r="F69" s="1619"/>
      <c r="G69" s="1619"/>
      <c r="H69" s="1604"/>
    </row>
    <row r="70" spans="1:8">
      <c r="A70" s="1619"/>
      <c r="B70" s="1619"/>
      <c r="C70" s="1619"/>
      <c r="D70" s="1619"/>
      <c r="E70" s="1619"/>
      <c r="F70" s="1619"/>
      <c r="G70" s="1619"/>
      <c r="H70" s="1604"/>
    </row>
    <row r="71" spans="1:8">
      <c r="A71" s="1619"/>
      <c r="B71" s="1619"/>
      <c r="C71" s="1619"/>
      <c r="D71" s="1619"/>
      <c r="E71" s="1619"/>
      <c r="F71" s="1619"/>
      <c r="G71" s="1619"/>
      <c r="H71" s="1604"/>
    </row>
    <row r="72" spans="1:8">
      <c r="A72" s="1619"/>
      <c r="B72" s="1619"/>
      <c r="C72" s="1619"/>
      <c r="D72" s="1619"/>
      <c r="E72" s="1619"/>
      <c r="F72" s="1619"/>
      <c r="G72" s="1619"/>
      <c r="H72" s="1604"/>
    </row>
    <row r="73" spans="1:8">
      <c r="A73" s="1619"/>
      <c r="B73" s="1619"/>
      <c r="C73" s="1619"/>
      <c r="D73" s="1619"/>
      <c r="E73" s="1619"/>
      <c r="F73" s="1619"/>
      <c r="G73" s="1619"/>
      <c r="H73" s="1604"/>
    </row>
    <row r="74" spans="1:8">
      <c r="A74" s="1604"/>
      <c r="B74" s="1604"/>
      <c r="C74" s="1604"/>
      <c r="D74" s="1604"/>
      <c r="E74" s="1604"/>
      <c r="F74" s="1604"/>
      <c r="G74" s="1604"/>
      <c r="H74" s="1604"/>
    </row>
    <row r="75" spans="1:8">
      <c r="A75" s="1604"/>
      <c r="B75" s="1604"/>
      <c r="C75" s="1604"/>
      <c r="D75" s="1604"/>
      <c r="E75" s="1604"/>
      <c r="F75" s="1604"/>
      <c r="G75" s="1604"/>
      <c r="H75" s="1604"/>
    </row>
    <row r="76" spans="1:8">
      <c r="A76" s="1604"/>
      <c r="B76" s="1604"/>
      <c r="C76" s="1604"/>
      <c r="D76" s="1604"/>
      <c r="E76" s="1604"/>
      <c r="F76" s="1604"/>
      <c r="G76" s="1604"/>
      <c r="H76" s="1604"/>
    </row>
    <row r="77" spans="1:8">
      <c r="A77" s="1604"/>
      <c r="B77" s="1604"/>
      <c r="C77" s="1604"/>
      <c r="D77" s="1604"/>
      <c r="E77" s="1604"/>
      <c r="F77" s="1604"/>
      <c r="G77" s="1604"/>
      <c r="H77" s="1604"/>
    </row>
    <row r="78" spans="1:8">
      <c r="A78" s="1604"/>
      <c r="B78" s="1604"/>
      <c r="C78" s="1604"/>
      <c r="D78" s="1604"/>
      <c r="E78" s="1604"/>
      <c r="F78" s="1604"/>
      <c r="G78" s="1604"/>
      <c r="H78" s="1604"/>
    </row>
    <row r="79" spans="1:8">
      <c r="A79" s="1604"/>
      <c r="B79" s="1604"/>
      <c r="C79" s="1604"/>
      <c r="D79" s="1604"/>
      <c r="E79" s="1604"/>
      <c r="F79" s="1604"/>
      <c r="G79" s="1604"/>
      <c r="H79" s="1604"/>
    </row>
    <row r="80" spans="1:8">
      <c r="A80" s="1604"/>
      <c r="B80" s="1604"/>
      <c r="C80" s="1604"/>
      <c r="D80" s="1604"/>
      <c r="E80" s="1604"/>
      <c r="F80" s="1604"/>
      <c r="G80" s="1604"/>
      <c r="H80" s="1604"/>
    </row>
    <row r="81" spans="1:8">
      <c r="A81" s="1604"/>
      <c r="B81" s="1604"/>
      <c r="C81" s="1604"/>
      <c r="D81" s="1604"/>
      <c r="E81" s="1604"/>
      <c r="F81" s="1604"/>
      <c r="G81" s="1604"/>
      <c r="H81" s="1604"/>
    </row>
    <row r="82" spans="1:8">
      <c r="A82" s="1604"/>
      <c r="B82" s="1604"/>
      <c r="C82" s="1604"/>
      <c r="D82" s="1604"/>
      <c r="E82" s="1604"/>
      <c r="F82" s="1604"/>
      <c r="G82" s="1604"/>
      <c r="H82" s="1604"/>
    </row>
    <row r="83" spans="1:8">
      <c r="A83" s="1604"/>
      <c r="B83" s="1604"/>
      <c r="C83" s="1604"/>
      <c r="D83" s="1604"/>
      <c r="E83" s="1604"/>
      <c r="F83" s="1604"/>
      <c r="G83" s="1604"/>
      <c r="H83" s="1604"/>
    </row>
    <row r="84" spans="1:8">
      <c r="A84" s="1604"/>
      <c r="B84" s="1604"/>
      <c r="C84" s="1604"/>
      <c r="D84" s="1604"/>
      <c r="E84" s="1604"/>
      <c r="F84" s="1604"/>
      <c r="G84" s="1604"/>
      <c r="H84" s="1604"/>
    </row>
    <row r="85" spans="1:8">
      <c r="A85" s="1604"/>
      <c r="B85" s="1604"/>
      <c r="C85" s="1604"/>
      <c r="D85" s="1604"/>
      <c r="E85" s="1604"/>
      <c r="F85" s="1604"/>
      <c r="G85" s="1604"/>
      <c r="H85" s="1604"/>
    </row>
    <row r="86" spans="1:8">
      <c r="A86" s="1604"/>
      <c r="B86" s="1604"/>
      <c r="C86" s="1604"/>
      <c r="D86" s="1604"/>
      <c r="E86" s="1604"/>
      <c r="F86" s="1604"/>
      <c r="G86" s="1604"/>
      <c r="H86" s="1604"/>
    </row>
    <row r="87" spans="1:8">
      <c r="A87" s="1604"/>
      <c r="B87" s="1604"/>
      <c r="C87" s="1604"/>
      <c r="D87" s="1604"/>
      <c r="E87" s="1604"/>
      <c r="F87" s="1604"/>
      <c r="G87" s="1604"/>
      <c r="H87" s="1604"/>
    </row>
    <row r="88" spans="1:8" ht="15.75">
      <c r="A88" s="1623"/>
      <c r="B88" s="1604"/>
      <c r="C88" s="1604"/>
      <c r="D88" s="1604"/>
      <c r="E88" s="1604"/>
      <c r="F88" s="1604"/>
      <c r="G88" s="1604"/>
      <c r="H88" s="1604"/>
    </row>
    <row r="89" spans="1:8">
      <c r="A89" s="1604"/>
      <c r="B89" s="1604"/>
      <c r="C89" s="1604"/>
      <c r="D89" s="1604"/>
      <c r="E89" s="1604"/>
      <c r="F89" s="1604"/>
      <c r="G89" s="1604"/>
      <c r="H89" s="1604"/>
    </row>
    <row r="90" spans="1:8">
      <c r="A90" s="1604"/>
      <c r="B90" s="1604"/>
      <c r="C90" s="1604"/>
      <c r="D90" s="1604"/>
      <c r="E90" s="1604"/>
      <c r="F90" s="1604"/>
      <c r="G90" s="1604"/>
      <c r="H90" s="1604"/>
    </row>
    <row r="91" spans="1:8">
      <c r="A91" s="1604"/>
      <c r="B91" s="1604"/>
      <c r="C91" s="1604"/>
      <c r="D91" s="1604"/>
      <c r="E91" s="1604"/>
      <c r="F91" s="1604"/>
      <c r="G91" s="1604"/>
      <c r="H91" s="1604"/>
    </row>
    <row r="92" spans="1:8">
      <c r="A92" s="1604"/>
      <c r="B92" s="1604"/>
      <c r="C92" s="1604"/>
      <c r="D92" s="1604"/>
      <c r="E92" s="1604"/>
      <c r="F92" s="1604"/>
      <c r="G92" s="1604"/>
      <c r="H92" s="1604"/>
    </row>
    <row r="93" spans="1:8">
      <c r="A93" s="1604"/>
      <c r="B93" s="1604"/>
      <c r="C93" s="1604"/>
      <c r="D93" s="1604"/>
      <c r="E93" s="1604"/>
      <c r="F93" s="1604"/>
      <c r="G93" s="1604"/>
      <c r="H93" s="1604"/>
    </row>
    <row r="94" spans="1:8">
      <c r="A94" s="1604"/>
      <c r="B94" s="1604"/>
      <c r="C94" s="1604"/>
      <c r="D94" s="1604"/>
      <c r="E94" s="1604"/>
      <c r="F94" s="1604"/>
      <c r="G94" s="1604"/>
      <c r="H94" s="1604"/>
    </row>
    <row r="95" spans="1:8">
      <c r="A95" s="1604"/>
      <c r="B95" s="1604"/>
      <c r="C95" s="1604"/>
      <c r="D95" s="1604"/>
      <c r="E95" s="1604"/>
      <c r="F95" s="1604"/>
      <c r="G95" s="1604"/>
      <c r="H95" s="1604"/>
    </row>
    <row r="96" spans="1:8">
      <c r="A96" s="1604"/>
      <c r="B96" s="1604"/>
      <c r="C96" s="1604"/>
      <c r="D96" s="1604"/>
      <c r="E96" s="1604"/>
      <c r="F96" s="1604"/>
      <c r="G96" s="1604"/>
      <c r="H96" s="1604"/>
    </row>
    <row r="97" spans="1:8">
      <c r="A97" s="1604"/>
      <c r="B97" s="1604"/>
      <c r="C97" s="1604"/>
      <c r="D97" s="1604"/>
      <c r="E97" s="1604"/>
      <c r="F97" s="1604"/>
      <c r="G97" s="1604"/>
      <c r="H97" s="1604"/>
    </row>
    <row r="98" spans="1:8">
      <c r="A98" s="1604"/>
      <c r="B98" s="1604"/>
      <c r="C98" s="1604"/>
      <c r="D98" s="1604"/>
      <c r="E98" s="1604"/>
      <c r="F98" s="1604"/>
      <c r="G98" s="1604"/>
      <c r="H98" s="1604"/>
    </row>
    <row r="99" spans="1:8">
      <c r="A99" s="1604"/>
      <c r="B99" s="1604"/>
      <c r="C99" s="1604"/>
      <c r="D99" s="1604"/>
      <c r="E99" s="1604"/>
      <c r="F99" s="1604"/>
      <c r="G99" s="1604"/>
      <c r="H99" s="1604"/>
    </row>
    <row r="100" spans="1:8">
      <c r="A100" s="1604"/>
      <c r="B100" s="1604"/>
      <c r="C100" s="1604"/>
      <c r="D100" s="1604"/>
      <c r="E100" s="1604"/>
      <c r="F100" s="1604"/>
      <c r="G100" s="1604"/>
      <c r="H100" s="1604"/>
    </row>
    <row r="101" spans="1:8">
      <c r="A101" s="1604"/>
      <c r="B101" s="1604"/>
      <c r="C101" s="1604"/>
      <c r="D101" s="1604"/>
      <c r="E101" s="1604"/>
      <c r="F101" s="1604"/>
      <c r="G101" s="1604"/>
      <c r="H101" s="1604"/>
    </row>
    <row r="102" spans="1:8">
      <c r="A102" s="1604"/>
      <c r="B102" s="1604"/>
      <c r="C102" s="1604"/>
      <c r="D102" s="1604"/>
      <c r="E102" s="1604"/>
      <c r="F102" s="1604"/>
      <c r="G102" s="1604"/>
      <c r="H102" s="1604"/>
    </row>
    <row r="103" spans="1:8">
      <c r="A103" s="1604"/>
      <c r="B103" s="1604"/>
      <c r="C103" s="1604"/>
      <c r="D103" s="1604"/>
      <c r="E103" s="1604"/>
      <c r="F103" s="1604"/>
      <c r="G103" s="1604"/>
      <c r="H103" s="1604"/>
    </row>
    <row r="104" spans="1:8">
      <c r="A104" s="1604"/>
      <c r="B104" s="1604"/>
      <c r="C104" s="1604"/>
      <c r="D104" s="1604"/>
      <c r="E104" s="1604"/>
      <c r="F104" s="1604"/>
      <c r="G104" s="1604"/>
      <c r="H104" s="1604"/>
    </row>
    <row r="105" spans="1:8">
      <c r="A105" s="1604"/>
      <c r="B105" s="1604"/>
      <c r="C105" s="1604"/>
      <c r="D105" s="1604"/>
      <c r="E105" s="1604"/>
      <c r="F105" s="1604"/>
      <c r="G105" s="1604"/>
      <c r="H105" s="1604"/>
    </row>
    <row r="106" spans="1:8">
      <c r="A106" s="1604"/>
      <c r="B106" s="1604"/>
      <c r="C106" s="1604"/>
      <c r="D106" s="1604"/>
      <c r="E106" s="1604"/>
      <c r="F106" s="1604"/>
      <c r="G106" s="1604"/>
      <c r="H106" s="1604"/>
    </row>
    <row r="107" spans="1:8">
      <c r="A107" s="1604"/>
      <c r="B107" s="1604"/>
      <c r="C107" s="1604"/>
      <c r="D107" s="1604"/>
      <c r="E107" s="1604"/>
      <c r="F107" s="1604"/>
      <c r="G107" s="1604"/>
      <c r="H107" s="1604"/>
    </row>
    <row r="108" spans="1:8">
      <c r="A108" s="1604"/>
      <c r="B108" s="1604"/>
      <c r="C108" s="1604"/>
      <c r="D108" s="1604"/>
      <c r="E108" s="1604"/>
      <c r="F108" s="1604"/>
      <c r="G108" s="1604"/>
      <c r="H108" s="1604"/>
    </row>
    <row r="109" spans="1:8">
      <c r="A109" s="1604"/>
      <c r="B109" s="1604"/>
      <c r="C109" s="1604"/>
      <c r="D109" s="1604"/>
      <c r="E109" s="1604"/>
      <c r="F109" s="1604"/>
      <c r="G109" s="1604"/>
      <c r="H109" s="1604"/>
    </row>
    <row r="110" spans="1:8">
      <c r="A110" s="1604"/>
      <c r="B110" s="1604"/>
      <c r="C110" s="1604"/>
      <c r="D110" s="1604"/>
      <c r="E110" s="1604"/>
      <c r="F110" s="1604"/>
      <c r="G110" s="1604"/>
      <c r="H110" s="1604"/>
    </row>
    <row r="111" spans="1:8">
      <c r="A111" s="1604"/>
      <c r="B111" s="1604"/>
      <c r="C111" s="1604"/>
      <c r="D111" s="1604"/>
      <c r="E111" s="1604"/>
      <c r="F111" s="1604"/>
      <c r="G111" s="1604"/>
      <c r="H111" s="1604"/>
    </row>
    <row r="112" spans="1:8">
      <c r="A112" s="1604"/>
      <c r="B112" s="1604"/>
      <c r="C112" s="1604"/>
      <c r="D112" s="1604"/>
      <c r="E112" s="1604"/>
      <c r="F112" s="1604"/>
      <c r="G112" s="1604"/>
      <c r="H112" s="1604"/>
    </row>
    <row r="113" spans="1:8">
      <c r="A113" s="1604"/>
      <c r="B113" s="1604"/>
      <c r="C113" s="1604"/>
      <c r="D113" s="1604"/>
      <c r="E113" s="1604"/>
      <c r="F113" s="1604"/>
      <c r="G113" s="1604"/>
      <c r="H113" s="1604"/>
    </row>
    <row r="114" spans="1:8">
      <c r="A114" s="1604"/>
      <c r="B114" s="1604"/>
      <c r="C114" s="1604"/>
      <c r="D114" s="1604"/>
      <c r="E114" s="1604"/>
      <c r="F114" s="1604"/>
      <c r="G114" s="1604"/>
      <c r="H114" s="1604"/>
    </row>
    <row r="115" spans="1:8">
      <c r="A115" s="1604"/>
      <c r="B115" s="1604"/>
      <c r="C115" s="1604"/>
      <c r="D115" s="1604"/>
      <c r="E115" s="1604"/>
      <c r="F115" s="1604"/>
      <c r="G115" s="1604"/>
      <c r="H115" s="1604"/>
    </row>
    <row r="116" spans="1:8">
      <c r="A116" s="1604"/>
      <c r="B116" s="1604"/>
      <c r="C116" s="1604"/>
      <c r="D116" s="1604"/>
      <c r="E116" s="1604"/>
      <c r="F116" s="1604"/>
      <c r="G116" s="1604"/>
      <c r="H116" s="1604"/>
    </row>
    <row r="117" spans="1:8">
      <c r="A117" s="1604"/>
      <c r="B117" s="1604"/>
      <c r="C117" s="1604"/>
      <c r="D117" s="1604"/>
      <c r="E117" s="1604"/>
      <c r="F117" s="1604"/>
      <c r="G117" s="1604"/>
      <c r="H117" s="1604"/>
    </row>
    <row r="118" spans="1:8">
      <c r="A118" s="1604"/>
      <c r="B118" s="1604"/>
      <c r="C118" s="1604"/>
      <c r="D118" s="1604"/>
      <c r="E118" s="1604"/>
      <c r="F118" s="1604"/>
      <c r="G118" s="1604"/>
      <c r="H118" s="1604"/>
    </row>
    <row r="119" spans="1:8">
      <c r="A119" s="1604"/>
      <c r="B119" s="1604"/>
      <c r="C119" s="1604"/>
      <c r="D119" s="1604"/>
      <c r="E119" s="1604"/>
      <c r="F119" s="1604"/>
      <c r="G119" s="1604"/>
      <c r="H119" s="1604"/>
    </row>
    <row r="120" spans="1:8">
      <c r="A120" s="1604"/>
      <c r="B120" s="1604"/>
      <c r="C120" s="1604"/>
      <c r="D120" s="1604"/>
      <c r="E120" s="1604"/>
      <c r="F120" s="1604"/>
      <c r="G120" s="1604"/>
      <c r="H120" s="1604"/>
    </row>
    <row r="121" spans="1:8">
      <c r="A121" s="1604"/>
      <c r="B121" s="1604"/>
      <c r="C121" s="1604"/>
      <c r="D121" s="1604"/>
      <c r="E121" s="1604"/>
      <c r="F121" s="1604"/>
      <c r="G121" s="1604"/>
      <c r="H121" s="1604"/>
    </row>
    <row r="122" spans="1:8">
      <c r="A122" s="1604"/>
      <c r="B122" s="1604"/>
      <c r="C122" s="1604"/>
      <c r="D122" s="1604"/>
      <c r="E122" s="1604"/>
      <c r="F122" s="1604"/>
      <c r="G122" s="1604"/>
      <c r="H122" s="1604"/>
    </row>
    <row r="123" spans="1:8">
      <c r="A123" s="1604"/>
      <c r="B123" s="1604"/>
      <c r="C123" s="1604"/>
      <c r="D123" s="1604"/>
      <c r="E123" s="1604"/>
      <c r="F123" s="1604"/>
      <c r="G123" s="1604"/>
      <c r="H123" s="1604"/>
    </row>
    <row r="124" spans="1:8">
      <c r="A124" s="1604"/>
      <c r="B124" s="1604"/>
      <c r="C124" s="1604"/>
      <c r="D124" s="1604"/>
      <c r="E124" s="1604"/>
      <c r="F124" s="1604"/>
      <c r="G124" s="1604"/>
      <c r="H124" s="1604"/>
    </row>
    <row r="125" spans="1:8">
      <c r="A125" s="1604"/>
      <c r="B125" s="1604"/>
      <c r="C125" s="1604"/>
      <c r="D125" s="1604"/>
      <c r="E125" s="1604"/>
      <c r="F125" s="1604"/>
      <c r="G125" s="1604"/>
      <c r="H125" s="1604"/>
    </row>
    <row r="126" spans="1:8">
      <c r="A126" s="1604"/>
      <c r="B126" s="1604"/>
      <c r="C126" s="1604"/>
      <c r="D126" s="1604"/>
      <c r="E126" s="1604"/>
      <c r="F126" s="1604"/>
      <c r="G126" s="1604"/>
      <c r="H126" s="1604"/>
    </row>
    <row r="127" spans="1:8">
      <c r="A127" s="1604"/>
      <c r="B127" s="1604"/>
      <c r="C127" s="1604"/>
      <c r="D127" s="1604"/>
      <c r="E127" s="1604"/>
      <c r="F127" s="1604"/>
      <c r="G127" s="1604"/>
      <c r="H127" s="1604"/>
    </row>
    <row r="128" spans="1:8">
      <c r="A128" s="1604"/>
      <c r="B128" s="1604"/>
      <c r="C128" s="1604"/>
      <c r="D128" s="1604"/>
      <c r="E128" s="1604"/>
      <c r="F128" s="1604"/>
      <c r="G128" s="1604"/>
      <c r="H128" s="1604"/>
    </row>
    <row r="129" spans="1:8">
      <c r="A129" s="1604"/>
      <c r="B129" s="1604"/>
      <c r="C129" s="1604"/>
      <c r="D129" s="1604"/>
      <c r="E129" s="1604"/>
      <c r="F129" s="1604"/>
      <c r="G129" s="1604"/>
      <c r="H129" s="1604"/>
    </row>
    <row r="130" spans="1:8">
      <c r="A130" s="1604"/>
      <c r="B130" s="1604"/>
      <c r="C130" s="1604"/>
      <c r="D130" s="1604"/>
      <c r="E130" s="1604"/>
      <c r="F130" s="1604"/>
      <c r="G130" s="1604"/>
      <c r="H130" s="1604"/>
    </row>
    <row r="131" spans="1:8">
      <c r="A131" s="1604"/>
      <c r="B131" s="1604"/>
      <c r="C131" s="1604"/>
      <c r="D131" s="1604"/>
      <c r="E131" s="1604"/>
      <c r="F131" s="1604"/>
      <c r="G131" s="1604"/>
      <c r="H131" s="1604"/>
    </row>
    <row r="132" spans="1:8">
      <c r="A132" s="1604"/>
      <c r="B132" s="1604"/>
      <c r="C132" s="1604"/>
      <c r="D132" s="1604"/>
      <c r="E132" s="1604"/>
      <c r="F132" s="1604"/>
      <c r="G132" s="1604"/>
      <c r="H132" s="1604"/>
    </row>
    <row r="133" spans="1:8">
      <c r="A133" s="1604"/>
      <c r="B133" s="1604"/>
      <c r="C133" s="1604"/>
      <c r="D133" s="1604"/>
      <c r="E133" s="1604"/>
      <c r="F133" s="1604"/>
      <c r="G133" s="1604"/>
      <c r="H133" s="1604"/>
    </row>
    <row r="134" spans="1:8">
      <c r="A134" s="1604"/>
      <c r="B134" s="1604"/>
      <c r="C134" s="1604"/>
      <c r="D134" s="1604"/>
      <c r="E134" s="1604"/>
      <c r="F134" s="1604"/>
      <c r="G134" s="1604"/>
      <c r="H134" s="1604"/>
    </row>
    <row r="135" spans="1:8">
      <c r="A135" s="1604"/>
      <c r="B135" s="1604"/>
      <c r="C135" s="1604"/>
      <c r="D135" s="1604"/>
      <c r="E135" s="1604"/>
      <c r="F135" s="1604"/>
      <c r="G135" s="1604"/>
      <c r="H135" s="1604"/>
    </row>
    <row r="136" spans="1:8">
      <c r="A136" s="1604"/>
      <c r="B136" s="1604"/>
      <c r="C136" s="1604"/>
      <c r="D136" s="1604"/>
      <c r="E136" s="1604"/>
      <c r="F136" s="1604"/>
      <c r="G136" s="1604"/>
      <c r="H136" s="1604"/>
    </row>
    <row r="137" spans="1:8">
      <c r="A137" s="1604"/>
      <c r="B137" s="1604"/>
      <c r="C137" s="1604"/>
      <c r="D137" s="1604"/>
      <c r="E137" s="1604"/>
      <c r="F137" s="1604"/>
      <c r="G137" s="1604"/>
      <c r="H137" s="1604"/>
    </row>
    <row r="138" spans="1:8">
      <c r="A138" s="1604"/>
      <c r="B138" s="1604"/>
      <c r="C138" s="1604"/>
      <c r="D138" s="1604"/>
      <c r="E138" s="1604"/>
      <c r="F138" s="1604"/>
      <c r="G138" s="1604"/>
      <c r="H138" s="1604"/>
    </row>
    <row r="139" spans="1:8">
      <c r="A139" s="1604"/>
      <c r="B139" s="1604"/>
      <c r="C139" s="1604"/>
      <c r="D139" s="1604"/>
      <c r="E139" s="1604"/>
      <c r="F139" s="1604"/>
      <c r="G139" s="1604"/>
      <c r="H139" s="1604"/>
    </row>
    <row r="140" spans="1:8">
      <c r="A140" s="1604"/>
      <c r="B140" s="1604"/>
      <c r="C140" s="1604"/>
      <c r="D140" s="1604"/>
      <c r="E140" s="1604"/>
      <c r="F140" s="1604"/>
      <c r="G140" s="1604"/>
      <c r="H140" s="1604"/>
    </row>
    <row r="141" spans="1:8">
      <c r="A141" s="1604"/>
      <c r="B141" s="1604"/>
      <c r="C141" s="1604"/>
      <c r="D141" s="1604"/>
      <c r="E141" s="1604"/>
      <c r="F141" s="1604"/>
      <c r="G141" s="1604"/>
      <c r="H141" s="1604"/>
    </row>
    <row r="142" spans="1:8">
      <c r="A142" s="1604"/>
      <c r="B142" s="1604"/>
      <c r="C142" s="1604"/>
      <c r="D142" s="1604"/>
      <c r="E142" s="1604"/>
      <c r="F142" s="1604"/>
      <c r="G142" s="1604"/>
      <c r="H142" s="1604"/>
    </row>
    <row r="143" spans="1:8">
      <c r="A143" s="1604"/>
      <c r="B143" s="1604"/>
      <c r="C143" s="1604"/>
      <c r="D143" s="1604"/>
      <c r="E143" s="1604"/>
      <c r="F143" s="1604"/>
      <c r="G143" s="1604"/>
      <c r="H143" s="1604"/>
    </row>
    <row r="144" spans="1:8">
      <c r="A144" s="1604"/>
      <c r="B144" s="1604"/>
      <c r="C144" s="1604"/>
      <c r="D144" s="1604"/>
      <c r="E144" s="1604"/>
      <c r="F144" s="1604"/>
      <c r="G144" s="1604"/>
      <c r="H144" s="1604"/>
    </row>
    <row r="145" spans="1:8">
      <c r="A145" s="1604"/>
      <c r="B145" s="1604"/>
      <c r="C145" s="1604"/>
      <c r="D145" s="1604"/>
      <c r="E145" s="1604"/>
      <c r="F145" s="1604"/>
      <c r="G145" s="1604"/>
      <c r="H145" s="1604"/>
    </row>
    <row r="146" spans="1:8">
      <c r="A146" s="1604"/>
      <c r="B146" s="1604"/>
      <c r="C146" s="1604"/>
      <c r="D146" s="1604"/>
      <c r="E146" s="1604"/>
      <c r="F146" s="1604"/>
      <c r="G146" s="1604"/>
      <c r="H146" s="1604"/>
    </row>
    <row r="147" spans="1:8">
      <c r="A147" s="1604"/>
      <c r="B147" s="1604"/>
      <c r="C147" s="1604"/>
      <c r="D147" s="1604"/>
      <c r="E147" s="1604"/>
      <c r="F147" s="1604"/>
      <c r="G147" s="1604"/>
      <c r="H147" s="1604"/>
    </row>
    <row r="148" spans="1:8">
      <c r="A148" s="1604"/>
      <c r="B148" s="1604"/>
      <c r="C148" s="1604"/>
      <c r="D148" s="1604"/>
      <c r="E148" s="1604"/>
      <c r="F148" s="1604"/>
      <c r="G148" s="1604"/>
      <c r="H148" s="1604"/>
    </row>
    <row r="149" spans="1:8">
      <c r="A149" s="1604"/>
      <c r="B149" s="1604"/>
      <c r="C149" s="1604"/>
      <c r="D149" s="1604"/>
      <c r="E149" s="1604"/>
      <c r="F149" s="1604"/>
      <c r="G149" s="1604"/>
      <c r="H149" s="1604"/>
    </row>
    <row r="150" spans="1:8">
      <c r="A150" s="1604"/>
      <c r="B150" s="1604"/>
      <c r="C150" s="1604"/>
      <c r="D150" s="1604"/>
      <c r="E150" s="1604"/>
      <c r="F150" s="1604"/>
      <c r="G150" s="1604"/>
      <c r="H150" s="1604"/>
    </row>
    <row r="151" spans="1:8">
      <c r="A151" s="1604"/>
      <c r="B151" s="1604"/>
      <c r="C151" s="1604"/>
      <c r="D151" s="1604"/>
      <c r="E151" s="1604"/>
      <c r="F151" s="1604"/>
      <c r="G151" s="1604"/>
      <c r="H151" s="1604"/>
    </row>
  </sheetData>
  <mergeCells count="2">
    <mergeCell ref="B6:B8"/>
    <mergeCell ref="B32:B34"/>
  </mergeCells>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view="pageBreakPreview" topLeftCell="A13" zoomScaleNormal="100" zoomScaleSheetLayoutView="100" workbookViewId="0">
      <selection activeCell="E48" sqref="E48"/>
    </sheetView>
  </sheetViews>
  <sheetFormatPr defaultColWidth="8.88671875" defaultRowHeight="15"/>
  <cols>
    <col min="1" max="1" width="4" style="1626" customWidth="1"/>
    <col min="2" max="2" width="43.44140625" style="1626" customWidth="1"/>
    <col min="3" max="3" width="19.21875" style="1626" bestFit="1" customWidth="1"/>
    <col min="4" max="4" width="14.6640625" style="1626" bestFit="1" customWidth="1"/>
    <col min="5" max="5" width="15.5546875" style="1626" customWidth="1"/>
    <col min="6" max="6" width="20.33203125" style="1626" customWidth="1"/>
    <col min="7" max="16384" width="8.88671875" style="1626"/>
  </cols>
  <sheetData>
    <row r="1" spans="1:6" ht="15.75" thickBot="1"/>
    <row r="2" spans="1:6" ht="15.75" thickTop="1">
      <c r="A2" s="1843" t="s">
        <v>3275</v>
      </c>
      <c r="B2" s="1844"/>
      <c r="C2" s="1845" t="s">
        <v>3276</v>
      </c>
      <c r="D2" s="1846" t="s">
        <v>1791</v>
      </c>
      <c r="E2" s="1849" t="s">
        <v>1792</v>
      </c>
      <c r="F2" s="1848"/>
    </row>
    <row r="3" spans="1:6">
      <c r="A3" s="1582" t="str">
        <f>'Data Sheet'!$C$25</f>
        <v xml:space="preserve"> New York State Electric &amp; Gas Corporation</v>
      </c>
      <c r="B3" s="1583"/>
      <c r="C3" s="1851" t="s">
        <v>3277</v>
      </c>
      <c r="D3" s="1612" t="s">
        <v>3295</v>
      </c>
      <c r="E3" s="2916">
        <v>42735</v>
      </c>
      <c r="F3" s="1852"/>
    </row>
    <row r="4" spans="1:6">
      <c r="A4" s="1854" t="s">
        <v>3278</v>
      </c>
      <c r="B4" s="1583"/>
      <c r="C4" s="1851" t="s">
        <v>3279</v>
      </c>
      <c r="D4" s="1643" t="str">
        <f>'[1]Data Sheet'!$C$40</f>
        <v xml:space="preserve"> </v>
      </c>
      <c r="E4" s="1944" t="str">
        <f>'[1]Data Sheet'!$C$38</f>
        <v xml:space="preserve"> </v>
      </c>
      <c r="F4" s="1856"/>
    </row>
    <row r="5" spans="1:6">
      <c r="A5" s="2186" t="s">
        <v>3940</v>
      </c>
      <c r="B5" s="1858"/>
      <c r="C5" s="1858"/>
      <c r="D5" s="1858"/>
      <c r="E5" s="1858"/>
      <c r="F5" s="1860"/>
    </row>
    <row r="6" spans="1:6">
      <c r="A6" s="1850" t="s">
        <v>3941</v>
      </c>
      <c r="B6" s="1851"/>
      <c r="C6" s="1851"/>
      <c r="D6" s="1851"/>
      <c r="E6" s="1620"/>
      <c r="F6" s="1852"/>
    </row>
    <row r="7" spans="1:6">
      <c r="A7" s="1850" t="s">
        <v>3942</v>
      </c>
      <c r="B7" s="1851"/>
      <c r="C7" s="1851"/>
      <c r="D7" s="1851"/>
      <c r="E7" s="1851"/>
      <c r="F7" s="1852"/>
    </row>
    <row r="8" spans="1:6">
      <c r="A8" s="1861" t="s">
        <v>3943</v>
      </c>
      <c r="B8" s="1862"/>
      <c r="C8" s="1862"/>
      <c r="D8" s="1862"/>
      <c r="E8" s="1862"/>
      <c r="F8" s="1863"/>
    </row>
    <row r="9" spans="1:6">
      <c r="A9" s="1861" t="s">
        <v>3944</v>
      </c>
      <c r="B9" s="1862"/>
      <c r="C9" s="1862"/>
      <c r="D9" s="1862"/>
      <c r="E9" s="1862"/>
      <c r="F9" s="1863"/>
    </row>
    <row r="10" spans="1:6">
      <c r="A10" s="1861" t="s">
        <v>3945</v>
      </c>
      <c r="B10" s="1862"/>
      <c r="C10" s="1862"/>
      <c r="D10" s="1862"/>
      <c r="E10" s="1862"/>
      <c r="F10" s="1863"/>
    </row>
    <row r="11" spans="1:6">
      <c r="A11" s="1861" t="s">
        <v>3946</v>
      </c>
      <c r="B11" s="1862"/>
      <c r="C11" s="1862"/>
      <c r="D11" s="1862"/>
      <c r="E11" s="1862"/>
      <c r="F11" s="1863"/>
    </row>
    <row r="12" spans="1:6">
      <c r="A12" s="1861" t="s">
        <v>3947</v>
      </c>
      <c r="B12" s="1862"/>
      <c r="C12" s="1862"/>
      <c r="D12" s="1862"/>
      <c r="E12" s="1862"/>
      <c r="F12" s="1863"/>
    </row>
    <row r="13" spans="1:6">
      <c r="A13" s="1861" t="s">
        <v>3948</v>
      </c>
      <c r="B13" s="1862"/>
      <c r="C13" s="1862"/>
      <c r="D13" s="1862"/>
      <c r="E13" s="1862"/>
      <c r="F13" s="1863"/>
    </row>
    <row r="14" spans="1:6">
      <c r="A14" s="2847" t="s">
        <v>4395</v>
      </c>
      <c r="B14" s="2848"/>
      <c r="C14" s="2848"/>
      <c r="D14" s="2848"/>
      <c r="E14" s="2848"/>
      <c r="F14" s="2849"/>
    </row>
    <row r="15" spans="1:6">
      <c r="A15" s="2187" t="s">
        <v>1718</v>
      </c>
      <c r="B15" s="1867"/>
      <c r="C15" s="2188"/>
      <c r="D15" s="2188"/>
      <c r="E15" s="2188" t="s">
        <v>3949</v>
      </c>
      <c r="F15" s="2189"/>
    </row>
    <row r="16" spans="1:6">
      <c r="A16" s="1870" t="s">
        <v>1721</v>
      </c>
      <c r="B16" s="2190"/>
      <c r="C16" s="1877" t="s">
        <v>3950</v>
      </c>
      <c r="D16" s="1877"/>
      <c r="E16" s="1877" t="s">
        <v>3951</v>
      </c>
      <c r="F16" s="2191" t="s">
        <v>3952</v>
      </c>
    </row>
    <row r="17" spans="1:6">
      <c r="A17" s="1870"/>
      <c r="B17" s="2192" t="s">
        <v>1773</v>
      </c>
      <c r="C17" s="1877" t="s">
        <v>3953</v>
      </c>
      <c r="D17" s="1877" t="s">
        <v>3954</v>
      </c>
      <c r="E17" s="1877" t="s">
        <v>3955</v>
      </c>
      <c r="F17" s="2191" t="s">
        <v>3956</v>
      </c>
    </row>
    <row r="18" spans="1:6">
      <c r="A18" s="2193"/>
      <c r="B18" s="1876" t="s">
        <v>3007</v>
      </c>
      <c r="C18" s="1877" t="s">
        <v>3008</v>
      </c>
      <c r="D18" s="1877" t="s">
        <v>3009</v>
      </c>
      <c r="E18" s="1877" t="s">
        <v>3010</v>
      </c>
      <c r="F18" s="2191" t="s">
        <v>2337</v>
      </c>
    </row>
    <row r="19" spans="1:6" ht="15.75">
      <c r="A19" s="2194">
        <v>1</v>
      </c>
      <c r="B19" s="2195" t="s">
        <v>3957</v>
      </c>
      <c r="C19" s="2196"/>
      <c r="D19" s="2196"/>
      <c r="E19" s="2196"/>
      <c r="F19" s="2197"/>
    </row>
    <row r="20" spans="1:6">
      <c r="A20" s="2194">
        <v>2</v>
      </c>
      <c r="B20" s="1890" t="s">
        <v>5493</v>
      </c>
      <c r="C20" s="1900">
        <v>35210</v>
      </c>
      <c r="D20" s="2944">
        <v>561.6</v>
      </c>
      <c r="E20" s="1895"/>
      <c r="F20" s="1896"/>
    </row>
    <row r="21" spans="1:6">
      <c r="A21" s="2194">
        <v>3</v>
      </c>
      <c r="B21" s="1890"/>
      <c r="C21" s="1900"/>
      <c r="D21" s="1895"/>
      <c r="E21" s="1900"/>
      <c r="F21" s="1901"/>
    </row>
    <row r="22" spans="1:6">
      <c r="A22" s="2194">
        <v>4</v>
      </c>
      <c r="B22" s="1890"/>
      <c r="C22" s="1900"/>
      <c r="D22" s="1900"/>
      <c r="E22" s="1900"/>
      <c r="F22" s="1901"/>
    </row>
    <row r="23" spans="1:6">
      <c r="A23" s="2194">
        <v>5</v>
      </c>
      <c r="B23" s="1890"/>
      <c r="C23" s="1900"/>
      <c r="D23" s="1900"/>
      <c r="E23" s="1900"/>
      <c r="F23" s="1901"/>
    </row>
    <row r="24" spans="1:6">
      <c r="A24" s="2194">
        <v>6</v>
      </c>
      <c r="B24" s="1890"/>
      <c r="C24" s="1900"/>
      <c r="D24" s="1907"/>
      <c r="E24" s="1907"/>
      <c r="F24" s="1908"/>
    </row>
    <row r="25" spans="1:6">
      <c r="A25" s="2194">
        <v>7</v>
      </c>
      <c r="B25" s="1890"/>
      <c r="C25" s="1900"/>
      <c r="D25" s="1912"/>
      <c r="E25" s="1912"/>
      <c r="F25" s="1913"/>
    </row>
    <row r="26" spans="1:6">
      <c r="A26" s="2194">
        <v>8</v>
      </c>
      <c r="B26" s="1890"/>
      <c r="C26" s="1900"/>
      <c r="D26" s="1900"/>
      <c r="E26" s="1895"/>
      <c r="F26" s="1896"/>
    </row>
    <row r="27" spans="1:6">
      <c r="A27" s="2194">
        <v>9</v>
      </c>
      <c r="B27" s="1890"/>
      <c r="C27" s="1900"/>
      <c r="D27" s="1900"/>
      <c r="E27" s="1900"/>
      <c r="F27" s="1901"/>
    </row>
    <row r="28" spans="1:6">
      <c r="A28" s="2194">
        <v>10</v>
      </c>
      <c r="B28" s="1890"/>
      <c r="C28" s="1900"/>
      <c r="D28" s="1900"/>
      <c r="E28" s="1900"/>
      <c r="F28" s="1901"/>
    </row>
    <row r="29" spans="1:6">
      <c r="A29" s="2194">
        <v>11</v>
      </c>
      <c r="B29" s="1890"/>
      <c r="C29" s="1900"/>
      <c r="D29" s="1900"/>
      <c r="E29" s="1900"/>
      <c r="F29" s="1901"/>
    </row>
    <row r="30" spans="1:6">
      <c r="A30" s="2194">
        <v>12</v>
      </c>
      <c r="B30" s="1890"/>
      <c r="C30" s="1900"/>
      <c r="D30" s="1900"/>
      <c r="E30" s="1900"/>
      <c r="F30" s="1901"/>
    </row>
    <row r="31" spans="1:6">
      <c r="A31" s="2194">
        <v>13</v>
      </c>
      <c r="B31" s="1890"/>
      <c r="C31" s="1900"/>
      <c r="D31" s="1900"/>
      <c r="E31" s="1900"/>
      <c r="F31" s="1901"/>
    </row>
    <row r="32" spans="1:6">
      <c r="A32" s="2194">
        <v>14</v>
      </c>
      <c r="B32" s="1890"/>
      <c r="C32" s="1900"/>
      <c r="D32" s="1900"/>
      <c r="E32" s="1900"/>
      <c r="F32" s="1901"/>
    </row>
    <row r="33" spans="1:6">
      <c r="A33" s="2194">
        <v>15</v>
      </c>
      <c r="B33" s="1890"/>
      <c r="C33" s="1900"/>
      <c r="D33" s="1900"/>
      <c r="E33" s="1900"/>
      <c r="F33" s="1901"/>
    </row>
    <row r="34" spans="1:6">
      <c r="A34" s="2194">
        <v>16</v>
      </c>
      <c r="B34" s="1890"/>
      <c r="C34" s="1900"/>
      <c r="D34" s="1919"/>
      <c r="E34" s="1919"/>
      <c r="F34" s="1920"/>
    </row>
    <row r="35" spans="1:6">
      <c r="A35" s="2194">
        <v>17</v>
      </c>
      <c r="B35" s="1890"/>
      <c r="C35" s="1900"/>
      <c r="D35" s="1919"/>
      <c r="E35" s="1919"/>
      <c r="F35" s="1920"/>
    </row>
    <row r="36" spans="1:6">
      <c r="A36" s="2194">
        <v>18</v>
      </c>
      <c r="B36" s="1890"/>
      <c r="C36" s="1900"/>
      <c r="D36" s="1900"/>
      <c r="E36" s="1900"/>
      <c r="F36" s="1901"/>
    </row>
    <row r="37" spans="1:6">
      <c r="A37" s="2194">
        <v>19</v>
      </c>
      <c r="B37" s="1890"/>
      <c r="C37" s="1900"/>
      <c r="D37" s="1900"/>
      <c r="E37" s="1900"/>
      <c r="F37" s="1901"/>
    </row>
    <row r="38" spans="1:6">
      <c r="A38" s="2194">
        <v>20</v>
      </c>
      <c r="B38" s="1890"/>
      <c r="C38" s="1900"/>
      <c r="D38" s="1900"/>
      <c r="E38" s="1900"/>
      <c r="F38" s="1901"/>
    </row>
    <row r="39" spans="1:6" ht="15.75">
      <c r="A39" s="2194">
        <v>21</v>
      </c>
      <c r="B39" s="2195" t="s">
        <v>3958</v>
      </c>
      <c r="C39" s="2198"/>
      <c r="D39" s="2198"/>
      <c r="E39" s="2198"/>
      <c r="F39" s="2199"/>
    </row>
    <row r="40" spans="1:6">
      <c r="A40" s="2194">
        <v>22</v>
      </c>
      <c r="B40" s="1890" t="s">
        <v>5494</v>
      </c>
      <c r="C40" s="1900">
        <v>249</v>
      </c>
      <c r="D40" s="2944">
        <v>561.70000000000005</v>
      </c>
      <c r="E40" s="1900"/>
      <c r="F40" s="1901"/>
    </row>
    <row r="41" spans="1:6">
      <c r="A41" s="2194">
        <v>23</v>
      </c>
      <c r="B41" s="1890" t="s">
        <v>5495</v>
      </c>
      <c r="C41" s="3020">
        <v>5105</v>
      </c>
      <c r="D41" s="2944">
        <v>561.70000000000005</v>
      </c>
      <c r="E41" s="1900"/>
      <c r="F41" s="1901"/>
    </row>
    <row r="42" spans="1:6">
      <c r="A42" s="2194">
        <v>24</v>
      </c>
      <c r="B42" s="1890"/>
      <c r="C42" s="1891"/>
      <c r="D42" s="1919"/>
      <c r="E42" s="1919"/>
      <c r="F42" s="1920"/>
    </row>
    <row r="43" spans="1:6">
      <c r="A43" s="2194">
        <v>25</v>
      </c>
      <c r="B43" s="1890"/>
      <c r="C43" s="1891"/>
      <c r="D43" s="1900"/>
      <c r="E43" s="1900"/>
      <c r="F43" s="1901"/>
    </row>
    <row r="44" spans="1:6">
      <c r="A44" s="2194">
        <v>26</v>
      </c>
      <c r="B44" s="1890"/>
      <c r="C44" s="1891"/>
      <c r="D44" s="1900"/>
      <c r="E44" s="1900"/>
      <c r="F44" s="1901"/>
    </row>
    <row r="45" spans="1:6">
      <c r="A45" s="2194">
        <v>27</v>
      </c>
      <c r="B45" s="1890"/>
      <c r="C45" s="1891"/>
      <c r="D45" s="1900"/>
      <c r="E45" s="1900"/>
      <c r="F45" s="1901"/>
    </row>
    <row r="46" spans="1:6">
      <c r="A46" s="2194">
        <v>28</v>
      </c>
      <c r="B46" s="1890"/>
      <c r="C46" s="1891"/>
      <c r="D46" s="1900"/>
      <c r="E46" s="1900"/>
      <c r="F46" s="1901"/>
    </row>
    <row r="47" spans="1:6">
      <c r="A47" s="2194">
        <v>29</v>
      </c>
      <c r="B47" s="1890"/>
      <c r="C47" s="1891"/>
      <c r="D47" s="1900"/>
      <c r="E47" s="1900"/>
      <c r="F47" s="1901"/>
    </row>
    <row r="48" spans="1:6">
      <c r="A48" s="2194">
        <v>30</v>
      </c>
      <c r="B48" s="1890"/>
      <c r="C48" s="1891"/>
      <c r="D48" s="1900"/>
      <c r="E48" s="1900"/>
      <c r="F48" s="1901"/>
    </row>
    <row r="49" spans="1:6">
      <c r="A49" s="2194">
        <v>31</v>
      </c>
      <c r="B49" s="1890"/>
      <c r="C49" s="1891"/>
      <c r="D49" s="1900"/>
      <c r="E49" s="1900"/>
      <c r="F49" s="1901"/>
    </row>
    <row r="50" spans="1:6">
      <c r="A50" s="2194">
        <v>32</v>
      </c>
      <c r="B50" s="1890"/>
      <c r="C50" s="1891"/>
      <c r="D50" s="1900"/>
      <c r="E50" s="1900"/>
      <c r="F50" s="1901"/>
    </row>
    <row r="51" spans="1:6">
      <c r="A51" s="2194">
        <v>33</v>
      </c>
      <c r="B51" s="1890"/>
      <c r="C51" s="1891"/>
      <c r="D51" s="1919"/>
      <c r="E51" s="1919"/>
      <c r="F51" s="1920"/>
    </row>
    <row r="52" spans="1:6">
      <c r="A52" s="2194">
        <v>34</v>
      </c>
      <c r="B52" s="1890"/>
      <c r="C52" s="1891"/>
      <c r="D52" s="1900"/>
      <c r="E52" s="1900"/>
      <c r="F52" s="1901"/>
    </row>
    <row r="53" spans="1:6">
      <c r="A53" s="2194">
        <v>35</v>
      </c>
      <c r="B53" s="1890"/>
      <c r="C53" s="1891"/>
      <c r="D53" s="1900"/>
      <c r="E53" s="1900"/>
      <c r="F53" s="1901"/>
    </row>
    <row r="54" spans="1:6">
      <c r="A54" s="2194">
        <v>36</v>
      </c>
      <c r="B54" s="1890"/>
      <c r="C54" s="1891"/>
      <c r="D54" s="1900"/>
      <c r="E54" s="1900"/>
      <c r="F54" s="1901"/>
    </row>
    <row r="55" spans="1:6">
      <c r="A55" s="2194">
        <v>37</v>
      </c>
      <c r="B55" s="1890"/>
      <c r="C55" s="1891"/>
      <c r="D55" s="1900"/>
      <c r="E55" s="1900"/>
      <c r="F55" s="1901"/>
    </row>
    <row r="56" spans="1:6">
      <c r="A56" s="2194">
        <v>38</v>
      </c>
      <c r="B56" s="1890"/>
      <c r="C56" s="1891"/>
      <c r="D56" s="1900"/>
      <c r="E56" s="1900"/>
      <c r="F56" s="1901"/>
    </row>
    <row r="57" spans="1:6">
      <c r="A57" s="2194">
        <v>39</v>
      </c>
      <c r="B57" s="1890"/>
      <c r="C57" s="1891"/>
      <c r="D57" s="1900"/>
      <c r="E57" s="1900"/>
      <c r="F57" s="1901"/>
    </row>
    <row r="58" spans="1:6" ht="15.75" thickBot="1">
      <c r="A58" s="2200">
        <v>40</v>
      </c>
      <c r="B58" s="1927"/>
      <c r="C58" s="1928"/>
      <c r="D58" s="1929"/>
      <c r="E58" s="1929"/>
      <c r="F58" s="1930"/>
    </row>
    <row r="59" spans="1:6" ht="15.75" thickTop="1">
      <c r="A59" s="1851"/>
      <c r="B59" s="1851"/>
      <c r="C59" s="1851"/>
      <c r="D59" s="1935"/>
      <c r="E59" s="1935"/>
      <c r="F59" s="1935"/>
    </row>
    <row r="60" spans="1:6">
      <c r="A60" s="1604" t="s">
        <v>4650</v>
      </c>
      <c r="B60" s="1604"/>
      <c r="C60" s="1604"/>
      <c r="D60" s="1604"/>
      <c r="E60" s="1604"/>
      <c r="F60" s="1604"/>
    </row>
    <row r="61" spans="1:6">
      <c r="A61" s="1619" t="s">
        <v>3959</v>
      </c>
      <c r="B61" s="1619"/>
      <c r="C61" s="1619"/>
      <c r="D61" s="1619"/>
      <c r="E61" s="1619"/>
      <c r="F61" s="1619"/>
    </row>
  </sheetData>
  <pageMargins left="0.7" right="0.7" top="0.75" bottom="0.75" header="0.3" footer="0.3"/>
  <pageSetup scale="6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78"/>
  <sheetViews>
    <sheetView defaultGridColor="0" view="pageBreakPreview" topLeftCell="A106" colorId="22" zoomScale="80" zoomScaleNormal="100" zoomScaleSheetLayoutView="80" workbookViewId="0">
      <selection activeCell="F138" sqref="F138"/>
    </sheetView>
  </sheetViews>
  <sheetFormatPr defaultColWidth="9.6640625" defaultRowHeight="15"/>
  <cols>
    <col min="1" max="1" width="4.6640625" style="1581" customWidth="1"/>
    <col min="2" max="2" width="50.6640625" style="1581" customWidth="1"/>
    <col min="3" max="3" width="15.6640625" style="1581" customWidth="1"/>
    <col min="4" max="4" width="11.6640625" style="1581" customWidth="1"/>
    <col min="5" max="6" width="15.6640625" style="1581" customWidth="1"/>
    <col min="7" max="16384" width="9.6640625" style="1581"/>
  </cols>
  <sheetData>
    <row r="1" spans="1:9" ht="18" customHeight="1">
      <c r="A1" s="2069" t="s">
        <v>1789</v>
      </c>
      <c r="B1" s="1734"/>
      <c r="C1" s="1942" t="s">
        <v>1335</v>
      </c>
      <c r="D1" s="1734"/>
      <c r="E1" s="1942" t="s">
        <v>1791</v>
      </c>
      <c r="F1" s="2003" t="s">
        <v>1792</v>
      </c>
      <c r="G1" s="1604"/>
      <c r="H1" s="1604"/>
      <c r="I1" s="1604"/>
    </row>
    <row r="2" spans="1:9" ht="18" customHeight="1">
      <c r="A2" s="1582" t="str">
        <f>'Data Sheet'!$C$25</f>
        <v xml:space="preserve"> New York State Electric &amp; Gas Corporation</v>
      </c>
      <c r="B2" s="1604"/>
      <c r="C2" s="1853" t="s">
        <v>1128</v>
      </c>
      <c r="D2" s="1604"/>
      <c r="E2" s="1853" t="s">
        <v>3295</v>
      </c>
      <c r="F2" s="2004"/>
      <c r="G2" s="1604"/>
      <c r="H2" s="1604"/>
      <c r="I2" s="1604"/>
    </row>
    <row r="3" spans="1:9" ht="18" customHeight="1">
      <c r="A3" s="1585"/>
      <c r="B3" s="1748"/>
      <c r="C3" s="1944" t="s">
        <v>1129</v>
      </c>
      <c r="D3" s="1604"/>
      <c r="E3" s="1643" t="str">
        <f>'Data Sheet'!$C$40</f>
        <v xml:space="preserve"> </v>
      </c>
      <c r="F3" s="1943" t="str">
        <f>'Data Sheet'!$C$38</f>
        <v>12/31/2016</v>
      </c>
      <c r="G3" s="1604"/>
      <c r="H3" s="1604"/>
      <c r="I3" s="1604"/>
    </row>
    <row r="4" spans="1:9" ht="18" customHeight="1">
      <c r="A4" s="1946" t="s">
        <v>527</v>
      </c>
      <c r="B4" s="2048"/>
      <c r="C4" s="1858"/>
      <c r="D4" s="1858"/>
      <c r="E4" s="1858"/>
      <c r="F4" s="1859"/>
      <c r="G4" s="1604"/>
      <c r="H4" s="1604"/>
      <c r="I4" s="1604"/>
    </row>
    <row r="5" spans="1:9" ht="18" customHeight="1">
      <c r="A5" s="1582"/>
      <c r="B5" s="1604"/>
      <c r="C5" s="1604"/>
      <c r="D5" s="1604"/>
      <c r="E5" s="1604"/>
      <c r="F5" s="1584"/>
      <c r="G5" s="1604"/>
      <c r="H5" s="1604"/>
      <c r="I5" s="1604"/>
    </row>
    <row r="6" spans="1:9" ht="18" customHeight="1">
      <c r="A6" s="1582"/>
      <c r="B6" s="1604" t="s">
        <v>528</v>
      </c>
      <c r="C6" s="1604"/>
      <c r="D6" s="1604"/>
      <c r="E6" s="1604"/>
      <c r="F6" s="1584"/>
      <c r="G6" s="1604"/>
      <c r="H6" s="1604"/>
      <c r="I6" s="1604"/>
    </row>
    <row r="7" spans="1:9" ht="18" customHeight="1">
      <c r="A7" s="1582"/>
      <c r="B7" s="1604" t="s">
        <v>28</v>
      </c>
      <c r="C7" s="1604"/>
      <c r="D7" s="1604"/>
      <c r="E7" s="1604"/>
      <c r="F7" s="1584"/>
      <c r="G7" s="1604"/>
      <c r="H7" s="1604"/>
      <c r="I7" s="1604"/>
    </row>
    <row r="8" spans="1:9" ht="18" customHeight="1">
      <c r="A8" s="1582"/>
      <c r="B8" s="1604" t="s">
        <v>530</v>
      </c>
      <c r="C8" s="1604"/>
      <c r="D8" s="1604"/>
      <c r="E8" s="1604"/>
      <c r="F8" s="1584"/>
      <c r="G8" s="1604"/>
      <c r="H8" s="1604"/>
      <c r="I8" s="1604"/>
    </row>
    <row r="9" spans="1:9" ht="18" customHeight="1">
      <c r="A9" s="1582"/>
      <c r="B9" s="2539" t="s">
        <v>4607</v>
      </c>
      <c r="C9" s="2539"/>
      <c r="D9" s="2539"/>
      <c r="E9" s="2539"/>
      <c r="F9" s="2563"/>
      <c r="G9" s="1604"/>
      <c r="H9" s="1604"/>
      <c r="I9" s="1604"/>
    </row>
    <row r="10" spans="1:9" ht="18" customHeight="1">
      <c r="A10" s="1582"/>
      <c r="B10" s="2695" t="s">
        <v>531</v>
      </c>
      <c r="C10" s="2539"/>
      <c r="D10" s="2539"/>
      <c r="E10" s="2539"/>
      <c r="F10" s="2563"/>
      <c r="G10" s="1604"/>
      <c r="H10" s="1604"/>
      <c r="I10" s="1604"/>
    </row>
    <row r="11" spans="1:9" ht="18" customHeight="1">
      <c r="A11" s="1582"/>
      <c r="B11" s="2695" t="s">
        <v>4352</v>
      </c>
      <c r="C11" s="2539"/>
      <c r="D11" s="2539"/>
      <c r="E11" s="2539"/>
      <c r="F11" s="2563"/>
      <c r="G11" s="1604"/>
      <c r="H11" s="1604"/>
      <c r="I11" s="1604"/>
    </row>
    <row r="12" spans="1:9" ht="18" customHeight="1">
      <c r="A12" s="1582"/>
      <c r="B12" s="2695" t="s">
        <v>4396</v>
      </c>
      <c r="C12" s="2539"/>
      <c r="D12" s="2539"/>
      <c r="E12" s="2539"/>
      <c r="F12" s="2563"/>
      <c r="G12" s="1604"/>
      <c r="H12" s="1604"/>
      <c r="I12" s="1604"/>
    </row>
    <row r="13" spans="1:9" ht="18" customHeight="1">
      <c r="A13" s="1582"/>
      <c r="B13" s="2695" t="s">
        <v>4353</v>
      </c>
      <c r="C13" s="2539"/>
      <c r="D13" s="2539"/>
      <c r="E13" s="2539"/>
      <c r="F13" s="2563"/>
      <c r="G13" s="1604"/>
      <c r="H13" s="1604"/>
      <c r="I13" s="1604"/>
    </row>
    <row r="14" spans="1:9" ht="18" customHeight="1">
      <c r="A14" s="1585"/>
      <c r="B14" s="2544" t="s">
        <v>4397</v>
      </c>
      <c r="C14" s="2544"/>
      <c r="D14" s="2544"/>
      <c r="E14" s="2544"/>
      <c r="F14" s="2564"/>
      <c r="G14" s="1604"/>
      <c r="H14" s="1604"/>
      <c r="I14" s="1604"/>
    </row>
    <row r="15" spans="1:9">
      <c r="A15" s="1610"/>
      <c r="B15" s="1853"/>
      <c r="C15" s="1853"/>
      <c r="D15" s="2201" t="s">
        <v>532</v>
      </c>
      <c r="E15" s="2048"/>
      <c r="F15" s="1953"/>
      <c r="G15" s="1604"/>
      <c r="H15" s="1604"/>
      <c r="I15" s="1604"/>
    </row>
    <row r="16" spans="1:9">
      <c r="A16" s="1610"/>
      <c r="B16" s="1872" t="s">
        <v>533</v>
      </c>
      <c r="C16" s="1853"/>
      <c r="D16" s="1872" t="s">
        <v>176</v>
      </c>
      <c r="E16" s="1853"/>
      <c r="F16" s="1953" t="s">
        <v>1825</v>
      </c>
      <c r="G16" s="1604"/>
      <c r="H16" s="1604"/>
      <c r="I16" s="1604"/>
    </row>
    <row r="17" spans="1:9">
      <c r="A17" s="1610" t="s">
        <v>1718</v>
      </c>
      <c r="B17" s="1872" t="s">
        <v>534</v>
      </c>
      <c r="C17" s="1872" t="s">
        <v>535</v>
      </c>
      <c r="D17" s="1872" t="s">
        <v>517</v>
      </c>
      <c r="E17" s="1872" t="s">
        <v>1829</v>
      </c>
      <c r="F17" s="1953" t="s">
        <v>2501</v>
      </c>
      <c r="G17" s="1604"/>
      <c r="H17" s="1604"/>
      <c r="I17" s="1604"/>
    </row>
    <row r="18" spans="1:9">
      <c r="A18" s="1954" t="s">
        <v>1721</v>
      </c>
      <c r="B18" s="1955" t="s">
        <v>3007</v>
      </c>
      <c r="C18" s="1955" t="s">
        <v>3008</v>
      </c>
      <c r="D18" s="1955" t="s">
        <v>3009</v>
      </c>
      <c r="E18" s="1955" t="s">
        <v>536</v>
      </c>
      <c r="F18" s="1956" t="s">
        <v>537</v>
      </c>
      <c r="G18" s="1604"/>
      <c r="H18" s="1604"/>
      <c r="I18" s="1604"/>
    </row>
    <row r="19" spans="1:9">
      <c r="A19" s="1610">
        <v>1</v>
      </c>
      <c r="B19" s="1853" t="s">
        <v>5517</v>
      </c>
      <c r="C19" s="2173"/>
      <c r="D19" s="2173"/>
      <c r="E19" s="2173"/>
      <c r="F19" s="2031"/>
      <c r="G19" s="1604"/>
      <c r="H19" s="1604"/>
      <c r="I19" s="1604"/>
    </row>
    <row r="20" spans="1:9">
      <c r="A20" s="1610">
        <v>2</v>
      </c>
      <c r="B20" s="1853" t="s">
        <v>5496</v>
      </c>
      <c r="C20" s="2064"/>
      <c r="D20" s="2945">
        <v>228.4</v>
      </c>
      <c r="E20" s="2064">
        <v>5712000</v>
      </c>
      <c r="F20" s="2032">
        <v>162269000</v>
      </c>
      <c r="G20" s="1604"/>
      <c r="H20" s="1604"/>
      <c r="I20" s="1604"/>
    </row>
    <row r="21" spans="1:9">
      <c r="A21" s="1610">
        <v>3</v>
      </c>
      <c r="B21" s="1853"/>
      <c r="C21" s="2064"/>
      <c r="D21" s="2945"/>
      <c r="E21" s="2064"/>
      <c r="F21" s="2032"/>
      <c r="G21" s="1604"/>
      <c r="H21" s="1604"/>
      <c r="I21" s="1604"/>
    </row>
    <row r="22" spans="1:9">
      <c r="A22" s="1610">
        <v>4</v>
      </c>
      <c r="B22" s="1853" t="s">
        <v>5497</v>
      </c>
      <c r="C22" s="2064"/>
      <c r="D22" s="2945"/>
      <c r="E22" s="2064"/>
      <c r="F22" s="2032"/>
      <c r="G22" s="1604"/>
      <c r="H22" s="1604"/>
      <c r="I22" s="1604"/>
    </row>
    <row r="23" spans="1:9">
      <c r="A23" s="1610">
        <v>5</v>
      </c>
      <c r="B23" s="1853" t="s">
        <v>5498</v>
      </c>
      <c r="C23" s="2064">
        <v>-118208</v>
      </c>
      <c r="D23" s="2945"/>
      <c r="E23" s="2064"/>
      <c r="F23" s="2032">
        <v>373202</v>
      </c>
      <c r="G23" s="1604"/>
      <c r="H23" s="1604"/>
      <c r="I23" s="1604"/>
    </row>
    <row r="24" spans="1:9">
      <c r="A24" s="1610">
        <v>6</v>
      </c>
      <c r="B24" s="1853"/>
      <c r="C24" s="2064"/>
      <c r="D24" s="2945"/>
      <c r="E24" s="2064"/>
      <c r="F24" s="2032"/>
      <c r="G24" s="1604"/>
      <c r="H24" s="1604"/>
      <c r="I24" s="1604"/>
    </row>
    <row r="25" spans="1:9">
      <c r="A25" s="1610">
        <v>7</v>
      </c>
      <c r="B25" s="1853" t="s">
        <v>5499</v>
      </c>
      <c r="C25" s="2064"/>
      <c r="D25" s="2945"/>
      <c r="E25" s="2064"/>
      <c r="F25" s="2032"/>
      <c r="G25" s="1604"/>
      <c r="H25" s="1604"/>
      <c r="I25" s="1604"/>
    </row>
    <row r="26" spans="1:9">
      <c r="A26" s="1610">
        <v>8</v>
      </c>
      <c r="B26" s="1853" t="s">
        <v>5502</v>
      </c>
      <c r="C26" s="2064">
        <v>13700339</v>
      </c>
      <c r="D26" s="2945">
        <v>495</v>
      </c>
      <c r="E26" s="2064">
        <v>365677</v>
      </c>
      <c r="F26" s="2032">
        <v>17256822</v>
      </c>
      <c r="G26" s="1604"/>
      <c r="H26" s="1604"/>
      <c r="I26" s="1604"/>
    </row>
    <row r="27" spans="1:9">
      <c r="A27" s="1610">
        <v>9</v>
      </c>
      <c r="B27" s="1853"/>
      <c r="C27" s="2064"/>
      <c r="D27" s="2945"/>
      <c r="E27" s="2064"/>
      <c r="F27" s="2032"/>
      <c r="G27" s="1604"/>
      <c r="H27" s="1604"/>
      <c r="I27" s="1604"/>
    </row>
    <row r="28" spans="1:9">
      <c r="A28" s="1610">
        <v>10</v>
      </c>
      <c r="B28" s="1853" t="s">
        <v>5500</v>
      </c>
      <c r="C28" s="2064"/>
      <c r="D28" s="2945"/>
      <c r="E28" s="2152"/>
      <c r="F28" s="2032"/>
      <c r="G28" s="1604"/>
      <c r="H28" s="1604"/>
      <c r="I28" s="1604"/>
    </row>
    <row r="29" spans="1:9">
      <c r="A29" s="1610">
        <v>11</v>
      </c>
      <c r="B29" s="1853" t="s">
        <v>5501</v>
      </c>
      <c r="C29" s="2064">
        <v>-840820</v>
      </c>
      <c r="D29" s="2945">
        <v>930.2</v>
      </c>
      <c r="E29" s="2064">
        <v>-2280110</v>
      </c>
      <c r="F29" s="2032">
        <v>-16695735</v>
      </c>
      <c r="G29" s="1604"/>
      <c r="H29" s="1604"/>
      <c r="I29" s="1604"/>
    </row>
    <row r="30" spans="1:9">
      <c r="A30" s="1610">
        <v>12</v>
      </c>
      <c r="B30" s="1853"/>
      <c r="C30" s="2064"/>
      <c r="D30" s="2945"/>
      <c r="E30" s="2064"/>
      <c r="F30" s="2032"/>
      <c r="G30" s="1604"/>
      <c r="H30" s="1604"/>
      <c r="I30" s="1604"/>
    </row>
    <row r="31" spans="1:9">
      <c r="A31" s="1610">
        <v>13</v>
      </c>
      <c r="B31" s="1853" t="s">
        <v>5503</v>
      </c>
      <c r="C31" s="2064"/>
      <c r="D31" s="2945"/>
      <c r="E31" s="2064"/>
      <c r="F31" s="2032"/>
      <c r="G31" s="1604"/>
      <c r="H31" s="1604"/>
      <c r="I31" s="1604"/>
    </row>
    <row r="32" spans="1:9">
      <c r="A32" s="1610">
        <v>14</v>
      </c>
      <c r="B32" s="1853" t="s">
        <v>5501</v>
      </c>
      <c r="C32" s="2064">
        <v>-582583</v>
      </c>
      <c r="D32" s="2945">
        <v>930.2</v>
      </c>
      <c r="E32" s="2064">
        <v>-6838200</v>
      </c>
      <c r="F32" s="2032">
        <v>-53206192</v>
      </c>
      <c r="G32" s="1604"/>
      <c r="H32" s="1604"/>
      <c r="I32" s="1604"/>
    </row>
    <row r="33" spans="1:9">
      <c r="A33" s="1610">
        <v>15</v>
      </c>
      <c r="B33" s="1853"/>
      <c r="C33" s="2064"/>
      <c r="D33" s="2945"/>
      <c r="E33" s="2064"/>
      <c r="F33" s="2032"/>
      <c r="G33" s="1604"/>
      <c r="H33" s="1604"/>
      <c r="I33" s="1604"/>
    </row>
    <row r="34" spans="1:9">
      <c r="A34" s="1610">
        <v>16</v>
      </c>
      <c r="B34" s="1853" t="s">
        <v>5504</v>
      </c>
      <c r="C34" s="2064"/>
      <c r="D34" s="2945"/>
      <c r="E34" s="2064"/>
      <c r="F34" s="2032"/>
      <c r="G34" s="1604"/>
      <c r="H34" s="1604"/>
      <c r="I34" s="1604"/>
    </row>
    <row r="35" spans="1:9">
      <c r="A35" s="1610">
        <v>17</v>
      </c>
      <c r="B35" s="1853" t="s">
        <v>5501</v>
      </c>
      <c r="C35" s="2064"/>
      <c r="D35" s="2945">
        <v>495</v>
      </c>
      <c r="E35" s="2064">
        <v>24317</v>
      </c>
      <c r="F35" s="2032">
        <v>158057</v>
      </c>
      <c r="G35" s="1604"/>
      <c r="H35" s="1604"/>
      <c r="I35" s="1604"/>
    </row>
    <row r="36" spans="1:9">
      <c r="A36" s="1610">
        <v>18</v>
      </c>
      <c r="B36" s="1853"/>
      <c r="C36" s="2064"/>
      <c r="D36" s="2945"/>
      <c r="E36" s="2064"/>
      <c r="F36" s="2032"/>
      <c r="G36" s="1604"/>
      <c r="H36" s="1604"/>
      <c r="I36" s="1604"/>
    </row>
    <row r="37" spans="1:9">
      <c r="A37" s="1610">
        <v>19</v>
      </c>
      <c r="B37" s="1853" t="s">
        <v>5505</v>
      </c>
      <c r="C37" s="2064"/>
      <c r="D37" s="2945"/>
      <c r="E37" s="2064"/>
      <c r="F37" s="2032"/>
      <c r="G37" s="1604"/>
      <c r="H37" s="1604"/>
      <c r="I37" s="1604"/>
    </row>
    <row r="38" spans="1:9">
      <c r="A38" s="1610">
        <v>20</v>
      </c>
      <c r="B38" s="1853" t="s">
        <v>5501</v>
      </c>
      <c r="C38" s="2064">
        <v>3778143</v>
      </c>
      <c r="D38" s="2945" t="s">
        <v>5518</v>
      </c>
      <c r="E38" s="2064">
        <v>6510385</v>
      </c>
      <c r="F38" s="2032">
        <v>42311508</v>
      </c>
      <c r="G38" s="1604"/>
      <c r="H38" s="1604"/>
      <c r="I38" s="1604"/>
    </row>
    <row r="39" spans="1:9">
      <c r="A39" s="1610">
        <v>21</v>
      </c>
      <c r="B39" s="1853"/>
      <c r="C39" s="2064"/>
      <c r="D39" s="2945"/>
      <c r="E39" s="2064"/>
      <c r="F39" s="2032"/>
      <c r="G39" s="1604"/>
      <c r="H39" s="1604"/>
      <c r="I39" s="1604"/>
    </row>
    <row r="40" spans="1:9">
      <c r="A40" s="1610">
        <v>22</v>
      </c>
      <c r="B40" s="1853" t="s">
        <v>5506</v>
      </c>
      <c r="C40" s="2064"/>
      <c r="D40" s="2945"/>
      <c r="E40" s="2064"/>
      <c r="F40" s="2032"/>
      <c r="G40" s="1604"/>
      <c r="H40" s="1604"/>
      <c r="I40" s="1604"/>
    </row>
    <row r="41" spans="1:9">
      <c r="A41" s="1610">
        <v>23</v>
      </c>
      <c r="B41" s="1853" t="s">
        <v>5507</v>
      </c>
      <c r="C41" s="2064"/>
      <c r="D41" s="2945"/>
      <c r="E41" s="2064"/>
      <c r="F41" s="2032"/>
      <c r="G41" s="1604"/>
      <c r="H41" s="1604"/>
      <c r="I41" s="1604"/>
    </row>
    <row r="42" spans="1:9">
      <c r="A42" s="1610">
        <v>24</v>
      </c>
      <c r="B42" s="1853" t="s">
        <v>5501</v>
      </c>
      <c r="C42" s="2064">
        <v>3953109</v>
      </c>
      <c r="D42" s="2945" t="s">
        <v>5519</v>
      </c>
      <c r="E42" s="2064">
        <v>10545151</v>
      </c>
      <c r="F42" s="2032">
        <v>29607612</v>
      </c>
      <c r="G42" s="1604"/>
      <c r="H42" s="1604"/>
      <c r="I42" s="1604"/>
    </row>
    <row r="43" spans="1:9">
      <c r="A43" s="1610">
        <v>25</v>
      </c>
      <c r="B43" s="1853"/>
      <c r="C43" s="2064"/>
      <c r="D43" s="2945"/>
      <c r="E43" s="2064"/>
      <c r="F43" s="2032"/>
      <c r="G43" s="1604"/>
      <c r="H43" s="1604"/>
      <c r="I43" s="1604"/>
    </row>
    <row r="44" spans="1:9">
      <c r="A44" s="1610">
        <v>26</v>
      </c>
      <c r="B44" s="1853" t="s">
        <v>5508</v>
      </c>
      <c r="C44" s="2064"/>
      <c r="D44" s="2945"/>
      <c r="E44" s="2064"/>
      <c r="F44" s="2032"/>
      <c r="G44" s="1604"/>
      <c r="H44" s="1604"/>
      <c r="I44" s="1604"/>
    </row>
    <row r="45" spans="1:9">
      <c r="A45" s="1610">
        <v>27</v>
      </c>
      <c r="B45" s="1853" t="s">
        <v>5501</v>
      </c>
      <c r="C45" s="2064">
        <v>1251893</v>
      </c>
      <c r="D45" s="2945" t="s">
        <v>5518</v>
      </c>
      <c r="E45" s="2064">
        <v>1968426</v>
      </c>
      <c r="F45" s="2032">
        <v>17398377</v>
      </c>
      <c r="G45" s="1604"/>
      <c r="H45" s="1604"/>
      <c r="I45" s="1604"/>
    </row>
    <row r="46" spans="1:9">
      <c r="A46" s="1610">
        <v>28</v>
      </c>
      <c r="B46" s="1853"/>
      <c r="C46" s="2064"/>
      <c r="D46" s="2945"/>
      <c r="E46" s="2064"/>
      <c r="F46" s="2032"/>
      <c r="G46" s="1604"/>
      <c r="H46" s="1604"/>
      <c r="I46" s="1604"/>
    </row>
    <row r="47" spans="1:9">
      <c r="A47" s="1610">
        <v>29</v>
      </c>
      <c r="B47" s="1853" t="s">
        <v>5509</v>
      </c>
      <c r="C47" s="2064"/>
      <c r="D47" s="2945"/>
      <c r="E47" s="2064"/>
      <c r="F47" s="2032"/>
      <c r="G47" s="1604"/>
      <c r="H47" s="1604"/>
      <c r="I47" s="1604"/>
    </row>
    <row r="48" spans="1:9">
      <c r="A48" s="1610">
        <v>30</v>
      </c>
      <c r="B48" s="1853" t="s">
        <v>5510</v>
      </c>
      <c r="C48" s="2064">
        <v>-426159</v>
      </c>
      <c r="D48" s="2945"/>
      <c r="E48" s="2064"/>
      <c r="F48" s="2032">
        <v>14463225</v>
      </c>
      <c r="G48" s="1604"/>
      <c r="H48" s="1604"/>
      <c r="I48" s="1604"/>
    </row>
    <row r="49" spans="1:9">
      <c r="A49" s="1610">
        <v>31</v>
      </c>
      <c r="B49" s="1853"/>
      <c r="C49" s="2064"/>
      <c r="D49" s="2945"/>
      <c r="E49" s="2152"/>
      <c r="F49" s="2032"/>
      <c r="G49" s="1604"/>
      <c r="H49" s="1604"/>
      <c r="I49" s="1604"/>
    </row>
    <row r="50" spans="1:9">
      <c r="A50" s="1610">
        <v>32</v>
      </c>
      <c r="B50" s="1853" t="s">
        <v>5511</v>
      </c>
      <c r="C50" s="2064">
        <v>-635510</v>
      </c>
      <c r="D50" s="2945"/>
      <c r="E50" s="2152"/>
      <c r="F50" s="2032"/>
      <c r="G50" s="1604"/>
      <c r="H50" s="1604"/>
      <c r="I50" s="1604"/>
    </row>
    <row r="51" spans="1:9">
      <c r="A51" s="1610">
        <v>33</v>
      </c>
      <c r="B51" s="1853"/>
      <c r="C51" s="2064"/>
      <c r="D51" s="2945"/>
      <c r="E51" s="2152"/>
      <c r="F51" s="2032"/>
      <c r="G51" s="1604"/>
      <c r="H51" s="1604"/>
      <c r="I51" s="1604"/>
    </row>
    <row r="52" spans="1:9">
      <c r="A52" s="1610">
        <v>34</v>
      </c>
      <c r="B52" s="1853" t="s">
        <v>5512</v>
      </c>
      <c r="C52" s="2064"/>
      <c r="D52" s="2945"/>
      <c r="E52" s="2152"/>
      <c r="F52" s="2032"/>
      <c r="G52" s="1604"/>
      <c r="H52" s="1604"/>
      <c r="I52" s="1604"/>
    </row>
    <row r="53" spans="1:9">
      <c r="A53" s="1610">
        <v>35</v>
      </c>
      <c r="B53" s="1853" t="s">
        <v>5513</v>
      </c>
      <c r="C53" s="2064">
        <v>-252071</v>
      </c>
      <c r="D53" s="2945" t="s">
        <v>5518</v>
      </c>
      <c r="E53" s="2152">
        <v>3745824</v>
      </c>
      <c r="F53" s="2032">
        <v>1068065</v>
      </c>
      <c r="G53" s="1604"/>
      <c r="H53" s="1604"/>
      <c r="I53" s="1604"/>
    </row>
    <row r="54" spans="1:9">
      <c r="A54" s="1610">
        <v>36</v>
      </c>
      <c r="B54" s="1853"/>
      <c r="C54" s="2064"/>
      <c r="D54" s="2945"/>
      <c r="E54" s="2152"/>
      <c r="F54" s="2032"/>
      <c r="G54" s="1604"/>
      <c r="H54" s="1604"/>
      <c r="I54" s="1604"/>
    </row>
    <row r="55" spans="1:9">
      <c r="A55" s="1610">
        <v>37</v>
      </c>
      <c r="B55" s="1853" t="s">
        <v>5514</v>
      </c>
      <c r="C55" s="2064">
        <v>-41622500</v>
      </c>
      <c r="D55" s="2945" t="s">
        <v>5520</v>
      </c>
      <c r="E55" s="2152">
        <v>84598104</v>
      </c>
      <c r="F55" s="2032">
        <v>492377574</v>
      </c>
      <c r="G55" s="1604"/>
      <c r="H55" s="1604"/>
      <c r="I55" s="1604"/>
    </row>
    <row r="56" spans="1:9">
      <c r="A56" s="1610">
        <v>38</v>
      </c>
      <c r="B56" s="1853"/>
      <c r="C56" s="2064"/>
      <c r="D56" s="2945"/>
      <c r="E56" s="2152"/>
      <c r="F56" s="2032"/>
      <c r="G56" s="1604"/>
      <c r="H56" s="1604"/>
      <c r="I56" s="1604"/>
    </row>
    <row r="57" spans="1:9">
      <c r="A57" s="1610">
        <v>39</v>
      </c>
      <c r="B57" s="1853" t="s">
        <v>5515</v>
      </c>
      <c r="C57" s="2064"/>
      <c r="D57" s="2945"/>
      <c r="E57" s="2152"/>
      <c r="F57" s="2032"/>
      <c r="G57" s="1604"/>
      <c r="H57" s="1604"/>
      <c r="I57" s="1604"/>
    </row>
    <row r="58" spans="1:9">
      <c r="A58" s="1610">
        <v>40</v>
      </c>
      <c r="B58" s="1853" t="s">
        <v>5516</v>
      </c>
      <c r="C58" s="2064">
        <v>4081216</v>
      </c>
      <c r="D58" s="2945">
        <v>598</v>
      </c>
      <c r="E58" s="2152">
        <v>26752333</v>
      </c>
      <c r="F58" s="2032">
        <v>224261601</v>
      </c>
      <c r="G58" s="1604"/>
      <c r="H58" s="1604"/>
      <c r="I58" s="1604"/>
    </row>
    <row r="59" spans="1:9">
      <c r="A59" s="1610">
        <v>41</v>
      </c>
      <c r="B59" s="1853"/>
      <c r="C59" s="2064"/>
      <c r="D59" s="1853"/>
      <c r="E59" s="2152"/>
      <c r="F59" s="2032"/>
      <c r="G59" s="1604"/>
      <c r="H59" s="1604"/>
      <c r="I59" s="1604"/>
    </row>
    <row r="60" spans="1:9">
      <c r="A60" s="1610">
        <v>42</v>
      </c>
      <c r="B60" s="1853" t="s">
        <v>538</v>
      </c>
      <c r="C60" s="2064">
        <f>C120</f>
        <v>23759860</v>
      </c>
      <c r="D60" s="1853"/>
      <c r="E60" s="2152">
        <f>E120</f>
        <v>17429605</v>
      </c>
      <c r="F60" s="2032">
        <f>F120</f>
        <v>233459993</v>
      </c>
      <c r="G60" s="1604"/>
      <c r="H60" s="1604"/>
      <c r="I60" s="1604"/>
    </row>
    <row r="61" spans="1:9">
      <c r="A61" s="1610">
        <v>43</v>
      </c>
      <c r="B61" s="1853" t="s">
        <v>539</v>
      </c>
      <c r="C61" s="2064">
        <f>C175</f>
        <v>740955</v>
      </c>
      <c r="D61" s="1853"/>
      <c r="E61" s="2152">
        <f>E175</f>
        <v>34654</v>
      </c>
      <c r="F61" s="2032">
        <f>F175</f>
        <v>958466</v>
      </c>
      <c r="G61" s="1604"/>
      <c r="H61" s="1604"/>
      <c r="I61" s="1604"/>
    </row>
    <row r="62" spans="1:9" ht="15.75" thickBot="1">
      <c r="A62" s="2202">
        <v>44</v>
      </c>
      <c r="B62" s="1994" t="s">
        <v>172</v>
      </c>
      <c r="C62" s="2025">
        <f>SUM(C19:C61)</f>
        <v>6787664</v>
      </c>
      <c r="D62" s="2203" t="s">
        <v>1778</v>
      </c>
      <c r="E62" s="2021">
        <f>SUM(E19:E61)</f>
        <v>148568166</v>
      </c>
      <c r="F62" s="2022">
        <f>SUM(F19:F61)</f>
        <v>1166061575</v>
      </c>
      <c r="G62" s="1604"/>
      <c r="H62" s="1604"/>
      <c r="I62" s="1604"/>
    </row>
    <row r="63" spans="1:9">
      <c r="A63" s="1604"/>
      <c r="B63" s="1604" t="s">
        <v>1778</v>
      </c>
      <c r="C63" s="1604" t="s">
        <v>1778</v>
      </c>
      <c r="D63" s="1604"/>
      <c r="E63" s="1604"/>
      <c r="F63" s="1604"/>
      <c r="G63" s="1604"/>
      <c r="H63" s="1604"/>
      <c r="I63" s="1604"/>
    </row>
    <row r="64" spans="1:9">
      <c r="A64" s="2539" t="s">
        <v>4648</v>
      </c>
      <c r="B64" s="2539"/>
      <c r="C64" s="1604"/>
      <c r="D64" s="1604"/>
      <c r="E64" s="1604"/>
      <c r="F64" s="1604"/>
      <c r="G64" s="1604"/>
      <c r="H64" s="1604"/>
      <c r="I64" s="1604"/>
    </row>
    <row r="65" spans="1:9">
      <c r="A65" s="1619" t="s">
        <v>540</v>
      </c>
      <c r="B65" s="1619"/>
      <c r="C65" s="1619"/>
      <c r="D65" s="1619"/>
      <c r="E65" s="1619"/>
      <c r="F65" s="1619"/>
      <c r="G65" s="1604"/>
      <c r="H65" s="1604"/>
      <c r="I65" s="1604"/>
    </row>
    <row r="66" spans="1:9">
      <c r="A66" s="1604"/>
      <c r="B66" s="1604"/>
      <c r="C66" s="1604"/>
      <c r="D66" s="1604"/>
      <c r="E66" s="1604"/>
      <c r="F66" s="1604"/>
      <c r="G66" s="1604"/>
      <c r="H66" s="1604"/>
      <c r="I66" s="1604"/>
    </row>
    <row r="67" spans="1:9" ht="15.75">
      <c r="A67" s="1623" t="s">
        <v>1184</v>
      </c>
      <c r="B67" s="1619"/>
      <c r="C67" s="1619"/>
      <c r="D67" s="1619"/>
      <c r="E67" s="1619"/>
      <c r="F67" s="1619"/>
      <c r="G67" s="1604"/>
      <c r="H67" s="1604"/>
      <c r="I67" s="1604"/>
    </row>
    <row r="68" spans="1:9">
      <c r="A68" s="1604"/>
      <c r="B68" s="1604"/>
      <c r="C68" s="1604"/>
      <c r="D68" s="1604"/>
      <c r="E68" s="1604"/>
      <c r="F68" s="1604"/>
      <c r="G68" s="1604"/>
      <c r="H68" s="1604"/>
      <c r="I68" s="1604"/>
    </row>
    <row r="69" spans="1:9" ht="15.75" thickBot="1">
      <c r="A69" s="1604" t="str">
        <f>'Data Sheet'!$C$25</f>
        <v xml:space="preserve"> New York State Electric &amp; Gas Corporation</v>
      </c>
      <c r="B69" s="1604"/>
      <c r="C69" s="1604"/>
      <c r="D69" s="1604"/>
      <c r="E69" s="2037" t="str">
        <f>'Data Sheet'!$C$40</f>
        <v xml:space="preserve"> </v>
      </c>
      <c r="F69" s="1748" t="str">
        <f>'Data Sheet'!$C$38</f>
        <v>12/31/2016</v>
      </c>
      <c r="G69" s="1604"/>
      <c r="H69" s="1604"/>
      <c r="I69" s="1604"/>
    </row>
    <row r="70" spans="1:9">
      <c r="A70" s="1578"/>
      <c r="B70" s="1734"/>
      <c r="C70" s="1734"/>
      <c r="D70" s="1734"/>
      <c r="E70" s="2204"/>
      <c r="F70" s="1941"/>
      <c r="G70" s="1604"/>
      <c r="H70" s="1604"/>
      <c r="I70" s="1604"/>
    </row>
    <row r="71" spans="1:9" ht="15.75">
      <c r="A71" s="1622" t="s">
        <v>527</v>
      </c>
      <c r="B71" s="1619"/>
      <c r="C71" s="1619"/>
      <c r="D71" s="1619"/>
      <c r="E71" s="1619"/>
      <c r="F71" s="2039"/>
      <c r="G71" s="1604"/>
      <c r="H71" s="1604"/>
      <c r="I71" s="1604"/>
    </row>
    <row r="72" spans="1:9">
      <c r="A72" s="2066"/>
      <c r="B72" s="1619"/>
      <c r="C72" s="1619"/>
      <c r="D72" s="1619"/>
      <c r="E72" s="1619"/>
      <c r="F72" s="2039"/>
      <c r="G72" s="1604"/>
      <c r="H72" s="1604"/>
      <c r="I72" s="1604"/>
    </row>
    <row r="73" spans="1:9">
      <c r="A73" s="1950"/>
      <c r="B73" s="1951"/>
      <c r="C73" s="1951"/>
      <c r="D73" s="2205" t="s">
        <v>532</v>
      </c>
      <c r="E73" s="1858"/>
      <c r="F73" s="2206"/>
      <c r="G73" s="1604"/>
      <c r="H73" s="1604"/>
      <c r="I73" s="1604"/>
    </row>
    <row r="74" spans="1:9">
      <c r="A74" s="1610"/>
      <c r="B74" s="1872" t="s">
        <v>533</v>
      </c>
      <c r="C74" s="1853"/>
      <c r="D74" s="1872" t="s">
        <v>176</v>
      </c>
      <c r="E74" s="1853"/>
      <c r="F74" s="1953" t="s">
        <v>1825</v>
      </c>
      <c r="G74" s="1604"/>
      <c r="H74" s="1604"/>
      <c r="I74" s="1604"/>
    </row>
    <row r="75" spans="1:9">
      <c r="A75" s="1610" t="s">
        <v>1718</v>
      </c>
      <c r="B75" s="1872" t="s">
        <v>534</v>
      </c>
      <c r="C75" s="1872" t="s">
        <v>535</v>
      </c>
      <c r="D75" s="1872" t="s">
        <v>517</v>
      </c>
      <c r="E75" s="1872" t="s">
        <v>1829</v>
      </c>
      <c r="F75" s="1953" t="s">
        <v>2501</v>
      </c>
      <c r="G75" s="1604"/>
      <c r="H75" s="1604"/>
      <c r="I75" s="1604"/>
    </row>
    <row r="76" spans="1:9">
      <c r="A76" s="1954" t="s">
        <v>1721</v>
      </c>
      <c r="B76" s="1955" t="s">
        <v>3007</v>
      </c>
      <c r="C76" s="1955" t="s">
        <v>3008</v>
      </c>
      <c r="D76" s="1955" t="s">
        <v>3009</v>
      </c>
      <c r="E76" s="1955" t="s">
        <v>536</v>
      </c>
      <c r="F76" s="1956" t="s">
        <v>537</v>
      </c>
      <c r="G76" s="1604"/>
      <c r="H76" s="1604"/>
      <c r="I76" s="1604"/>
    </row>
    <row r="77" spans="1:9">
      <c r="A77" s="1610">
        <v>1</v>
      </c>
      <c r="B77" s="1853" t="s">
        <v>5521</v>
      </c>
      <c r="C77" s="2064">
        <v>6289</v>
      </c>
      <c r="D77" s="2064">
        <v>495</v>
      </c>
      <c r="E77" s="2064">
        <v>40608</v>
      </c>
      <c r="F77" s="2032">
        <v>265540</v>
      </c>
      <c r="G77" s="1604"/>
      <c r="H77" s="1604"/>
      <c r="I77" s="1604"/>
    </row>
    <row r="78" spans="1:9">
      <c r="A78" s="1610">
        <v>2</v>
      </c>
      <c r="B78" s="1853"/>
      <c r="C78" s="2064"/>
      <c r="D78" s="1853"/>
      <c r="E78" s="2064"/>
      <c r="F78" s="2032"/>
      <c r="G78" s="1604"/>
      <c r="H78" s="1604"/>
      <c r="I78" s="1604"/>
    </row>
    <row r="79" spans="1:9">
      <c r="A79" s="1610">
        <v>3</v>
      </c>
      <c r="B79" s="1853" t="s">
        <v>5523</v>
      </c>
      <c r="C79" s="2064"/>
      <c r="D79" s="1853"/>
      <c r="E79" s="2064"/>
      <c r="F79" s="2032"/>
      <c r="G79" s="1604"/>
      <c r="H79" s="1604"/>
      <c r="I79" s="1604"/>
    </row>
    <row r="80" spans="1:9">
      <c r="A80" s="1610">
        <v>4</v>
      </c>
      <c r="B80" s="1853" t="s">
        <v>5522</v>
      </c>
      <c r="C80" s="2064"/>
      <c r="D80" s="1853"/>
      <c r="E80" s="2064"/>
      <c r="F80" s="2032">
        <v>1704415</v>
      </c>
      <c r="G80" s="1604"/>
      <c r="H80" s="1604"/>
      <c r="I80" s="1604"/>
    </row>
    <row r="81" spans="1:9">
      <c r="A81" s="1610">
        <v>5</v>
      </c>
      <c r="B81" s="1853"/>
      <c r="C81" s="2064"/>
      <c r="D81" s="1853"/>
      <c r="E81" s="2064"/>
      <c r="F81" s="2032"/>
      <c r="G81" s="1604"/>
      <c r="H81" s="1604"/>
      <c r="I81" s="1604"/>
    </row>
    <row r="82" spans="1:9">
      <c r="A82" s="1610">
        <v>6</v>
      </c>
      <c r="B82" s="1853" t="s">
        <v>5524</v>
      </c>
      <c r="C82" s="2064">
        <v>-17250842</v>
      </c>
      <c r="D82" s="1853"/>
      <c r="E82" s="2064"/>
      <c r="F82" s="2032">
        <v>7853639</v>
      </c>
      <c r="G82" s="1604"/>
      <c r="H82" s="1604"/>
      <c r="I82" s="1604"/>
    </row>
    <row r="83" spans="1:9">
      <c r="A83" s="1610">
        <v>7</v>
      </c>
      <c r="B83" s="1853"/>
      <c r="C83" s="2064"/>
      <c r="D83" s="1853"/>
      <c r="E83" s="2064"/>
      <c r="F83" s="2032"/>
      <c r="G83" s="1604"/>
      <c r="H83" s="1604"/>
      <c r="I83" s="1604"/>
    </row>
    <row r="84" spans="1:9">
      <c r="A84" s="1610">
        <v>8</v>
      </c>
      <c r="B84" s="1853" t="s">
        <v>5525</v>
      </c>
      <c r="C84" s="2064">
        <v>8228995</v>
      </c>
      <c r="D84" s="1853"/>
      <c r="E84" s="2064"/>
      <c r="F84" s="2032">
        <v>8609246</v>
      </c>
      <c r="G84" s="1604"/>
      <c r="H84" s="1604"/>
      <c r="I84" s="1604"/>
    </row>
    <row r="85" spans="1:9">
      <c r="A85" s="1610">
        <v>9</v>
      </c>
      <c r="B85" s="1853"/>
      <c r="C85" s="2064"/>
      <c r="D85" s="1853"/>
      <c r="E85" s="2064"/>
      <c r="F85" s="2032"/>
      <c r="G85" s="1604"/>
      <c r="H85" s="1604"/>
      <c r="I85" s="1604"/>
    </row>
    <row r="86" spans="1:9">
      <c r="A86" s="1610">
        <v>10</v>
      </c>
      <c r="B86" s="1853" t="s">
        <v>5526</v>
      </c>
      <c r="C86" s="2064"/>
      <c r="D86" s="1853"/>
      <c r="E86" s="2152"/>
      <c r="F86" s="2032"/>
      <c r="G86" s="1604"/>
      <c r="H86" s="1604"/>
      <c r="I86" s="1604"/>
    </row>
    <row r="87" spans="1:9">
      <c r="A87" s="1610">
        <v>11</v>
      </c>
      <c r="B87" s="1853" t="s">
        <v>5527</v>
      </c>
      <c r="C87" s="2064">
        <v>-2552859</v>
      </c>
      <c r="D87" s="1853"/>
      <c r="E87" s="2064"/>
      <c r="F87" s="2032"/>
      <c r="G87" s="1604"/>
      <c r="H87" s="1604"/>
      <c r="I87" s="1604"/>
    </row>
    <row r="88" spans="1:9">
      <c r="A88" s="1610">
        <v>12</v>
      </c>
      <c r="B88" s="1853"/>
      <c r="C88" s="2064"/>
      <c r="D88" s="1853"/>
      <c r="E88" s="2064"/>
      <c r="F88" s="2032"/>
      <c r="G88" s="1604"/>
      <c r="H88" s="1604"/>
      <c r="I88" s="1604"/>
    </row>
    <row r="89" spans="1:9">
      <c r="A89" s="1610">
        <v>13</v>
      </c>
      <c r="B89" s="1853" t="s">
        <v>5528</v>
      </c>
      <c r="C89" s="2064"/>
      <c r="D89" s="1853"/>
      <c r="E89" s="2064"/>
      <c r="F89" s="2032"/>
      <c r="G89" s="1604"/>
      <c r="H89" s="1604"/>
      <c r="I89" s="1604"/>
    </row>
    <row r="90" spans="1:9">
      <c r="A90" s="1610">
        <v>14</v>
      </c>
      <c r="B90" s="1853" t="s">
        <v>5529</v>
      </c>
      <c r="C90" s="2064">
        <v>-1638359</v>
      </c>
      <c r="D90" s="1853"/>
      <c r="E90" s="2064"/>
      <c r="F90" s="2032">
        <v>2637902</v>
      </c>
      <c r="G90" s="1604"/>
      <c r="H90" s="1604"/>
      <c r="I90" s="1604"/>
    </row>
    <row r="91" spans="1:9">
      <c r="A91" s="1610">
        <v>15</v>
      </c>
      <c r="B91" s="1853"/>
      <c r="C91" s="2064"/>
      <c r="D91" s="1853"/>
      <c r="E91" s="2064"/>
      <c r="F91" s="2032"/>
      <c r="G91" s="1604"/>
      <c r="H91" s="1604"/>
      <c r="I91" s="1604"/>
    </row>
    <row r="92" spans="1:9">
      <c r="A92" s="1610">
        <v>16</v>
      </c>
      <c r="B92" s="1853" t="s">
        <v>5530</v>
      </c>
      <c r="C92" s="2064"/>
      <c r="D92" s="1853"/>
      <c r="E92" s="2064"/>
      <c r="F92" s="2032"/>
    </row>
    <row r="93" spans="1:9">
      <c r="A93" s="1610">
        <v>17</v>
      </c>
      <c r="B93" s="1853" t="s">
        <v>5531</v>
      </c>
      <c r="C93" s="2064"/>
      <c r="D93" s="1853">
        <v>930.2</v>
      </c>
      <c r="E93" s="2064">
        <v>75266</v>
      </c>
      <c r="F93" s="2032">
        <v>489228</v>
      </c>
    </row>
    <row r="94" spans="1:9">
      <c r="A94" s="1610">
        <v>18</v>
      </c>
      <c r="B94" s="1853"/>
      <c r="C94" s="2064"/>
      <c r="D94" s="1853"/>
      <c r="E94" s="2064"/>
      <c r="F94" s="2032"/>
    </row>
    <row r="95" spans="1:9">
      <c r="A95" s="1610">
        <v>19</v>
      </c>
      <c r="B95" s="1853" t="s">
        <v>5532</v>
      </c>
      <c r="C95" s="2064"/>
      <c r="D95" s="1853"/>
      <c r="E95" s="2064"/>
      <c r="F95" s="2032"/>
    </row>
    <row r="96" spans="1:9">
      <c r="A96" s="1610">
        <v>20</v>
      </c>
      <c r="B96" s="1853" t="s">
        <v>5533</v>
      </c>
      <c r="C96" s="2064"/>
      <c r="D96" s="1853">
        <v>456</v>
      </c>
      <c r="E96" s="2064">
        <v>1398133</v>
      </c>
      <c r="F96" s="2032">
        <v>9087867</v>
      </c>
    </row>
    <row r="97" spans="1:6">
      <c r="A97" s="1610">
        <v>21</v>
      </c>
      <c r="B97" s="1853"/>
      <c r="C97" s="2064"/>
      <c r="D97" s="1853"/>
      <c r="E97" s="2064"/>
      <c r="F97" s="2032"/>
    </row>
    <row r="98" spans="1:6">
      <c r="A98" s="1610">
        <v>22</v>
      </c>
      <c r="B98" s="1853" t="s">
        <v>5534</v>
      </c>
      <c r="C98" s="2064"/>
      <c r="D98" s="1853"/>
      <c r="E98" s="2064"/>
      <c r="F98" s="2032"/>
    </row>
    <row r="99" spans="1:6">
      <c r="A99" s="1610">
        <v>23</v>
      </c>
      <c r="B99" s="1853" t="s">
        <v>5501</v>
      </c>
      <c r="C99" s="2064">
        <v>11033558</v>
      </c>
      <c r="D99" s="1853">
        <v>926</v>
      </c>
      <c r="E99" s="2064">
        <v>11853711</v>
      </c>
      <c r="F99" s="2032">
        <v>91811504</v>
      </c>
    </row>
    <row r="100" spans="1:6">
      <c r="A100" s="1610">
        <v>24</v>
      </c>
      <c r="B100" s="1853"/>
      <c r="C100" s="2064"/>
      <c r="D100" s="1853"/>
      <c r="E100" s="2064"/>
      <c r="F100" s="2032"/>
    </row>
    <row r="101" spans="1:6">
      <c r="A101" s="1610">
        <v>25</v>
      </c>
      <c r="B101" s="1853" t="s">
        <v>5535</v>
      </c>
      <c r="C101" s="2064"/>
      <c r="D101" s="1853"/>
      <c r="E101" s="2064"/>
      <c r="F101" s="2032"/>
    </row>
    <row r="102" spans="1:6">
      <c r="A102" s="1610">
        <v>26</v>
      </c>
      <c r="B102" s="1853" t="s">
        <v>5536</v>
      </c>
      <c r="C102" s="2064">
        <v>2320</v>
      </c>
      <c r="D102" s="2945" t="s">
        <v>5543</v>
      </c>
      <c r="E102" s="2064">
        <v>282768</v>
      </c>
      <c r="F102" s="2032">
        <v>1834193</v>
      </c>
    </row>
    <row r="103" spans="1:6">
      <c r="A103" s="1610">
        <v>27</v>
      </c>
      <c r="B103" s="1853"/>
      <c r="C103" s="2064"/>
      <c r="D103" s="1853"/>
      <c r="E103" s="2064"/>
      <c r="F103" s="2032"/>
    </row>
    <row r="104" spans="1:6">
      <c r="A104" s="1610">
        <v>28</v>
      </c>
      <c r="B104" s="1853" t="s">
        <v>5537</v>
      </c>
      <c r="C104" s="2064"/>
      <c r="D104" s="1853"/>
      <c r="E104" s="2064"/>
      <c r="F104" s="2032"/>
    </row>
    <row r="105" spans="1:6">
      <c r="A105" s="1610">
        <v>29</v>
      </c>
      <c r="B105" s="1853" t="s">
        <v>5538</v>
      </c>
      <c r="C105" s="2064"/>
      <c r="D105" s="1853"/>
      <c r="E105" s="2064"/>
      <c r="F105" s="2032"/>
    </row>
    <row r="106" spans="1:6">
      <c r="A106" s="1610">
        <v>30</v>
      </c>
      <c r="B106" s="1853" t="s">
        <v>5539</v>
      </c>
      <c r="C106" s="2064">
        <v>4863428</v>
      </c>
      <c r="D106" s="2945" t="s">
        <v>5543</v>
      </c>
      <c r="E106" s="2064">
        <v>1721719</v>
      </c>
      <c r="F106" s="2032">
        <v>76093139</v>
      </c>
    </row>
    <row r="107" spans="1:6">
      <c r="A107" s="1610">
        <v>31</v>
      </c>
      <c r="B107" s="1853"/>
      <c r="C107" s="2064"/>
      <c r="D107" s="1853"/>
      <c r="E107" s="2152"/>
      <c r="F107" s="2032"/>
    </row>
    <row r="108" spans="1:6">
      <c r="A108" s="1610">
        <v>32</v>
      </c>
      <c r="B108" s="1853" t="s">
        <v>5540</v>
      </c>
      <c r="C108" s="2064"/>
      <c r="D108" s="1853"/>
      <c r="E108" s="2152"/>
      <c r="F108" s="2032"/>
    </row>
    <row r="109" spans="1:6">
      <c r="A109" s="1610">
        <v>33</v>
      </c>
      <c r="B109" s="1853" t="s">
        <v>5501</v>
      </c>
      <c r="C109" s="2064">
        <v>2286000</v>
      </c>
      <c r="D109" s="1853">
        <v>456</v>
      </c>
      <c r="E109" s="2152">
        <v>2057400</v>
      </c>
      <c r="F109" s="2032">
        <v>13944600</v>
      </c>
    </row>
    <row r="110" spans="1:6">
      <c r="A110" s="1610">
        <v>34</v>
      </c>
      <c r="B110" s="1853"/>
      <c r="C110" s="2064"/>
      <c r="D110" s="1853"/>
      <c r="E110" s="2152"/>
      <c r="F110" s="2032"/>
    </row>
    <row r="111" spans="1:6">
      <c r="A111" s="1610">
        <v>35</v>
      </c>
      <c r="B111" s="1853" t="s">
        <v>5541</v>
      </c>
      <c r="C111" s="2064">
        <v>1779694</v>
      </c>
      <c r="D111" s="1853"/>
      <c r="E111" s="2152"/>
      <c r="F111" s="2032">
        <v>2127084</v>
      </c>
    </row>
    <row r="112" spans="1:6">
      <c r="A112" s="1610">
        <v>36</v>
      </c>
      <c r="B112" s="1853"/>
      <c r="C112" s="2064"/>
      <c r="D112" s="1853"/>
      <c r="E112" s="2152"/>
      <c r="F112" s="2032"/>
    </row>
    <row r="113" spans="1:6">
      <c r="A113" s="1610">
        <v>37</v>
      </c>
      <c r="B113" s="1853" t="s">
        <v>5542</v>
      </c>
      <c r="C113" s="2064">
        <v>5882383</v>
      </c>
      <c r="D113" s="1853"/>
      <c r="E113" s="2152"/>
      <c r="F113" s="2032">
        <v>5882383</v>
      </c>
    </row>
    <row r="114" spans="1:6">
      <c r="A114" s="1610">
        <v>38</v>
      </c>
      <c r="B114" s="1853"/>
      <c r="C114" s="2064"/>
      <c r="D114" s="1853"/>
      <c r="E114" s="2152"/>
      <c r="F114" s="2032"/>
    </row>
    <row r="115" spans="1:6">
      <c r="A115" s="1610">
        <v>39</v>
      </c>
      <c r="B115" s="1853" t="s">
        <v>5544</v>
      </c>
      <c r="C115" s="2064"/>
      <c r="D115" s="1853"/>
      <c r="E115" s="2152"/>
      <c r="F115" s="2032"/>
    </row>
    <row r="116" spans="1:6">
      <c r="A116" s="1610">
        <v>40</v>
      </c>
      <c r="B116" s="1853" t="s">
        <v>5496</v>
      </c>
      <c r="C116" s="2064">
        <v>10904253</v>
      </c>
      <c r="D116" s="1853"/>
      <c r="E116" s="2152"/>
      <c r="F116" s="2032">
        <v>10904253</v>
      </c>
    </row>
    <row r="117" spans="1:6">
      <c r="A117" s="1610">
        <v>41</v>
      </c>
      <c r="B117" s="1853"/>
      <c r="C117" s="2064"/>
      <c r="D117" s="1853"/>
      <c r="E117" s="2152"/>
      <c r="F117" s="2032"/>
    </row>
    <row r="118" spans="1:6">
      <c r="A118" s="1610">
        <v>42</v>
      </c>
      <c r="B118" s="1853" t="s">
        <v>5545</v>
      </c>
      <c r="C118" s="2064"/>
      <c r="D118" s="1853"/>
      <c r="E118" s="2152"/>
      <c r="F118" s="2032"/>
    </row>
    <row r="119" spans="1:6">
      <c r="A119" s="1610">
        <v>43</v>
      </c>
      <c r="B119" s="1853" t="s">
        <v>5546</v>
      </c>
      <c r="C119" s="2064">
        <v>215000</v>
      </c>
      <c r="D119" s="1853"/>
      <c r="E119" s="2152"/>
      <c r="F119" s="2032">
        <v>215000</v>
      </c>
    </row>
    <row r="120" spans="1:6" ht="15.75" thickBot="1">
      <c r="A120" s="2202">
        <v>44</v>
      </c>
      <c r="B120" s="1994" t="s">
        <v>172</v>
      </c>
      <c r="C120" s="2021">
        <f>SUM(C77:C119)</f>
        <v>23759860</v>
      </c>
      <c r="D120" s="2203" t="s">
        <v>1778</v>
      </c>
      <c r="E120" s="2021">
        <f>SUM(E77:E119)</f>
        <v>17429605</v>
      </c>
      <c r="F120" s="2022">
        <f>SUM(F77:F119)</f>
        <v>233459993</v>
      </c>
    </row>
    <row r="121" spans="1:6">
      <c r="A121" s="1604"/>
      <c r="B121" s="1604" t="s">
        <v>1778</v>
      </c>
      <c r="C121" s="1604" t="s">
        <v>1778</v>
      </c>
      <c r="D121" s="1604"/>
      <c r="E121" s="1604"/>
      <c r="F121" s="1604"/>
    </row>
    <row r="122" spans="1:6">
      <c r="A122" s="2539" t="s">
        <v>4648</v>
      </c>
      <c r="B122" s="2539"/>
      <c r="C122" s="1604"/>
      <c r="D122" s="1604"/>
      <c r="E122" s="1604"/>
      <c r="F122" s="1604"/>
    </row>
    <row r="123" spans="1:6">
      <c r="A123" s="1619" t="s">
        <v>541</v>
      </c>
      <c r="B123" s="1619"/>
      <c r="C123" s="1619"/>
      <c r="D123" s="1619"/>
      <c r="E123" s="1619"/>
      <c r="F123" s="1619"/>
    </row>
    <row r="124" spans="1:6" ht="15.75" thickBot="1">
      <c r="A124" s="1604" t="str">
        <f>'Data Sheet'!$C$25</f>
        <v xml:space="preserve"> New York State Electric &amp; Gas Corporation</v>
      </c>
      <c r="B124" s="1604"/>
      <c r="C124" s="1604"/>
      <c r="D124" s="1604"/>
      <c r="E124" s="2037" t="str">
        <f>'Data Sheet'!$C$40</f>
        <v xml:space="preserve"> </v>
      </c>
      <c r="F124" s="1748" t="str">
        <f>'Data Sheet'!$C$38</f>
        <v>12/31/2016</v>
      </c>
    </row>
    <row r="125" spans="1:6">
      <c r="A125" s="1578"/>
      <c r="B125" s="1734"/>
      <c r="C125" s="1734"/>
      <c r="D125" s="1734"/>
      <c r="E125" s="2204"/>
      <c r="F125" s="1941"/>
    </row>
    <row r="126" spans="1:6" ht="15.75">
      <c r="A126" s="1622" t="s">
        <v>527</v>
      </c>
      <c r="B126" s="1619"/>
      <c r="C126" s="1619"/>
      <c r="D126" s="1619"/>
      <c r="E126" s="1619"/>
      <c r="F126" s="2039"/>
    </row>
    <row r="127" spans="1:6">
      <c r="A127" s="2066"/>
      <c r="B127" s="1619"/>
      <c r="C127" s="1619"/>
      <c r="D127" s="1619"/>
      <c r="E127" s="1619"/>
      <c r="F127" s="2039"/>
    </row>
    <row r="128" spans="1:6" ht="18.399999999999999" customHeight="1">
      <c r="A128" s="1950"/>
      <c r="B128" s="1951"/>
      <c r="C128" s="1951"/>
      <c r="D128" s="2205" t="s">
        <v>532</v>
      </c>
      <c r="E128" s="1858"/>
      <c r="F128" s="2206"/>
    </row>
    <row r="129" spans="1:6" ht="18.399999999999999" customHeight="1">
      <c r="A129" s="1610"/>
      <c r="B129" s="1872" t="s">
        <v>533</v>
      </c>
      <c r="C129" s="1853"/>
      <c r="D129" s="1872" t="s">
        <v>176</v>
      </c>
      <c r="E129" s="1853"/>
      <c r="F129" s="1953" t="s">
        <v>1825</v>
      </c>
    </row>
    <row r="130" spans="1:6" ht="18.399999999999999" customHeight="1">
      <c r="A130" s="1610" t="s">
        <v>1718</v>
      </c>
      <c r="B130" s="1872" t="s">
        <v>534</v>
      </c>
      <c r="C130" s="1872" t="s">
        <v>535</v>
      </c>
      <c r="D130" s="1872" t="s">
        <v>517</v>
      </c>
      <c r="E130" s="1872" t="s">
        <v>1829</v>
      </c>
      <c r="F130" s="1953" t="s">
        <v>2501</v>
      </c>
    </row>
    <row r="131" spans="1:6" ht="18.399999999999999" customHeight="1">
      <c r="A131" s="1954" t="s">
        <v>1721</v>
      </c>
      <c r="B131" s="1955" t="s">
        <v>3007</v>
      </c>
      <c r="C131" s="1955" t="s">
        <v>3008</v>
      </c>
      <c r="D131" s="1955" t="s">
        <v>3009</v>
      </c>
      <c r="E131" s="1955" t="s">
        <v>536</v>
      </c>
      <c r="F131" s="1956" t="s">
        <v>537</v>
      </c>
    </row>
    <row r="132" spans="1:6" ht="18.399999999999999" customHeight="1">
      <c r="A132" s="1610">
        <v>1</v>
      </c>
      <c r="B132" s="1853" t="s">
        <v>5547</v>
      </c>
      <c r="C132" s="2173"/>
      <c r="D132" s="2173"/>
      <c r="E132" s="2173"/>
      <c r="F132" s="2031"/>
    </row>
    <row r="133" spans="1:6" ht="18.399999999999999" customHeight="1">
      <c r="A133" s="1610">
        <v>2</v>
      </c>
      <c r="B133" s="1853" t="s">
        <v>5548</v>
      </c>
      <c r="C133" s="2064">
        <v>686688</v>
      </c>
      <c r="D133" s="1853"/>
      <c r="E133" s="2064"/>
      <c r="F133" s="2032">
        <v>686688</v>
      </c>
    </row>
    <row r="134" spans="1:6" ht="18.399999999999999" customHeight="1">
      <c r="A134" s="1610">
        <v>3</v>
      </c>
      <c r="B134" s="1853"/>
      <c r="C134" s="2064"/>
      <c r="D134" s="1853"/>
      <c r="E134" s="2064"/>
      <c r="F134" s="2032"/>
    </row>
    <row r="135" spans="1:6" ht="18.399999999999999" customHeight="1">
      <c r="A135" s="1610">
        <v>4</v>
      </c>
      <c r="B135" s="1853" t="s">
        <v>5550</v>
      </c>
      <c r="C135" s="2064">
        <v>53245</v>
      </c>
      <c r="D135" s="1853" t="s">
        <v>5520</v>
      </c>
      <c r="E135" s="2064">
        <v>18121</v>
      </c>
      <c r="F135" s="2032">
        <v>165989</v>
      </c>
    </row>
    <row r="136" spans="1:6" ht="18.399999999999999" customHeight="1">
      <c r="A136" s="1610">
        <v>5</v>
      </c>
      <c r="B136" s="1853"/>
      <c r="C136" s="2064"/>
      <c r="D136" s="1853"/>
      <c r="E136" s="2064"/>
      <c r="F136" s="2032"/>
    </row>
    <row r="137" spans="1:6" ht="18.399999999999999" customHeight="1">
      <c r="A137" s="1610">
        <v>6</v>
      </c>
      <c r="B137" s="1853" t="s">
        <v>5549</v>
      </c>
      <c r="C137" s="2064">
        <v>1022</v>
      </c>
      <c r="D137" s="1853" t="s">
        <v>5520</v>
      </c>
      <c r="E137" s="2064">
        <v>16533</v>
      </c>
      <c r="F137" s="2032">
        <v>105789</v>
      </c>
    </row>
    <row r="138" spans="1:6" ht="18.399999999999999" customHeight="1">
      <c r="A138" s="1610">
        <v>7</v>
      </c>
      <c r="B138" s="1853"/>
      <c r="C138" s="2064"/>
      <c r="D138" s="1853"/>
      <c r="E138" s="2064"/>
      <c r="F138" s="2032"/>
    </row>
    <row r="139" spans="1:6" ht="18.399999999999999" customHeight="1">
      <c r="A139" s="1610">
        <v>8</v>
      </c>
      <c r="B139" s="1853"/>
      <c r="C139" s="2064"/>
      <c r="D139" s="1853"/>
      <c r="E139" s="2064"/>
      <c r="F139" s="2032"/>
    </row>
    <row r="140" spans="1:6" ht="18.399999999999999" customHeight="1">
      <c r="A140" s="1610">
        <v>9</v>
      </c>
      <c r="B140" s="1853"/>
      <c r="C140" s="2064"/>
      <c r="D140" s="1853"/>
      <c r="E140" s="2064"/>
      <c r="F140" s="2032"/>
    </row>
    <row r="141" spans="1:6" ht="18.399999999999999" customHeight="1">
      <c r="A141" s="1610">
        <v>10</v>
      </c>
      <c r="B141" s="1853"/>
      <c r="C141" s="2064"/>
      <c r="D141" s="1853"/>
      <c r="E141" s="2152"/>
      <c r="F141" s="2032"/>
    </row>
    <row r="142" spans="1:6" ht="18.399999999999999" customHeight="1">
      <c r="A142" s="1610">
        <v>11</v>
      </c>
      <c r="B142" s="1853"/>
      <c r="C142" s="2064"/>
      <c r="D142" s="1853"/>
      <c r="E142" s="2064"/>
      <c r="F142" s="2032"/>
    </row>
    <row r="143" spans="1:6" ht="18.399999999999999" customHeight="1">
      <c r="A143" s="1610">
        <v>12</v>
      </c>
      <c r="B143" s="1853"/>
      <c r="C143" s="2064"/>
      <c r="D143" s="1853"/>
      <c r="E143" s="2064"/>
      <c r="F143" s="2032"/>
    </row>
    <row r="144" spans="1:6" ht="18.399999999999999" customHeight="1">
      <c r="A144" s="1610">
        <v>13</v>
      </c>
      <c r="B144" s="1853"/>
      <c r="C144" s="2064"/>
      <c r="D144" s="1853"/>
      <c r="E144" s="2064"/>
      <c r="F144" s="2032"/>
    </row>
    <row r="145" spans="1:6" ht="18.399999999999999" customHeight="1">
      <c r="A145" s="1610">
        <v>14</v>
      </c>
      <c r="B145" s="1853"/>
      <c r="C145" s="2064"/>
      <c r="D145" s="1853"/>
      <c r="E145" s="2064"/>
      <c r="F145" s="2032"/>
    </row>
    <row r="146" spans="1:6" ht="18.399999999999999" customHeight="1">
      <c r="A146" s="1610">
        <v>15</v>
      </c>
      <c r="B146" s="1853"/>
      <c r="C146" s="2064"/>
      <c r="D146" s="1853"/>
      <c r="E146" s="2064"/>
      <c r="F146" s="2032"/>
    </row>
    <row r="147" spans="1:6" ht="18.399999999999999" customHeight="1">
      <c r="A147" s="1610">
        <v>16</v>
      </c>
      <c r="B147" s="1853"/>
      <c r="C147" s="2064"/>
      <c r="D147" s="1853"/>
      <c r="E147" s="2064"/>
      <c r="F147" s="2032"/>
    </row>
    <row r="148" spans="1:6" ht="18.399999999999999" customHeight="1">
      <c r="A148" s="1610">
        <v>17</v>
      </c>
      <c r="B148" s="1853"/>
      <c r="C148" s="2064"/>
      <c r="D148" s="1853"/>
      <c r="E148" s="2064"/>
      <c r="F148" s="2032"/>
    </row>
    <row r="149" spans="1:6" ht="18.399999999999999" customHeight="1">
      <c r="A149" s="1610">
        <v>18</v>
      </c>
      <c r="B149" s="1853"/>
      <c r="C149" s="2064"/>
      <c r="D149" s="1853"/>
      <c r="E149" s="2064"/>
      <c r="F149" s="2032"/>
    </row>
    <row r="150" spans="1:6" ht="18.399999999999999" customHeight="1">
      <c r="A150" s="1610">
        <v>19</v>
      </c>
      <c r="B150" s="1853"/>
      <c r="C150" s="2064"/>
      <c r="D150" s="1853"/>
      <c r="E150" s="2064"/>
      <c r="F150" s="2032"/>
    </row>
    <row r="151" spans="1:6" ht="18.399999999999999" customHeight="1">
      <c r="A151" s="1610">
        <v>20</v>
      </c>
      <c r="B151" s="1853"/>
      <c r="C151" s="2064"/>
      <c r="D151" s="1853"/>
      <c r="E151" s="2064"/>
      <c r="F151" s="2032"/>
    </row>
    <row r="152" spans="1:6" ht="18.399999999999999" customHeight="1">
      <c r="A152" s="1610">
        <v>21</v>
      </c>
      <c r="B152" s="1853"/>
      <c r="C152" s="2064"/>
      <c r="D152" s="1853"/>
      <c r="E152" s="2064"/>
      <c r="F152" s="2032"/>
    </row>
    <row r="153" spans="1:6" ht="18.399999999999999" customHeight="1">
      <c r="A153" s="1610">
        <v>22</v>
      </c>
      <c r="B153" s="1853"/>
      <c r="C153" s="2064"/>
      <c r="D153" s="1853"/>
      <c r="E153" s="2064"/>
      <c r="F153" s="2032"/>
    </row>
    <row r="154" spans="1:6" ht="18.399999999999999" customHeight="1">
      <c r="A154" s="1610">
        <v>23</v>
      </c>
      <c r="B154" s="1853"/>
      <c r="C154" s="2064"/>
      <c r="D154" s="1853"/>
      <c r="E154" s="2064"/>
      <c r="F154" s="2032"/>
    </row>
    <row r="155" spans="1:6" ht="18.399999999999999" customHeight="1">
      <c r="A155" s="1610">
        <v>24</v>
      </c>
      <c r="B155" s="1853"/>
      <c r="C155" s="2064"/>
      <c r="D155" s="1853"/>
      <c r="E155" s="2064"/>
      <c r="F155" s="2032"/>
    </row>
    <row r="156" spans="1:6" ht="18.399999999999999" customHeight="1">
      <c r="A156" s="1610">
        <v>25</v>
      </c>
      <c r="B156" s="1853"/>
      <c r="C156" s="2064"/>
      <c r="D156" s="1853"/>
      <c r="E156" s="2064"/>
      <c r="F156" s="2032"/>
    </row>
    <row r="157" spans="1:6" ht="18.399999999999999" customHeight="1">
      <c r="A157" s="1610">
        <v>26</v>
      </c>
      <c r="B157" s="1853"/>
      <c r="C157" s="2064"/>
      <c r="D157" s="1853"/>
      <c r="E157" s="2064"/>
      <c r="F157" s="2032"/>
    </row>
    <row r="158" spans="1:6" ht="18.399999999999999" customHeight="1">
      <c r="A158" s="1610">
        <v>27</v>
      </c>
      <c r="B158" s="1853"/>
      <c r="C158" s="2064"/>
      <c r="D158" s="1853"/>
      <c r="E158" s="2064"/>
      <c r="F158" s="2032"/>
    </row>
    <row r="159" spans="1:6" ht="18.399999999999999" customHeight="1">
      <c r="A159" s="1610">
        <v>28</v>
      </c>
      <c r="B159" s="1853"/>
      <c r="C159" s="2064"/>
      <c r="D159" s="1853"/>
      <c r="E159" s="2064"/>
      <c r="F159" s="2032"/>
    </row>
    <row r="160" spans="1:6" ht="18.399999999999999" customHeight="1">
      <c r="A160" s="1610">
        <v>29</v>
      </c>
      <c r="B160" s="1853"/>
      <c r="C160" s="2064"/>
      <c r="D160" s="1853"/>
      <c r="E160" s="2064"/>
      <c r="F160" s="2032"/>
    </row>
    <row r="161" spans="1:6" ht="18.399999999999999" customHeight="1">
      <c r="A161" s="1610">
        <v>30</v>
      </c>
      <c r="B161" s="1853"/>
      <c r="C161" s="2064"/>
      <c r="D161" s="1853"/>
      <c r="E161" s="2064"/>
      <c r="F161" s="2032"/>
    </row>
    <row r="162" spans="1:6" ht="18.399999999999999" customHeight="1">
      <c r="A162" s="1610">
        <v>31</v>
      </c>
      <c r="B162" s="1853"/>
      <c r="C162" s="2064"/>
      <c r="D162" s="1853"/>
      <c r="E162" s="2152"/>
      <c r="F162" s="2032"/>
    </row>
    <row r="163" spans="1:6" ht="18.399999999999999" customHeight="1">
      <c r="A163" s="1610">
        <v>32</v>
      </c>
      <c r="B163" s="1853"/>
      <c r="C163" s="2064"/>
      <c r="D163" s="1853"/>
      <c r="E163" s="2152"/>
      <c r="F163" s="2032"/>
    </row>
    <row r="164" spans="1:6" ht="18.399999999999999" customHeight="1">
      <c r="A164" s="1610">
        <v>33</v>
      </c>
      <c r="B164" s="1853"/>
      <c r="C164" s="2064"/>
      <c r="D164" s="1853"/>
      <c r="E164" s="2152"/>
      <c r="F164" s="2032"/>
    </row>
    <row r="165" spans="1:6" ht="18.399999999999999" customHeight="1">
      <c r="A165" s="1610">
        <v>34</v>
      </c>
      <c r="B165" s="1853"/>
      <c r="C165" s="2064"/>
      <c r="D165" s="1853"/>
      <c r="E165" s="2152"/>
      <c r="F165" s="2032"/>
    </row>
    <row r="166" spans="1:6" ht="18.399999999999999" customHeight="1">
      <c r="A166" s="1610">
        <v>35</v>
      </c>
      <c r="B166" s="1853"/>
      <c r="C166" s="2064"/>
      <c r="D166" s="1853"/>
      <c r="E166" s="2152"/>
      <c r="F166" s="2032"/>
    </row>
    <row r="167" spans="1:6" ht="18.399999999999999" customHeight="1">
      <c r="A167" s="1610">
        <v>36</v>
      </c>
      <c r="B167" s="1853"/>
      <c r="C167" s="2064"/>
      <c r="D167" s="1853"/>
      <c r="E167" s="2152"/>
      <c r="F167" s="2032"/>
    </row>
    <row r="168" spans="1:6" ht="18.399999999999999" customHeight="1">
      <c r="A168" s="1610">
        <v>37</v>
      </c>
      <c r="B168" s="1853"/>
      <c r="C168" s="2064"/>
      <c r="D168" s="1853"/>
      <c r="E168" s="2152"/>
      <c r="F168" s="2032"/>
    </row>
    <row r="169" spans="1:6" ht="18.399999999999999" customHeight="1">
      <c r="A169" s="1610">
        <v>38</v>
      </c>
      <c r="B169" s="1853"/>
      <c r="C169" s="2064"/>
      <c r="D169" s="1853"/>
      <c r="E169" s="2152"/>
      <c r="F169" s="2032"/>
    </row>
    <row r="170" spans="1:6" ht="18.399999999999999" customHeight="1">
      <c r="A170" s="1610">
        <v>39</v>
      </c>
      <c r="B170" s="1853"/>
      <c r="C170" s="2064"/>
      <c r="D170" s="1853"/>
      <c r="E170" s="2152"/>
      <c r="F170" s="2032"/>
    </row>
    <row r="171" spans="1:6" ht="18.399999999999999" customHeight="1">
      <c r="A171" s="1610">
        <v>40</v>
      </c>
      <c r="B171" s="1853"/>
      <c r="C171" s="2064"/>
      <c r="D171" s="1853"/>
      <c r="E171" s="2152"/>
      <c r="F171" s="2032"/>
    </row>
    <row r="172" spans="1:6" ht="18.399999999999999" customHeight="1">
      <c r="A172" s="1610">
        <v>41</v>
      </c>
      <c r="B172" s="1853"/>
      <c r="C172" s="2064"/>
      <c r="D172" s="1853"/>
      <c r="E172" s="2152"/>
      <c r="F172" s="2032"/>
    </row>
    <row r="173" spans="1:6" ht="18.399999999999999" customHeight="1">
      <c r="A173" s="1610">
        <v>42</v>
      </c>
      <c r="B173" s="1853"/>
      <c r="C173" s="2064"/>
      <c r="D173" s="1853"/>
      <c r="E173" s="2152"/>
      <c r="F173" s="2032"/>
    </row>
    <row r="174" spans="1:6" ht="18.399999999999999" customHeight="1">
      <c r="A174" s="1610">
        <v>43</v>
      </c>
      <c r="B174" s="1853"/>
      <c r="C174" s="2064"/>
      <c r="D174" s="1853"/>
      <c r="E174" s="2152"/>
      <c r="F174" s="2032"/>
    </row>
    <row r="175" spans="1:6" ht="18.399999999999999" customHeight="1" thickBot="1">
      <c r="A175" s="2202">
        <v>44</v>
      </c>
      <c r="B175" s="1994" t="s">
        <v>172</v>
      </c>
      <c r="C175" s="2021">
        <f>SUM(C132:C174)</f>
        <v>740955</v>
      </c>
      <c r="D175" s="2203" t="s">
        <v>1778</v>
      </c>
      <c r="E175" s="2021">
        <f>SUM(E132:E174)</f>
        <v>34654</v>
      </c>
      <c r="F175" s="2022">
        <f>SUM(F132:F174)</f>
        <v>958466</v>
      </c>
    </row>
    <row r="176" spans="1:6">
      <c r="A176" s="1604"/>
      <c r="B176" s="1604" t="s">
        <v>1778</v>
      </c>
      <c r="C176" s="1604" t="s">
        <v>1778</v>
      </c>
      <c r="D176" s="1604"/>
      <c r="E176" s="1604"/>
      <c r="F176" s="1604"/>
    </row>
    <row r="177" spans="1:6">
      <c r="A177" s="2539" t="s">
        <v>4648</v>
      </c>
      <c r="B177" s="2539"/>
      <c r="C177" s="1604"/>
      <c r="D177" s="1604"/>
      <c r="E177" s="1604"/>
      <c r="F177" s="1604"/>
    </row>
    <row r="178" spans="1:6">
      <c r="A178" s="1619" t="s">
        <v>542</v>
      </c>
      <c r="B178" s="1619"/>
      <c r="C178" s="1619"/>
      <c r="D178" s="1619"/>
      <c r="E178" s="1619"/>
      <c r="F178" s="1619"/>
    </row>
  </sheetData>
  <printOptions horizontalCentered="1" verticalCentered="1"/>
  <pageMargins left="0.5" right="0.5" top="0.5" bottom="0.5" header="0.5" footer="0.5"/>
  <pageSetup scale="69" orientation="portrait" horizontalDpi="300" verticalDpi="300" r:id="rId1"/>
  <headerFooter alignWithMargins="0"/>
  <rowBreaks count="2" manualBreakCount="2">
    <brk id="67" max="5" man="1"/>
    <brk id="1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9"/>
  <sheetViews>
    <sheetView defaultGridColor="0" view="pageBreakPreview" topLeftCell="A34" colorId="22" zoomScale="80" zoomScaleNormal="100" zoomScaleSheetLayoutView="80" workbookViewId="0">
      <selection activeCell="C64" sqref="C64"/>
    </sheetView>
  </sheetViews>
  <sheetFormatPr defaultColWidth="9.6640625" defaultRowHeight="15"/>
  <cols>
    <col min="1" max="1" width="4.6640625" style="1581" customWidth="1"/>
    <col min="2" max="2" width="38.44140625" style="1581" customWidth="1"/>
    <col min="3" max="3" width="14.77734375" style="1581" customWidth="1"/>
    <col min="4" max="4" width="15" style="1581" customWidth="1"/>
    <col min="5" max="5" width="9.6640625" style="1581"/>
    <col min="6" max="6" width="14.44140625" style="1581" customWidth="1"/>
    <col min="7" max="7" width="13.77734375" style="1581" customWidth="1"/>
    <col min="8" max="16384" width="9.6640625" style="1581"/>
  </cols>
  <sheetData>
    <row r="1" spans="1:19" ht="16.149999999999999" customHeight="1">
      <c r="A1" s="1578" t="s">
        <v>1789</v>
      </c>
      <c r="B1" s="1734"/>
      <c r="C1" s="1942" t="s">
        <v>3276</v>
      </c>
      <c r="D1" s="1734"/>
      <c r="E1" s="1579"/>
      <c r="F1" s="1734" t="s">
        <v>1791</v>
      </c>
      <c r="G1" s="2003" t="s">
        <v>1792</v>
      </c>
      <c r="H1" s="1604"/>
      <c r="I1" s="1604"/>
      <c r="J1" s="1604"/>
      <c r="K1" s="1604"/>
      <c r="L1" s="1604"/>
      <c r="M1" s="1604"/>
      <c r="N1" s="1604"/>
      <c r="O1" s="1604"/>
      <c r="P1" s="1604"/>
      <c r="Q1" s="1604"/>
      <c r="R1" s="1604"/>
      <c r="S1" s="1604"/>
    </row>
    <row r="2" spans="1:19" ht="16.149999999999999" customHeight="1">
      <c r="A2" s="1582" t="str">
        <f>'Data Sheet'!$C$25</f>
        <v xml:space="preserve"> New York State Electric &amp; Gas Corporation</v>
      </c>
      <c r="B2" s="1604"/>
      <c r="C2" s="1853" t="s">
        <v>1148</v>
      </c>
      <c r="D2" s="1604"/>
      <c r="E2" s="1583"/>
      <c r="F2" s="1604" t="s">
        <v>3295</v>
      </c>
      <c r="G2" s="2004"/>
      <c r="H2" s="1604"/>
      <c r="I2" s="1604"/>
      <c r="J2" s="1604"/>
      <c r="K2" s="1604"/>
      <c r="L2" s="1604"/>
      <c r="M2" s="1604"/>
      <c r="N2" s="1604"/>
      <c r="O2" s="1604"/>
      <c r="P2" s="1604"/>
      <c r="Q2" s="1604"/>
      <c r="R2" s="1604"/>
      <c r="S2" s="1604"/>
    </row>
    <row r="3" spans="1:19" ht="16.149999999999999" customHeight="1">
      <c r="A3" s="1585"/>
      <c r="B3" s="1748"/>
      <c r="C3" s="1944" t="s">
        <v>1149</v>
      </c>
      <c r="D3" s="1748"/>
      <c r="E3" s="1583"/>
      <c r="F3" s="1687" t="str">
        <f>'Data Sheet'!$C$40</f>
        <v xml:space="preserve"> </v>
      </c>
      <c r="G3" s="1943" t="str">
        <f>'Data Sheet'!$C$38</f>
        <v>12/31/2016</v>
      </c>
      <c r="H3" s="1604"/>
      <c r="I3" s="1604"/>
      <c r="J3" s="1604"/>
      <c r="K3" s="1604"/>
      <c r="L3" s="1604"/>
      <c r="M3" s="1604"/>
      <c r="N3" s="1604"/>
      <c r="O3" s="1604"/>
      <c r="P3" s="1604"/>
      <c r="Q3" s="1604"/>
      <c r="R3" s="1604"/>
      <c r="S3" s="1604"/>
    </row>
    <row r="4" spans="1:19" ht="16.149999999999999" customHeight="1">
      <c r="A4" s="1946" t="s">
        <v>543</v>
      </c>
      <c r="B4" s="1858"/>
      <c r="C4" s="1858"/>
      <c r="D4" s="2048"/>
      <c r="E4" s="1858"/>
      <c r="F4" s="1858"/>
      <c r="G4" s="1859"/>
      <c r="H4" s="1604"/>
      <c r="I4" s="1604"/>
      <c r="J4" s="1604"/>
      <c r="K4" s="1604"/>
      <c r="L4" s="1604"/>
      <c r="M4" s="1604"/>
      <c r="N4" s="1604"/>
      <c r="O4" s="1604"/>
      <c r="P4" s="1604"/>
      <c r="Q4" s="1604"/>
      <c r="R4" s="1604"/>
      <c r="S4" s="1604"/>
    </row>
    <row r="5" spans="1:19" ht="16.149999999999999" customHeight="1">
      <c r="A5" s="1582"/>
      <c r="B5" s="1604"/>
      <c r="C5" s="1604"/>
      <c r="D5" s="1604"/>
      <c r="E5" s="1604"/>
      <c r="F5" s="1604"/>
      <c r="G5" s="1584"/>
      <c r="H5" s="1604"/>
      <c r="I5" s="1604"/>
      <c r="J5" s="1604"/>
      <c r="K5" s="1604"/>
      <c r="L5" s="1604"/>
      <c r="M5" s="1604"/>
      <c r="N5" s="1604"/>
      <c r="O5" s="1604"/>
      <c r="P5" s="1604"/>
      <c r="Q5" s="1604"/>
      <c r="R5" s="1604"/>
      <c r="S5" s="1604"/>
    </row>
    <row r="6" spans="1:19" ht="16.149999999999999" customHeight="1">
      <c r="A6" s="1582"/>
      <c r="B6" s="1604" t="s">
        <v>544</v>
      </c>
      <c r="C6" s="1604"/>
      <c r="D6" s="1604"/>
      <c r="E6" s="1604"/>
      <c r="F6" s="1604"/>
      <c r="G6" s="1584"/>
      <c r="H6" s="1604"/>
      <c r="I6" s="1604"/>
      <c r="J6" s="1604"/>
      <c r="K6" s="1604"/>
      <c r="L6" s="1604"/>
      <c r="M6" s="1604"/>
      <c r="N6" s="1604"/>
      <c r="O6" s="1604"/>
      <c r="P6" s="1604"/>
      <c r="Q6" s="1604"/>
      <c r="R6" s="1604"/>
      <c r="S6" s="1604"/>
    </row>
    <row r="7" spans="1:19" ht="16.149999999999999" customHeight="1">
      <c r="A7" s="1582"/>
      <c r="B7" s="1604" t="s">
        <v>545</v>
      </c>
      <c r="C7" s="1604"/>
      <c r="D7" s="1604"/>
      <c r="E7" s="1604"/>
      <c r="F7" s="1604"/>
      <c r="G7" s="1584"/>
      <c r="H7" s="1604"/>
      <c r="I7" s="1604"/>
      <c r="J7" s="1604"/>
      <c r="K7" s="1604"/>
      <c r="L7" s="1604"/>
      <c r="M7" s="1604"/>
      <c r="N7" s="1604"/>
      <c r="O7" s="1604"/>
      <c r="P7" s="1604"/>
      <c r="Q7" s="1604"/>
      <c r="R7" s="1604"/>
      <c r="S7" s="1604"/>
    </row>
    <row r="8" spans="1:19" ht="16.149999999999999" customHeight="1">
      <c r="A8" s="2538"/>
      <c r="B8" s="2539" t="s">
        <v>4667</v>
      </c>
      <c r="C8" s="2539"/>
      <c r="D8" s="2539"/>
      <c r="E8" s="2539"/>
      <c r="F8" s="2539"/>
      <c r="G8" s="2563"/>
      <c r="H8" s="1604"/>
      <c r="I8" s="1604"/>
      <c r="J8" s="1604"/>
      <c r="K8" s="1604"/>
      <c r="L8" s="1604"/>
      <c r="M8" s="1604"/>
      <c r="N8" s="1604"/>
      <c r="O8" s="1604"/>
      <c r="P8" s="1604"/>
      <c r="Q8" s="1604"/>
      <c r="R8" s="1604"/>
      <c r="S8" s="1604"/>
    </row>
    <row r="9" spans="1:19" ht="16.149999999999999" customHeight="1">
      <c r="A9" s="2538"/>
      <c r="B9" s="2539" t="s">
        <v>546</v>
      </c>
      <c r="C9" s="2539"/>
      <c r="D9" s="2539"/>
      <c r="E9" s="2539"/>
      <c r="F9" s="2539"/>
      <c r="G9" s="2563"/>
      <c r="H9" s="1604"/>
      <c r="I9" s="1604"/>
      <c r="J9" s="1604"/>
      <c r="K9" s="1604"/>
      <c r="L9" s="1604"/>
      <c r="M9" s="1604"/>
      <c r="N9" s="1604"/>
      <c r="O9" s="1604"/>
      <c r="P9" s="1604"/>
      <c r="Q9" s="1604"/>
      <c r="R9" s="1604"/>
      <c r="S9" s="1604"/>
    </row>
    <row r="10" spans="1:19" ht="16.149999999999999" customHeight="1">
      <c r="A10" s="1950"/>
      <c r="B10" s="1951"/>
      <c r="C10" s="1951"/>
      <c r="D10" s="1951"/>
      <c r="E10" s="2205" t="s">
        <v>547</v>
      </c>
      <c r="F10" s="1858"/>
      <c r="G10" s="2009"/>
      <c r="H10" s="1604"/>
      <c r="I10" s="1604"/>
      <c r="J10" s="1604"/>
      <c r="K10" s="1604"/>
      <c r="L10" s="1604"/>
      <c r="M10" s="1604"/>
      <c r="N10" s="1604"/>
      <c r="O10" s="1604"/>
      <c r="P10" s="1604"/>
      <c r="Q10" s="1604"/>
      <c r="R10" s="1604"/>
      <c r="S10" s="1604"/>
    </row>
    <row r="11" spans="1:19" ht="16.149999999999999" customHeight="1">
      <c r="A11" s="1610"/>
      <c r="B11" s="1853"/>
      <c r="C11" s="1872" t="s">
        <v>548</v>
      </c>
      <c r="D11" s="1853"/>
      <c r="E11" s="1872" t="s">
        <v>176</v>
      </c>
      <c r="F11" s="1853"/>
      <c r="G11" s="1953" t="s">
        <v>1825</v>
      </c>
      <c r="H11" s="1604"/>
      <c r="I11" s="1604"/>
      <c r="J11" s="1604"/>
      <c r="K11" s="1604"/>
      <c r="L11" s="1604"/>
      <c r="M11" s="1604"/>
      <c r="N11" s="1604"/>
      <c r="O11" s="1604"/>
      <c r="P11" s="1604"/>
      <c r="Q11" s="1604"/>
      <c r="R11" s="1604"/>
      <c r="S11" s="1604"/>
    </row>
    <row r="12" spans="1:19" ht="16.149999999999999" customHeight="1">
      <c r="A12" s="1610" t="s">
        <v>1718</v>
      </c>
      <c r="B12" s="1872" t="s">
        <v>549</v>
      </c>
      <c r="C12" s="1872" t="s">
        <v>550</v>
      </c>
      <c r="D12" s="1872" t="s">
        <v>535</v>
      </c>
      <c r="E12" s="1872" t="s">
        <v>517</v>
      </c>
      <c r="F12" s="1872" t="s">
        <v>1829</v>
      </c>
      <c r="G12" s="1953" t="s">
        <v>2501</v>
      </c>
      <c r="H12" s="1604"/>
      <c r="I12" s="1604"/>
      <c r="J12" s="1604"/>
      <c r="K12" s="1604"/>
      <c r="L12" s="1604"/>
      <c r="M12" s="1604"/>
      <c r="N12" s="1604"/>
      <c r="O12" s="1604"/>
      <c r="P12" s="1604"/>
      <c r="Q12" s="1604"/>
      <c r="R12" s="1604"/>
      <c r="S12" s="1604"/>
    </row>
    <row r="13" spans="1:19" ht="16.149999999999999" customHeight="1">
      <c r="A13" s="1954" t="s">
        <v>1721</v>
      </c>
      <c r="B13" s="1955" t="s">
        <v>3007</v>
      </c>
      <c r="C13" s="1955" t="s">
        <v>551</v>
      </c>
      <c r="D13" s="1955" t="s">
        <v>3009</v>
      </c>
      <c r="E13" s="1955" t="s">
        <v>3010</v>
      </c>
      <c r="F13" s="1955" t="s">
        <v>537</v>
      </c>
      <c r="G13" s="1956" t="s">
        <v>552</v>
      </c>
      <c r="H13" s="1604"/>
      <c r="I13" s="1604"/>
      <c r="J13" s="1604"/>
      <c r="K13" s="1604"/>
      <c r="L13" s="1604"/>
      <c r="M13" s="1604"/>
      <c r="N13" s="1604"/>
      <c r="O13" s="1604"/>
      <c r="P13" s="1604"/>
      <c r="Q13" s="1604"/>
      <c r="R13" s="1604"/>
      <c r="S13" s="1604"/>
    </row>
    <row r="14" spans="1:19">
      <c r="A14" s="1610">
        <v>1</v>
      </c>
      <c r="B14" s="2044" t="s">
        <v>5551</v>
      </c>
      <c r="C14" s="2207">
        <v>320011</v>
      </c>
      <c r="D14" s="2207">
        <v>331736</v>
      </c>
      <c r="E14" s="2207">
        <v>431</v>
      </c>
      <c r="F14" s="2207">
        <v>369173</v>
      </c>
      <c r="G14" s="2032">
        <f t="shared" ref="G14:G58" si="0">C14+D14-F14</f>
        <v>282574</v>
      </c>
      <c r="H14" s="1604"/>
      <c r="I14" s="1604"/>
      <c r="J14" s="1604"/>
      <c r="K14" s="1604"/>
      <c r="L14" s="1604"/>
      <c r="M14" s="1604"/>
      <c r="N14" s="1604"/>
      <c r="O14" s="1604"/>
      <c r="P14" s="1604"/>
      <c r="Q14" s="1604"/>
      <c r="R14" s="1604"/>
      <c r="S14" s="1604"/>
    </row>
    <row r="15" spans="1:19">
      <c r="A15" s="1610">
        <v>2</v>
      </c>
      <c r="B15" s="2044"/>
      <c r="C15" s="2207"/>
      <c r="D15" s="2207"/>
      <c r="E15" s="2044"/>
      <c r="F15" s="2207"/>
      <c r="G15" s="2032">
        <f t="shared" si="0"/>
        <v>0</v>
      </c>
      <c r="H15" s="1604"/>
      <c r="I15" s="1604"/>
      <c r="J15" s="1604"/>
      <c r="K15" s="1604"/>
      <c r="L15" s="1604"/>
      <c r="M15" s="1604"/>
      <c r="N15" s="1604"/>
      <c r="O15" s="1604"/>
      <c r="P15" s="1604"/>
      <c r="Q15" s="1604"/>
      <c r="R15" s="1604"/>
      <c r="S15" s="1604"/>
    </row>
    <row r="16" spans="1:19">
      <c r="A16" s="1610">
        <v>3</v>
      </c>
      <c r="B16" s="2044" t="s">
        <v>5552</v>
      </c>
      <c r="C16" s="2207">
        <v>-1869</v>
      </c>
      <c r="D16" s="2207">
        <v>1392429</v>
      </c>
      <c r="E16" s="2044"/>
      <c r="F16" s="2207"/>
      <c r="G16" s="2032">
        <f t="shared" si="0"/>
        <v>1390560</v>
      </c>
      <c r="H16" s="1604"/>
      <c r="I16" s="1604"/>
      <c r="J16" s="1604"/>
      <c r="K16" s="1604"/>
      <c r="L16" s="1604"/>
      <c r="M16" s="1604"/>
      <c r="N16" s="1604"/>
      <c r="O16" s="1604"/>
      <c r="P16" s="1604"/>
      <c r="Q16" s="1604"/>
      <c r="R16" s="1604"/>
      <c r="S16" s="1604"/>
    </row>
    <row r="17" spans="1:19">
      <c r="A17" s="1610">
        <v>4</v>
      </c>
      <c r="B17" s="2044"/>
      <c r="C17" s="2207"/>
      <c r="D17" s="2207"/>
      <c r="E17" s="2044"/>
      <c r="F17" s="2207"/>
      <c r="G17" s="2032">
        <f t="shared" si="0"/>
        <v>0</v>
      </c>
      <c r="H17" s="1604"/>
      <c r="I17" s="1604"/>
      <c r="J17" s="1604"/>
      <c r="K17" s="1604"/>
      <c r="L17" s="1604"/>
      <c r="M17" s="1604"/>
      <c r="N17" s="1604"/>
      <c r="O17" s="1604"/>
      <c r="P17" s="1604"/>
      <c r="Q17" s="1604"/>
      <c r="R17" s="1604"/>
      <c r="S17" s="1604"/>
    </row>
    <row r="18" spans="1:19">
      <c r="A18" s="1610">
        <v>5</v>
      </c>
      <c r="B18" s="2044"/>
      <c r="C18" s="2207"/>
      <c r="D18" s="2207"/>
      <c r="E18" s="2044"/>
      <c r="F18" s="2207"/>
      <c r="G18" s="2032">
        <f t="shared" si="0"/>
        <v>0</v>
      </c>
      <c r="H18" s="1604"/>
      <c r="I18" s="1604"/>
      <c r="J18" s="1604"/>
      <c r="K18" s="1604"/>
      <c r="L18" s="1604"/>
      <c r="M18" s="1604"/>
      <c r="N18" s="1604"/>
      <c r="O18" s="1604"/>
      <c r="P18" s="1604"/>
      <c r="Q18" s="1604"/>
      <c r="R18" s="1604"/>
      <c r="S18" s="1604"/>
    </row>
    <row r="19" spans="1:19">
      <c r="A19" s="1610">
        <v>6</v>
      </c>
      <c r="B19" s="2044"/>
      <c r="C19" s="2207"/>
      <c r="D19" s="2207"/>
      <c r="E19" s="2044"/>
      <c r="F19" s="2207"/>
      <c r="G19" s="2032">
        <f t="shared" si="0"/>
        <v>0</v>
      </c>
      <c r="H19" s="1604"/>
      <c r="I19" s="1604"/>
      <c r="J19" s="1604"/>
      <c r="K19" s="1604"/>
      <c r="L19" s="1604"/>
      <c r="M19" s="1604"/>
      <c r="N19" s="1604"/>
      <c r="O19" s="1604"/>
      <c r="P19" s="1604"/>
      <c r="Q19" s="1604"/>
      <c r="R19" s="1604"/>
      <c r="S19" s="1604"/>
    </row>
    <row r="20" spans="1:19">
      <c r="A20" s="1610">
        <v>7</v>
      </c>
      <c r="B20" s="2044"/>
      <c r="C20" s="2207"/>
      <c r="D20" s="2207"/>
      <c r="E20" s="2044"/>
      <c r="F20" s="2207"/>
      <c r="G20" s="2032">
        <f t="shared" si="0"/>
        <v>0</v>
      </c>
      <c r="H20" s="1604"/>
      <c r="I20" s="1604"/>
      <c r="J20" s="1604"/>
      <c r="K20" s="1604"/>
      <c r="L20" s="1604"/>
      <c r="M20" s="1604"/>
      <c r="N20" s="1604"/>
      <c r="O20" s="1604"/>
      <c r="P20" s="1604"/>
      <c r="Q20" s="1604"/>
      <c r="R20" s="1604"/>
      <c r="S20" s="1604"/>
    </row>
    <row r="21" spans="1:19">
      <c r="A21" s="1610">
        <v>8</v>
      </c>
      <c r="B21" s="2044"/>
      <c r="C21" s="2207"/>
      <c r="D21" s="2207"/>
      <c r="E21" s="2044"/>
      <c r="F21" s="2207"/>
      <c r="G21" s="2032">
        <f t="shared" si="0"/>
        <v>0</v>
      </c>
      <c r="H21" s="1604"/>
      <c r="I21" s="1604"/>
      <c r="J21" s="1604"/>
      <c r="K21" s="1604"/>
      <c r="L21" s="1604"/>
      <c r="M21" s="1604"/>
      <c r="N21" s="1604"/>
      <c r="O21" s="1604"/>
      <c r="P21" s="1604"/>
      <c r="Q21" s="1604"/>
      <c r="R21" s="1604"/>
      <c r="S21" s="1604"/>
    </row>
    <row r="22" spans="1:19">
      <c r="A22" s="1610">
        <v>9</v>
      </c>
      <c r="B22" s="2044"/>
      <c r="C22" s="2207"/>
      <c r="D22" s="2207"/>
      <c r="E22" s="2044"/>
      <c r="F22" s="2207"/>
      <c r="G22" s="2032">
        <f t="shared" si="0"/>
        <v>0</v>
      </c>
      <c r="H22" s="1604"/>
      <c r="I22" s="1604"/>
      <c r="J22" s="1604"/>
      <c r="K22" s="1604"/>
      <c r="L22" s="1604"/>
      <c r="M22" s="1604"/>
      <c r="N22" s="1604"/>
      <c r="O22" s="1604"/>
      <c r="P22" s="1604"/>
      <c r="Q22" s="1604"/>
      <c r="R22" s="1604"/>
      <c r="S22" s="1604"/>
    </row>
    <row r="23" spans="1:19">
      <c r="A23" s="1610">
        <v>10</v>
      </c>
      <c r="B23" s="2208"/>
      <c r="C23" s="2207"/>
      <c r="D23" s="2207"/>
      <c r="E23" s="2044"/>
      <c r="F23" s="2207"/>
      <c r="G23" s="2032">
        <f t="shared" si="0"/>
        <v>0</v>
      </c>
      <c r="H23" s="1604"/>
      <c r="I23" s="1604"/>
      <c r="J23" s="1604"/>
      <c r="K23" s="1604"/>
      <c r="L23" s="1604"/>
      <c r="M23" s="1604"/>
      <c r="N23" s="1604"/>
      <c r="O23" s="1604"/>
      <c r="P23" s="1604"/>
      <c r="Q23" s="1604"/>
      <c r="R23" s="1604"/>
      <c r="S23" s="1604"/>
    </row>
    <row r="24" spans="1:19">
      <c r="A24" s="1610">
        <v>11</v>
      </c>
      <c r="B24" s="2044"/>
      <c r="C24" s="2207"/>
      <c r="D24" s="2207"/>
      <c r="E24" s="2044"/>
      <c r="F24" s="2207"/>
      <c r="G24" s="2032">
        <f t="shared" si="0"/>
        <v>0</v>
      </c>
      <c r="H24" s="1604"/>
      <c r="I24" s="1604"/>
      <c r="J24" s="1604"/>
      <c r="K24" s="1604"/>
      <c r="L24" s="1604"/>
      <c r="M24" s="1604"/>
      <c r="N24" s="1604"/>
      <c r="O24" s="1604"/>
      <c r="P24" s="1604"/>
      <c r="Q24" s="1604"/>
      <c r="R24" s="1604"/>
      <c r="S24" s="1604"/>
    </row>
    <row r="25" spans="1:19">
      <c r="A25" s="1610">
        <v>12</v>
      </c>
      <c r="B25" s="2044"/>
      <c r="C25" s="2207"/>
      <c r="D25" s="2207"/>
      <c r="E25" s="2044"/>
      <c r="F25" s="2207"/>
      <c r="G25" s="2032">
        <f t="shared" si="0"/>
        <v>0</v>
      </c>
      <c r="H25" s="1604"/>
      <c r="I25" s="1604"/>
      <c r="J25" s="1604"/>
      <c r="K25" s="1604"/>
      <c r="L25" s="1604"/>
      <c r="M25" s="1604"/>
      <c r="N25" s="1604"/>
      <c r="O25" s="1604"/>
      <c r="P25" s="1604"/>
      <c r="Q25" s="1604"/>
      <c r="R25" s="1604"/>
      <c r="S25" s="1604"/>
    </row>
    <row r="26" spans="1:19">
      <c r="A26" s="1610">
        <v>13</v>
      </c>
      <c r="B26" s="2044"/>
      <c r="C26" s="2207"/>
      <c r="D26" s="2207"/>
      <c r="E26" s="2044"/>
      <c r="F26" s="2207"/>
      <c r="G26" s="2032">
        <f t="shared" si="0"/>
        <v>0</v>
      </c>
      <c r="H26" s="1604"/>
      <c r="I26" s="1604"/>
      <c r="J26" s="1604"/>
      <c r="K26" s="1604"/>
      <c r="L26" s="1604"/>
      <c r="M26" s="1604"/>
      <c r="N26" s="1604"/>
      <c r="O26" s="1604"/>
      <c r="P26" s="1604"/>
      <c r="Q26" s="1604"/>
      <c r="R26" s="1604"/>
      <c r="S26" s="1604"/>
    </row>
    <row r="27" spans="1:19">
      <c r="A27" s="1610">
        <v>14</v>
      </c>
      <c r="B27" s="2044"/>
      <c r="C27" s="2207"/>
      <c r="D27" s="2207"/>
      <c r="E27" s="2044"/>
      <c r="F27" s="2207"/>
      <c r="G27" s="2032">
        <f t="shared" si="0"/>
        <v>0</v>
      </c>
      <c r="H27" s="1604"/>
      <c r="I27" s="1604"/>
      <c r="J27" s="1604"/>
      <c r="K27" s="1604"/>
      <c r="L27" s="1604"/>
      <c r="M27" s="1604"/>
      <c r="N27" s="1604"/>
      <c r="O27" s="1604"/>
      <c r="P27" s="1604"/>
      <c r="Q27" s="1604"/>
      <c r="R27" s="1604"/>
      <c r="S27" s="1604"/>
    </row>
    <row r="28" spans="1:19">
      <c r="A28" s="1610">
        <v>15</v>
      </c>
      <c r="B28" s="2044"/>
      <c r="C28" s="2207"/>
      <c r="D28" s="2207"/>
      <c r="E28" s="2044"/>
      <c r="F28" s="2207"/>
      <c r="G28" s="2032">
        <f t="shared" si="0"/>
        <v>0</v>
      </c>
      <c r="H28" s="1604"/>
      <c r="I28" s="1604"/>
      <c r="J28" s="1604"/>
      <c r="K28" s="1604"/>
      <c r="L28" s="1604"/>
      <c r="M28" s="1604"/>
      <c r="N28" s="1604"/>
      <c r="O28" s="1604"/>
      <c r="P28" s="1604"/>
      <c r="Q28" s="1604"/>
      <c r="R28" s="1604"/>
      <c r="S28" s="1604"/>
    </row>
    <row r="29" spans="1:19">
      <c r="A29" s="1610">
        <v>16</v>
      </c>
      <c r="B29" s="2044"/>
      <c r="C29" s="2207"/>
      <c r="D29" s="2207"/>
      <c r="E29" s="2044"/>
      <c r="F29" s="2207"/>
      <c r="G29" s="2032">
        <f t="shared" si="0"/>
        <v>0</v>
      </c>
      <c r="H29" s="1604"/>
      <c r="I29" s="1604"/>
      <c r="J29" s="1604"/>
      <c r="K29" s="1604"/>
      <c r="L29" s="1604"/>
      <c r="M29" s="1604"/>
      <c r="N29" s="1604"/>
      <c r="O29" s="1604"/>
      <c r="P29" s="1604"/>
      <c r="Q29" s="1604"/>
      <c r="R29" s="1604"/>
      <c r="S29" s="1604"/>
    </row>
    <row r="30" spans="1:19">
      <c r="A30" s="1610">
        <v>17</v>
      </c>
      <c r="B30" s="2044"/>
      <c r="C30" s="2207"/>
      <c r="D30" s="2207"/>
      <c r="E30" s="2044"/>
      <c r="F30" s="2207"/>
      <c r="G30" s="2032">
        <f t="shared" si="0"/>
        <v>0</v>
      </c>
      <c r="H30" s="1604"/>
      <c r="I30" s="1604"/>
      <c r="J30" s="1604"/>
      <c r="K30" s="1604"/>
      <c r="L30" s="1604"/>
      <c r="M30" s="1604"/>
      <c r="N30" s="1604"/>
      <c r="O30" s="1604"/>
      <c r="P30" s="1604"/>
      <c r="Q30" s="1604"/>
      <c r="R30" s="1604"/>
      <c r="S30" s="1604"/>
    </row>
    <row r="31" spans="1:19">
      <c r="A31" s="1610">
        <v>18</v>
      </c>
      <c r="B31" s="2044"/>
      <c r="C31" s="2207"/>
      <c r="D31" s="2207"/>
      <c r="E31" s="2044"/>
      <c r="F31" s="2207"/>
      <c r="G31" s="2032">
        <f t="shared" si="0"/>
        <v>0</v>
      </c>
      <c r="H31" s="1604"/>
      <c r="I31" s="1604"/>
      <c r="J31" s="1604"/>
      <c r="K31" s="1604"/>
      <c r="L31" s="1604"/>
      <c r="M31" s="1604"/>
      <c r="N31" s="1604"/>
      <c r="O31" s="1604"/>
      <c r="P31" s="1604"/>
      <c r="Q31" s="1604"/>
      <c r="R31" s="1604"/>
      <c r="S31" s="1604"/>
    </row>
    <row r="32" spans="1:19">
      <c r="A32" s="1610">
        <v>19</v>
      </c>
      <c r="B32" s="2044"/>
      <c r="C32" s="2207"/>
      <c r="D32" s="2207"/>
      <c r="E32" s="2044"/>
      <c r="F32" s="2207"/>
      <c r="G32" s="2032">
        <f t="shared" si="0"/>
        <v>0</v>
      </c>
      <c r="H32" s="1604"/>
      <c r="I32" s="1604"/>
      <c r="J32" s="1604"/>
      <c r="K32" s="1604"/>
      <c r="L32" s="1604"/>
      <c r="M32" s="1604"/>
      <c r="N32" s="1604"/>
      <c r="O32" s="1604"/>
      <c r="P32" s="1604"/>
      <c r="Q32" s="1604"/>
      <c r="R32" s="1604"/>
      <c r="S32" s="1604"/>
    </row>
    <row r="33" spans="1:19">
      <c r="A33" s="1610">
        <v>20</v>
      </c>
      <c r="B33" s="2044"/>
      <c r="C33" s="2207"/>
      <c r="D33" s="2207"/>
      <c r="E33" s="2044"/>
      <c r="F33" s="2207"/>
      <c r="G33" s="2032">
        <f t="shared" si="0"/>
        <v>0</v>
      </c>
      <c r="H33" s="1604"/>
      <c r="I33" s="1604"/>
      <c r="J33" s="1604"/>
      <c r="K33" s="1604"/>
      <c r="L33" s="1604"/>
      <c r="M33" s="1604"/>
      <c r="N33" s="1604"/>
      <c r="O33" s="1604"/>
      <c r="P33" s="1604"/>
      <c r="Q33" s="1604"/>
      <c r="R33" s="1604"/>
      <c r="S33" s="1604"/>
    </row>
    <row r="34" spans="1:19">
      <c r="A34" s="1610">
        <v>21</v>
      </c>
      <c r="B34" s="2044"/>
      <c r="C34" s="2207"/>
      <c r="D34" s="2207"/>
      <c r="E34" s="2044"/>
      <c r="F34" s="2207"/>
      <c r="G34" s="2032">
        <f t="shared" si="0"/>
        <v>0</v>
      </c>
      <c r="H34" s="1604"/>
      <c r="I34" s="1604"/>
      <c r="J34" s="1604"/>
      <c r="K34" s="1604"/>
      <c r="L34" s="1604"/>
      <c r="M34" s="1604"/>
      <c r="N34" s="1604"/>
      <c r="O34" s="1604"/>
      <c r="P34" s="1604"/>
      <c r="Q34" s="1604"/>
      <c r="R34" s="1604"/>
      <c r="S34" s="1604"/>
    </row>
    <row r="35" spans="1:19">
      <c r="A35" s="1610">
        <v>22</v>
      </c>
      <c r="B35" s="2044"/>
      <c r="C35" s="2207"/>
      <c r="D35" s="2207"/>
      <c r="E35" s="2044"/>
      <c r="F35" s="2207"/>
      <c r="G35" s="2032">
        <f t="shared" si="0"/>
        <v>0</v>
      </c>
      <c r="H35" s="1604"/>
      <c r="I35" s="1604"/>
      <c r="J35" s="1604"/>
      <c r="K35" s="1604"/>
      <c r="L35" s="1604"/>
      <c r="M35" s="1604"/>
      <c r="N35" s="1604"/>
      <c r="O35" s="1604"/>
      <c r="P35" s="1604"/>
      <c r="Q35" s="1604"/>
      <c r="R35" s="1604"/>
      <c r="S35" s="1604"/>
    </row>
    <row r="36" spans="1:19">
      <c r="A36" s="1610">
        <v>23</v>
      </c>
      <c r="B36" s="2044"/>
      <c r="C36" s="2207"/>
      <c r="D36" s="2207"/>
      <c r="E36" s="2044"/>
      <c r="F36" s="2207"/>
      <c r="G36" s="2032">
        <f t="shared" si="0"/>
        <v>0</v>
      </c>
      <c r="H36" s="1604"/>
      <c r="I36" s="1604"/>
      <c r="J36" s="1604"/>
      <c r="K36" s="1604"/>
      <c r="L36" s="1604"/>
      <c r="M36" s="1604"/>
      <c r="N36" s="1604"/>
      <c r="O36" s="1604"/>
      <c r="P36" s="1604"/>
      <c r="Q36" s="1604"/>
      <c r="R36" s="1604"/>
      <c r="S36" s="1604"/>
    </row>
    <row r="37" spans="1:19">
      <c r="A37" s="1610">
        <v>24</v>
      </c>
      <c r="B37" s="2208"/>
      <c r="C37" s="2207"/>
      <c r="D37" s="2207"/>
      <c r="E37" s="2044"/>
      <c r="F37" s="2207"/>
      <c r="G37" s="2032">
        <f t="shared" si="0"/>
        <v>0</v>
      </c>
      <c r="H37" s="1604"/>
      <c r="I37" s="1604"/>
      <c r="J37" s="1604"/>
      <c r="K37" s="1604"/>
      <c r="L37" s="1604"/>
      <c r="M37" s="1604"/>
      <c r="N37" s="1604"/>
      <c r="O37" s="1604"/>
      <c r="P37" s="1604"/>
      <c r="Q37" s="1604"/>
      <c r="R37" s="1604"/>
      <c r="S37" s="1604"/>
    </row>
    <row r="38" spans="1:19">
      <c r="A38" s="1610">
        <v>25</v>
      </c>
      <c r="B38" s="2208"/>
      <c r="C38" s="2207"/>
      <c r="D38" s="2207"/>
      <c r="E38" s="2044"/>
      <c r="F38" s="2207"/>
      <c r="G38" s="2032">
        <f t="shared" si="0"/>
        <v>0</v>
      </c>
      <c r="H38" s="1604"/>
      <c r="I38" s="1604"/>
      <c r="J38" s="1604"/>
      <c r="K38" s="1604"/>
      <c r="L38" s="1604"/>
      <c r="M38" s="1604"/>
      <c r="N38" s="1604"/>
      <c r="O38" s="1604"/>
      <c r="P38" s="1604"/>
      <c r="Q38" s="1604"/>
      <c r="R38" s="1604"/>
      <c r="S38" s="1604"/>
    </row>
    <row r="39" spans="1:19">
      <c r="A39" s="1610">
        <v>26</v>
      </c>
      <c r="B39" s="2208"/>
      <c r="C39" s="2207"/>
      <c r="D39" s="2207"/>
      <c r="E39" s="2044"/>
      <c r="F39" s="2207"/>
      <c r="G39" s="2032">
        <f t="shared" si="0"/>
        <v>0</v>
      </c>
      <c r="H39" s="1604"/>
      <c r="I39" s="1604"/>
      <c r="J39" s="1604"/>
      <c r="K39" s="1604"/>
      <c r="L39" s="1604"/>
      <c r="M39" s="1604"/>
      <c r="N39" s="1604"/>
      <c r="O39" s="1604"/>
      <c r="P39" s="1604"/>
      <c r="Q39" s="1604"/>
      <c r="R39" s="1604"/>
      <c r="S39" s="1604"/>
    </row>
    <row r="40" spans="1:19">
      <c r="A40" s="1610">
        <v>27</v>
      </c>
      <c r="B40" s="2208"/>
      <c r="C40" s="2207"/>
      <c r="D40" s="2207"/>
      <c r="E40" s="2044"/>
      <c r="F40" s="2207"/>
      <c r="G40" s="2032">
        <f t="shared" si="0"/>
        <v>0</v>
      </c>
      <c r="H40" s="1604"/>
      <c r="I40" s="1604"/>
      <c r="J40" s="1604"/>
      <c r="K40" s="1604"/>
      <c r="L40" s="1604"/>
      <c r="M40" s="1604"/>
      <c r="N40" s="1604"/>
      <c r="O40" s="1604"/>
      <c r="P40" s="1604"/>
      <c r="Q40" s="1604"/>
      <c r="R40" s="1604"/>
      <c r="S40" s="1604"/>
    </row>
    <row r="41" spans="1:19">
      <c r="A41" s="1610">
        <v>28</v>
      </c>
      <c r="B41" s="2208"/>
      <c r="C41" s="2207"/>
      <c r="D41" s="2207"/>
      <c r="E41" s="2044"/>
      <c r="F41" s="2207"/>
      <c r="G41" s="2032">
        <f t="shared" si="0"/>
        <v>0</v>
      </c>
      <c r="H41" s="1604"/>
      <c r="I41" s="1604"/>
      <c r="J41" s="1604"/>
      <c r="K41" s="1604"/>
      <c r="L41" s="1604"/>
      <c r="M41" s="1604"/>
      <c r="N41" s="1604"/>
      <c r="O41" s="1604"/>
      <c r="P41" s="1604"/>
      <c r="Q41" s="1604"/>
      <c r="R41" s="1604"/>
      <c r="S41" s="1604"/>
    </row>
    <row r="42" spans="1:19">
      <c r="A42" s="1610">
        <v>29</v>
      </c>
      <c r="B42" s="2208"/>
      <c r="C42" s="2207"/>
      <c r="D42" s="2207"/>
      <c r="E42" s="2044"/>
      <c r="F42" s="2207"/>
      <c r="G42" s="2032">
        <f t="shared" si="0"/>
        <v>0</v>
      </c>
      <c r="H42" s="1604"/>
      <c r="I42" s="1604"/>
      <c r="J42" s="1604"/>
      <c r="K42" s="1604"/>
      <c r="L42" s="1604"/>
      <c r="M42" s="1604"/>
      <c r="N42" s="1604"/>
      <c r="O42" s="1604"/>
      <c r="P42" s="1604"/>
      <c r="Q42" s="1604"/>
      <c r="R42" s="1604"/>
      <c r="S42" s="1604"/>
    </row>
    <row r="43" spans="1:19">
      <c r="A43" s="1610">
        <v>30</v>
      </c>
      <c r="B43" s="2208"/>
      <c r="C43" s="2207"/>
      <c r="D43" s="2207"/>
      <c r="E43" s="2044"/>
      <c r="F43" s="2207"/>
      <c r="G43" s="2032">
        <f t="shared" si="0"/>
        <v>0</v>
      </c>
      <c r="H43" s="1604"/>
      <c r="I43" s="1604"/>
      <c r="J43" s="1604"/>
      <c r="K43" s="1604"/>
      <c r="L43" s="1604"/>
      <c r="M43" s="1604"/>
      <c r="N43" s="1604"/>
      <c r="O43" s="1604"/>
      <c r="P43" s="1604"/>
      <c r="Q43" s="1604"/>
      <c r="R43" s="1604"/>
      <c r="S43" s="1604"/>
    </row>
    <row r="44" spans="1:19">
      <c r="A44" s="1610">
        <v>31</v>
      </c>
      <c r="B44" s="2208"/>
      <c r="C44" s="2207"/>
      <c r="D44" s="2207"/>
      <c r="E44" s="2044"/>
      <c r="F44" s="2207"/>
      <c r="G44" s="2032">
        <f t="shared" si="0"/>
        <v>0</v>
      </c>
      <c r="H44" s="1604"/>
      <c r="I44" s="1604"/>
      <c r="J44" s="1604"/>
      <c r="K44" s="1604"/>
      <c r="L44" s="1604"/>
      <c r="M44" s="1604"/>
      <c r="N44" s="1604"/>
      <c r="O44" s="1604"/>
      <c r="P44" s="1604"/>
      <c r="Q44" s="1604"/>
      <c r="R44" s="1604"/>
      <c r="S44" s="1604"/>
    </row>
    <row r="45" spans="1:19">
      <c r="A45" s="1610">
        <v>32</v>
      </c>
      <c r="B45" s="2208"/>
      <c r="C45" s="2207"/>
      <c r="D45" s="2207"/>
      <c r="E45" s="2044"/>
      <c r="F45" s="2207"/>
      <c r="G45" s="2032">
        <f t="shared" si="0"/>
        <v>0</v>
      </c>
      <c r="H45" s="1604"/>
      <c r="I45" s="1604"/>
      <c r="J45" s="1604"/>
      <c r="K45" s="1604"/>
      <c r="L45" s="1604"/>
      <c r="M45" s="1604"/>
      <c r="N45" s="1604"/>
      <c r="O45" s="1604"/>
      <c r="P45" s="1604"/>
      <c r="Q45" s="1604"/>
      <c r="R45" s="1604"/>
      <c r="S45" s="1604"/>
    </row>
    <row r="46" spans="1:19">
      <c r="A46" s="1610">
        <v>33</v>
      </c>
      <c r="B46" s="2208"/>
      <c r="C46" s="2207"/>
      <c r="D46" s="2207"/>
      <c r="E46" s="2044"/>
      <c r="F46" s="2207"/>
      <c r="G46" s="2032">
        <f t="shared" si="0"/>
        <v>0</v>
      </c>
      <c r="H46" s="1604"/>
      <c r="I46" s="1604"/>
      <c r="J46" s="1604"/>
      <c r="K46" s="1604"/>
      <c r="L46" s="1604"/>
      <c r="M46" s="1604"/>
      <c r="N46" s="1604"/>
      <c r="O46" s="1604"/>
      <c r="P46" s="1604"/>
      <c r="Q46" s="1604"/>
      <c r="R46" s="1604"/>
      <c r="S46" s="1604"/>
    </row>
    <row r="47" spans="1:19">
      <c r="A47" s="1610">
        <v>34</v>
      </c>
      <c r="B47" s="2208"/>
      <c r="C47" s="2207"/>
      <c r="D47" s="2207"/>
      <c r="E47" s="2044"/>
      <c r="F47" s="2207"/>
      <c r="G47" s="2032">
        <f t="shared" si="0"/>
        <v>0</v>
      </c>
      <c r="H47" s="1604"/>
      <c r="I47" s="1604"/>
      <c r="J47" s="1604"/>
      <c r="K47" s="1604"/>
      <c r="L47" s="1604"/>
      <c r="M47" s="1604"/>
      <c r="N47" s="1604"/>
      <c r="O47" s="1604"/>
      <c r="P47" s="1604"/>
      <c r="Q47" s="1604"/>
      <c r="R47" s="1604"/>
      <c r="S47" s="1604"/>
    </row>
    <row r="48" spans="1:19">
      <c r="A48" s="1610">
        <v>35</v>
      </c>
      <c r="B48" s="2208"/>
      <c r="C48" s="2207"/>
      <c r="D48" s="2207"/>
      <c r="E48" s="2044"/>
      <c r="F48" s="2207"/>
      <c r="G48" s="2032">
        <f t="shared" si="0"/>
        <v>0</v>
      </c>
      <c r="H48" s="1604"/>
      <c r="I48" s="1604"/>
      <c r="J48" s="1604"/>
      <c r="K48" s="1604"/>
      <c r="L48" s="1604"/>
      <c r="M48" s="1604"/>
      <c r="N48" s="1604"/>
      <c r="O48" s="1604"/>
      <c r="P48" s="1604"/>
      <c r="Q48" s="1604"/>
      <c r="R48" s="1604"/>
      <c r="S48" s="1604"/>
    </row>
    <row r="49" spans="1:19">
      <c r="A49" s="1610">
        <v>36</v>
      </c>
      <c r="B49" s="2208"/>
      <c r="C49" s="2207"/>
      <c r="D49" s="2207"/>
      <c r="E49" s="2044"/>
      <c r="F49" s="2207"/>
      <c r="G49" s="2032">
        <f t="shared" si="0"/>
        <v>0</v>
      </c>
      <c r="H49" s="1604"/>
      <c r="I49" s="1604"/>
      <c r="J49" s="1604"/>
      <c r="K49" s="1604"/>
      <c r="L49" s="1604"/>
      <c r="M49" s="1604"/>
      <c r="N49" s="1604"/>
      <c r="O49" s="1604"/>
      <c r="P49" s="1604"/>
      <c r="Q49" s="1604"/>
      <c r="R49" s="1604"/>
      <c r="S49" s="1604"/>
    </row>
    <row r="50" spans="1:19">
      <c r="A50" s="1610">
        <v>37</v>
      </c>
      <c r="B50" s="2208"/>
      <c r="C50" s="2207"/>
      <c r="D50" s="2207"/>
      <c r="E50" s="2044"/>
      <c r="F50" s="2207"/>
      <c r="G50" s="2032">
        <f t="shared" si="0"/>
        <v>0</v>
      </c>
      <c r="H50" s="1604"/>
      <c r="I50" s="1604"/>
      <c r="J50" s="1604"/>
      <c r="K50" s="1604"/>
      <c r="L50" s="1604"/>
      <c r="M50" s="1604"/>
      <c r="N50" s="1604"/>
      <c r="O50" s="1604"/>
      <c r="P50" s="1604"/>
      <c r="Q50" s="1604"/>
      <c r="R50" s="1604"/>
      <c r="S50" s="1604"/>
    </row>
    <row r="51" spans="1:19">
      <c r="A51" s="1610">
        <v>38</v>
      </c>
      <c r="B51" s="2208"/>
      <c r="C51" s="2207"/>
      <c r="D51" s="2207"/>
      <c r="E51" s="2044"/>
      <c r="F51" s="2207"/>
      <c r="G51" s="2032">
        <f t="shared" si="0"/>
        <v>0</v>
      </c>
      <c r="H51" s="1604"/>
      <c r="I51" s="1604"/>
      <c r="J51" s="1604"/>
      <c r="K51" s="1604"/>
      <c r="L51" s="1604"/>
      <c r="M51" s="1604"/>
      <c r="N51" s="1604"/>
      <c r="O51" s="1604"/>
      <c r="P51" s="1604"/>
      <c r="Q51" s="1604"/>
      <c r="R51" s="1604"/>
      <c r="S51" s="1604"/>
    </row>
    <row r="52" spans="1:19">
      <c r="A52" s="1610">
        <v>39</v>
      </c>
      <c r="B52" s="2208"/>
      <c r="C52" s="2207"/>
      <c r="D52" s="2207"/>
      <c r="E52" s="2044"/>
      <c r="F52" s="2207"/>
      <c r="G52" s="2032">
        <f t="shared" si="0"/>
        <v>0</v>
      </c>
      <c r="H52" s="1604"/>
      <c r="I52" s="1604"/>
      <c r="J52" s="1604"/>
      <c r="K52" s="1604"/>
      <c r="L52" s="1604"/>
      <c r="M52" s="1604"/>
      <c r="N52" s="1604"/>
      <c r="O52" s="1604"/>
      <c r="P52" s="1604"/>
      <c r="Q52" s="1604"/>
      <c r="R52" s="1604"/>
      <c r="S52" s="1604"/>
    </row>
    <row r="53" spans="1:19">
      <c r="A53" s="1610">
        <v>40</v>
      </c>
      <c r="B53" s="2208"/>
      <c r="C53" s="2207"/>
      <c r="D53" s="2207"/>
      <c r="E53" s="2044"/>
      <c r="F53" s="2207"/>
      <c r="G53" s="2032">
        <f t="shared" si="0"/>
        <v>0</v>
      </c>
      <c r="H53" s="1604"/>
      <c r="I53" s="1604"/>
      <c r="J53" s="1604"/>
      <c r="K53" s="1604"/>
      <c r="L53" s="1604"/>
      <c r="M53" s="1604"/>
      <c r="N53" s="1604"/>
      <c r="O53" s="1604"/>
      <c r="P53" s="1604"/>
      <c r="Q53" s="1604"/>
      <c r="R53" s="1604"/>
      <c r="S53" s="1604"/>
    </row>
    <row r="54" spans="1:19">
      <c r="A54" s="1610">
        <v>41</v>
      </c>
      <c r="B54" s="2208"/>
      <c r="C54" s="2207"/>
      <c r="D54" s="2207"/>
      <c r="E54" s="2044"/>
      <c r="F54" s="2207"/>
      <c r="G54" s="2032">
        <f t="shared" si="0"/>
        <v>0</v>
      </c>
      <c r="H54" s="1604"/>
      <c r="I54" s="1604"/>
      <c r="J54" s="1604"/>
      <c r="K54" s="1604"/>
      <c r="L54" s="1604"/>
      <c r="M54" s="1604"/>
      <c r="N54" s="1604"/>
      <c r="O54" s="1604"/>
      <c r="P54" s="1604"/>
      <c r="Q54" s="1604"/>
      <c r="R54" s="1604"/>
      <c r="S54" s="1604"/>
    </row>
    <row r="55" spans="1:19">
      <c r="A55" s="1610">
        <v>42</v>
      </c>
      <c r="B55" s="2208"/>
      <c r="C55" s="2207"/>
      <c r="D55" s="2207"/>
      <c r="E55" s="2044"/>
      <c r="F55" s="2207"/>
      <c r="G55" s="2032">
        <f t="shared" si="0"/>
        <v>0</v>
      </c>
      <c r="H55" s="1604"/>
      <c r="I55" s="1604"/>
      <c r="J55" s="1604"/>
      <c r="K55" s="1604"/>
      <c r="L55" s="1604"/>
      <c r="M55" s="1604"/>
      <c r="N55" s="1604"/>
      <c r="O55" s="1604"/>
      <c r="P55" s="1604"/>
      <c r="Q55" s="1604"/>
      <c r="R55" s="1604"/>
      <c r="S55" s="1604"/>
    </row>
    <row r="56" spans="1:19">
      <c r="A56" s="1610">
        <v>43</v>
      </c>
      <c r="B56" s="2208"/>
      <c r="C56" s="2207"/>
      <c r="D56" s="2207"/>
      <c r="E56" s="2044"/>
      <c r="F56" s="2207"/>
      <c r="G56" s="2032">
        <f t="shared" si="0"/>
        <v>0</v>
      </c>
      <c r="H56" s="1604"/>
      <c r="I56" s="1604"/>
      <c r="J56" s="1604"/>
      <c r="K56" s="1604"/>
      <c r="L56" s="1604"/>
      <c r="M56" s="1604"/>
      <c r="N56" s="1604"/>
      <c r="O56" s="1604"/>
      <c r="P56" s="1604"/>
      <c r="Q56" s="1604"/>
      <c r="R56" s="1604"/>
      <c r="S56" s="1604"/>
    </row>
    <row r="57" spans="1:19">
      <c r="A57" s="1610">
        <v>44</v>
      </c>
      <c r="B57" s="2208"/>
      <c r="C57" s="2207"/>
      <c r="D57" s="2207"/>
      <c r="E57" s="2044"/>
      <c r="F57" s="2207"/>
      <c r="G57" s="2032">
        <f t="shared" si="0"/>
        <v>0</v>
      </c>
      <c r="H57" s="1604"/>
      <c r="I57" s="1604"/>
      <c r="J57" s="1604"/>
      <c r="K57" s="1604"/>
      <c r="L57" s="1604"/>
      <c r="M57" s="1604"/>
      <c r="N57" s="1604"/>
      <c r="O57" s="1604"/>
      <c r="P57" s="1604"/>
      <c r="Q57" s="1604"/>
      <c r="R57" s="1604"/>
      <c r="S57" s="1604"/>
    </row>
    <row r="58" spans="1:19">
      <c r="A58" s="1610" t="s">
        <v>2379</v>
      </c>
      <c r="B58" s="2208"/>
      <c r="C58" s="2207"/>
      <c r="D58" s="2207"/>
      <c r="E58" s="2044"/>
      <c r="F58" s="2207"/>
      <c r="G58" s="2032">
        <f t="shared" si="0"/>
        <v>0</v>
      </c>
      <c r="H58" s="1604"/>
      <c r="I58" s="1604"/>
      <c r="J58" s="1604"/>
      <c r="K58" s="1604"/>
      <c r="L58" s="1604"/>
      <c r="M58" s="1604"/>
      <c r="N58" s="1604"/>
      <c r="O58" s="1604"/>
      <c r="P58" s="1604"/>
      <c r="Q58" s="1604"/>
      <c r="R58" s="1604"/>
      <c r="S58" s="1604"/>
    </row>
    <row r="59" spans="1:19">
      <c r="A59" s="2842">
        <v>46</v>
      </c>
      <c r="B59" s="2850" t="s">
        <v>553</v>
      </c>
      <c r="C59" s="2851">
        <f>C126</f>
        <v>0</v>
      </c>
      <c r="D59" s="2851">
        <f>D126</f>
        <v>0</v>
      </c>
      <c r="E59" s="2209"/>
      <c r="F59" s="2851">
        <f>F126</f>
        <v>0</v>
      </c>
      <c r="G59" s="2032">
        <f>G126</f>
        <v>0</v>
      </c>
      <c r="H59" s="1604"/>
      <c r="I59" s="1604"/>
      <c r="J59" s="1604"/>
      <c r="K59" s="1604"/>
      <c r="L59" s="1604"/>
      <c r="M59" s="1604"/>
      <c r="N59" s="1604"/>
      <c r="O59" s="1604"/>
      <c r="P59" s="1604"/>
      <c r="Q59" s="1604"/>
      <c r="R59" s="1604"/>
      <c r="S59" s="1604"/>
    </row>
    <row r="60" spans="1:19">
      <c r="A60" s="1610">
        <v>47</v>
      </c>
      <c r="B60" s="2017" t="s">
        <v>554</v>
      </c>
      <c r="C60" s="1974"/>
      <c r="D60" s="2210"/>
      <c r="E60" s="2209"/>
      <c r="F60" s="2210"/>
      <c r="G60" s="2014">
        <f>SUM(G14:G59)</f>
        <v>1673134</v>
      </c>
      <c r="H60" s="1604"/>
      <c r="I60" s="1604"/>
      <c r="J60" s="1604"/>
      <c r="K60" s="1604"/>
      <c r="L60" s="1604"/>
      <c r="M60" s="1604"/>
      <c r="N60" s="1604"/>
      <c r="O60" s="1604"/>
      <c r="P60" s="1604"/>
      <c r="Q60" s="1604"/>
      <c r="R60" s="1604"/>
      <c r="S60" s="1604"/>
    </row>
    <row r="61" spans="1:19">
      <c r="A61" s="1610">
        <v>48</v>
      </c>
      <c r="B61" s="2211" t="s">
        <v>555</v>
      </c>
      <c r="C61" s="2210"/>
      <c r="D61" s="2210"/>
      <c r="E61" s="2044"/>
      <c r="F61" s="2210"/>
      <c r="G61" s="2032">
        <f>C61+D61-F61</f>
        <v>0</v>
      </c>
      <c r="H61" s="1604"/>
      <c r="I61" s="1604"/>
      <c r="J61" s="1604"/>
      <c r="K61" s="1604"/>
      <c r="L61" s="1604"/>
      <c r="M61" s="1604"/>
      <c r="N61" s="1604"/>
      <c r="O61" s="1604"/>
      <c r="P61" s="1604"/>
      <c r="Q61" s="1604"/>
      <c r="R61" s="1604"/>
      <c r="S61" s="1604"/>
    </row>
    <row r="62" spans="1:19">
      <c r="A62" s="1610"/>
      <c r="B62" s="2005" t="s">
        <v>556</v>
      </c>
      <c r="C62" s="2209"/>
      <c r="D62" s="2209"/>
      <c r="E62" s="2209"/>
      <c r="F62" s="2209"/>
      <c r="G62" s="2058"/>
      <c r="H62" s="1604"/>
      <c r="I62" s="1604"/>
      <c r="J62" s="1604"/>
      <c r="K62" s="1604"/>
      <c r="L62" s="1604"/>
      <c r="M62" s="1604"/>
      <c r="N62" s="1604"/>
      <c r="O62" s="1604"/>
      <c r="P62" s="1604"/>
      <c r="Q62" s="1604"/>
      <c r="R62" s="1604"/>
      <c r="S62" s="1604"/>
    </row>
    <row r="63" spans="1:19" ht="15.75" thickBot="1">
      <c r="A63" s="2212">
        <v>49</v>
      </c>
      <c r="B63" s="2213" t="s">
        <v>172</v>
      </c>
      <c r="C63" s="1974">
        <f>SUM(C14:C59)</f>
        <v>318142</v>
      </c>
      <c r="D63" s="2021">
        <f>D60+D61</f>
        <v>0</v>
      </c>
      <c r="E63" s="2214"/>
      <c r="F63" s="2021">
        <f>F60+F61</f>
        <v>0</v>
      </c>
      <c r="G63" s="2022">
        <f>G60+G61</f>
        <v>1673134</v>
      </c>
      <c r="H63" s="1604"/>
      <c r="I63" s="1604"/>
      <c r="J63" s="1604"/>
      <c r="K63" s="1604"/>
      <c r="L63" s="1604"/>
      <c r="M63" s="1604"/>
      <c r="N63" s="1604"/>
      <c r="O63" s="1604"/>
      <c r="P63" s="1604"/>
      <c r="Q63" s="1604"/>
      <c r="R63" s="1604"/>
      <c r="S63" s="1604"/>
    </row>
    <row r="64" spans="1:19">
      <c r="A64" s="1604"/>
      <c r="B64" s="1604"/>
      <c r="C64" s="1604"/>
      <c r="D64" s="1604"/>
      <c r="E64" s="1604"/>
      <c r="F64" s="1604"/>
      <c r="G64" s="1604"/>
      <c r="H64" s="1604"/>
      <c r="I64" s="1604"/>
      <c r="J64" s="1604"/>
      <c r="K64" s="1604"/>
      <c r="L64" s="1604"/>
      <c r="M64" s="1604"/>
      <c r="N64" s="1604"/>
      <c r="O64" s="1604"/>
      <c r="P64" s="1604"/>
      <c r="Q64" s="1604"/>
      <c r="R64" s="1604"/>
      <c r="S64" s="1604"/>
    </row>
    <row r="65" spans="1:19">
      <c r="A65" s="2539" t="s">
        <v>4655</v>
      </c>
      <c r="B65" s="2539"/>
      <c r="C65" s="1604"/>
      <c r="D65" s="1604"/>
      <c r="E65" s="1604"/>
      <c r="F65" s="1604"/>
      <c r="G65" s="1604"/>
      <c r="H65" s="1604"/>
      <c r="I65" s="1604"/>
      <c r="J65" s="1604"/>
      <c r="K65" s="1604"/>
      <c r="L65" s="1604"/>
      <c r="M65" s="1604"/>
      <c r="N65" s="1604"/>
      <c r="O65" s="1604"/>
      <c r="P65" s="1604"/>
      <c r="Q65" s="1604"/>
      <c r="R65" s="1604"/>
      <c r="S65" s="1604"/>
    </row>
    <row r="66" spans="1:19">
      <c r="A66" s="1619" t="s">
        <v>557</v>
      </c>
      <c r="B66" s="1619"/>
      <c r="C66" s="1619"/>
      <c r="D66" s="1619"/>
      <c r="E66" s="1619"/>
      <c r="F66" s="1619"/>
      <c r="G66" s="1619"/>
      <c r="H66" s="1604"/>
      <c r="I66" s="1604"/>
      <c r="J66" s="1604"/>
      <c r="K66" s="1604"/>
      <c r="L66" s="1604"/>
      <c r="M66" s="1604"/>
      <c r="N66" s="1604"/>
      <c r="O66" s="1604"/>
      <c r="P66" s="1604"/>
      <c r="Q66" s="1604"/>
      <c r="R66" s="1604"/>
      <c r="S66" s="1604"/>
    </row>
    <row r="67" spans="1:19" ht="15.75">
      <c r="A67" s="1623" t="s">
        <v>558</v>
      </c>
      <c r="B67" s="1619"/>
      <c r="C67" s="1619"/>
      <c r="D67" s="1619"/>
      <c r="E67" s="1619"/>
      <c r="F67" s="1619"/>
      <c r="G67" s="1619"/>
      <c r="H67" s="1604"/>
      <c r="I67" s="1604"/>
      <c r="J67" s="1604"/>
      <c r="K67" s="1604"/>
      <c r="L67" s="1604"/>
      <c r="M67" s="1604"/>
      <c r="N67" s="1604"/>
      <c r="O67" s="1604"/>
      <c r="P67" s="1604"/>
      <c r="Q67" s="1604"/>
      <c r="R67" s="1604"/>
      <c r="S67" s="1604"/>
    </row>
    <row r="68" spans="1:19">
      <c r="A68" s="1604"/>
      <c r="B68" s="1604"/>
      <c r="C68" s="1604"/>
      <c r="D68" s="1604"/>
      <c r="E68" s="1604"/>
      <c r="F68" s="1604"/>
      <c r="G68" s="1604"/>
      <c r="H68" s="1604"/>
      <c r="I68" s="1604"/>
      <c r="J68" s="1604"/>
      <c r="K68" s="1604"/>
      <c r="L68" s="1604"/>
      <c r="M68" s="1604"/>
      <c r="N68" s="1604"/>
      <c r="O68" s="1604"/>
      <c r="P68" s="1604"/>
      <c r="Q68" s="1604"/>
      <c r="R68" s="1604"/>
      <c r="S68" s="1604"/>
    </row>
    <row r="69" spans="1:19" ht="15.75" thickBot="1">
      <c r="A69" s="1604" t="str">
        <f>'Data Sheet'!$C$25</f>
        <v xml:space="preserve"> New York State Electric &amp; Gas Corporation</v>
      </c>
      <c r="B69" s="1604"/>
      <c r="C69" s="1604"/>
      <c r="D69" s="1604"/>
      <c r="E69" s="1604"/>
      <c r="F69" s="2037" t="str">
        <f>'Data Sheet'!$C$40</f>
        <v xml:space="preserve"> </v>
      </c>
      <c r="G69" s="1604" t="str">
        <f>'Data Sheet'!$C$38</f>
        <v>12/31/2016</v>
      </c>
      <c r="H69" s="1604"/>
      <c r="I69" s="1604"/>
      <c r="J69" s="1604"/>
      <c r="K69" s="1604"/>
      <c r="L69" s="1604"/>
      <c r="M69" s="1604"/>
      <c r="N69" s="1604"/>
      <c r="O69" s="1604"/>
      <c r="P69" s="1604"/>
      <c r="Q69" s="1604"/>
      <c r="R69" s="1604"/>
      <c r="S69" s="1604"/>
    </row>
    <row r="70" spans="1:19">
      <c r="A70" s="1578"/>
      <c r="B70" s="1734"/>
      <c r="C70" s="1734"/>
      <c r="D70" s="1734"/>
      <c r="E70" s="1734"/>
      <c r="F70" s="1734"/>
      <c r="G70" s="1941"/>
      <c r="H70" s="1604"/>
      <c r="I70" s="1604"/>
      <c r="J70" s="1604"/>
      <c r="K70" s="1604"/>
      <c r="L70" s="1604"/>
      <c r="M70" s="1604"/>
      <c r="N70" s="1604"/>
      <c r="O70" s="1604"/>
      <c r="P70" s="1604"/>
      <c r="Q70" s="1604"/>
      <c r="R70" s="1604"/>
      <c r="S70" s="1604"/>
    </row>
    <row r="71" spans="1:19">
      <c r="A71" s="2066" t="s">
        <v>543</v>
      </c>
      <c r="B71" s="1619"/>
      <c r="C71" s="1619"/>
      <c r="D71" s="1619"/>
      <c r="E71" s="1619"/>
      <c r="F71" s="1619"/>
      <c r="G71" s="2039"/>
      <c r="H71" s="1604"/>
      <c r="I71" s="1604"/>
      <c r="J71" s="1604"/>
      <c r="K71" s="1604"/>
      <c r="L71" s="1604"/>
      <c r="M71" s="1604"/>
      <c r="N71" s="1604"/>
      <c r="O71" s="1604"/>
      <c r="P71" s="1604"/>
      <c r="Q71" s="1604"/>
      <c r="R71" s="1604"/>
      <c r="S71" s="1604"/>
    </row>
    <row r="72" spans="1:19">
      <c r="A72" s="1585"/>
      <c r="B72" s="1748"/>
      <c r="C72" s="1748"/>
      <c r="D72" s="1748"/>
      <c r="E72" s="1748"/>
      <c r="F72" s="1748"/>
      <c r="G72" s="1945"/>
      <c r="H72" s="1604"/>
      <c r="I72" s="1604"/>
      <c r="J72" s="1604"/>
      <c r="K72" s="1604"/>
      <c r="L72" s="1604"/>
      <c r="M72" s="1604"/>
      <c r="N72" s="1604"/>
      <c r="O72" s="1604"/>
      <c r="P72" s="1604"/>
      <c r="Q72" s="1604"/>
      <c r="R72" s="1604"/>
      <c r="S72" s="1604"/>
    </row>
    <row r="73" spans="1:19">
      <c r="A73" s="1950"/>
      <c r="B73" s="1951"/>
      <c r="C73" s="1951"/>
      <c r="D73" s="1951"/>
      <c r="E73" s="2205" t="s">
        <v>547</v>
      </c>
      <c r="F73" s="1858"/>
      <c r="G73" s="2009"/>
      <c r="H73" s="1604"/>
      <c r="I73" s="1604"/>
      <c r="J73" s="1604"/>
      <c r="K73" s="1604"/>
      <c r="L73" s="1604"/>
      <c r="M73" s="1604"/>
      <c r="N73" s="1604"/>
      <c r="O73" s="1604"/>
      <c r="P73" s="1604"/>
      <c r="Q73" s="1604"/>
      <c r="R73" s="1604"/>
      <c r="S73" s="1604"/>
    </row>
    <row r="74" spans="1:19">
      <c r="A74" s="1610"/>
      <c r="B74" s="1853"/>
      <c r="C74" s="1872" t="s">
        <v>548</v>
      </c>
      <c r="D74" s="1853"/>
      <c r="E74" s="1872" t="s">
        <v>176</v>
      </c>
      <c r="F74" s="1853"/>
      <c r="G74" s="1953" t="s">
        <v>1825</v>
      </c>
      <c r="H74" s="1604"/>
      <c r="I74" s="1604"/>
      <c r="J74" s="1604"/>
      <c r="K74" s="1604"/>
      <c r="L74" s="1604"/>
      <c r="M74" s="1604"/>
      <c r="N74" s="1604"/>
      <c r="O74" s="1604"/>
      <c r="P74" s="1604"/>
      <c r="Q74" s="1604"/>
      <c r="R74" s="1604"/>
      <c r="S74" s="1604"/>
    </row>
    <row r="75" spans="1:19">
      <c r="A75" s="1610"/>
      <c r="B75" s="1872" t="s">
        <v>549</v>
      </c>
      <c r="C75" s="1872" t="s">
        <v>550</v>
      </c>
      <c r="D75" s="1872" t="s">
        <v>535</v>
      </c>
      <c r="E75" s="1872" t="s">
        <v>517</v>
      </c>
      <c r="F75" s="1872" t="s">
        <v>1829</v>
      </c>
      <c r="G75" s="1953" t="s">
        <v>2501</v>
      </c>
      <c r="H75" s="1604"/>
      <c r="I75" s="1604"/>
      <c r="J75" s="1604"/>
      <c r="K75" s="1604"/>
      <c r="L75" s="1604"/>
      <c r="M75" s="1604"/>
      <c r="N75" s="1604"/>
      <c r="O75" s="1604"/>
      <c r="P75" s="1604"/>
      <c r="Q75" s="1604"/>
      <c r="R75" s="1604"/>
      <c r="S75" s="1604"/>
    </row>
    <row r="76" spans="1:19">
      <c r="A76" s="1954"/>
      <c r="B76" s="1955" t="s">
        <v>3007</v>
      </c>
      <c r="C76" s="1955" t="s">
        <v>551</v>
      </c>
      <c r="D76" s="1955" t="s">
        <v>3009</v>
      </c>
      <c r="E76" s="1955" t="s">
        <v>3010</v>
      </c>
      <c r="F76" s="1955" t="s">
        <v>537</v>
      </c>
      <c r="G76" s="1956" t="s">
        <v>552</v>
      </c>
      <c r="H76" s="1604"/>
      <c r="I76" s="1604"/>
      <c r="J76" s="1604"/>
      <c r="K76" s="1604"/>
      <c r="L76" s="1604"/>
      <c r="M76" s="1604"/>
      <c r="N76" s="1604"/>
      <c r="O76" s="1604"/>
      <c r="P76" s="1604"/>
      <c r="Q76" s="1604"/>
      <c r="R76" s="1604"/>
      <c r="S76" s="1604"/>
    </row>
    <row r="77" spans="1:19">
      <c r="A77" s="1582"/>
      <c r="B77" s="1612"/>
      <c r="C77" s="2063"/>
      <c r="D77" s="2152"/>
      <c r="E77" s="1604"/>
      <c r="F77" s="2152"/>
      <c r="G77" s="2032">
        <f t="shared" ref="G77:G125" si="1">C77+D77-F77</f>
        <v>0</v>
      </c>
      <c r="H77" s="1604"/>
      <c r="I77" s="1604"/>
      <c r="J77" s="1604"/>
      <c r="K77" s="1604"/>
      <c r="L77" s="1604"/>
      <c r="M77" s="1604"/>
      <c r="N77" s="1604"/>
      <c r="O77" s="1604"/>
      <c r="P77" s="1604"/>
      <c r="Q77" s="1604"/>
      <c r="R77" s="1604"/>
      <c r="S77" s="1604"/>
    </row>
    <row r="78" spans="1:19">
      <c r="A78" s="1582"/>
      <c r="B78" s="1612"/>
      <c r="C78" s="2063"/>
      <c r="D78" s="2152"/>
      <c r="E78" s="1604"/>
      <c r="F78" s="2152"/>
      <c r="G78" s="2032">
        <f t="shared" si="1"/>
        <v>0</v>
      </c>
      <c r="H78" s="1604"/>
      <c r="I78" s="1604"/>
      <c r="J78" s="1604"/>
      <c r="K78" s="1604"/>
      <c r="L78" s="1604"/>
      <c r="M78" s="1604"/>
      <c r="N78" s="1604"/>
      <c r="O78" s="1604"/>
      <c r="P78" s="1604"/>
      <c r="Q78" s="1604"/>
      <c r="R78" s="1604"/>
      <c r="S78" s="1604"/>
    </row>
    <row r="79" spans="1:19">
      <c r="A79" s="1582"/>
      <c r="B79" s="1612"/>
      <c r="C79" s="2063"/>
      <c r="D79" s="2152"/>
      <c r="E79" s="1604"/>
      <c r="F79" s="2152"/>
      <c r="G79" s="2032">
        <f t="shared" si="1"/>
        <v>0</v>
      </c>
      <c r="H79" s="1604"/>
      <c r="I79" s="1604"/>
      <c r="J79" s="1604"/>
      <c r="K79" s="1604"/>
      <c r="L79" s="1604"/>
      <c r="M79" s="1604"/>
      <c r="N79" s="1604"/>
      <c r="O79" s="1604"/>
      <c r="P79" s="1604"/>
      <c r="Q79" s="1604"/>
      <c r="R79" s="1604"/>
      <c r="S79" s="1604"/>
    </row>
    <row r="80" spans="1:19">
      <c r="A80" s="1582"/>
      <c r="B80" s="1612"/>
      <c r="C80" s="2063"/>
      <c r="D80" s="2152"/>
      <c r="E80" s="1604"/>
      <c r="F80" s="2152"/>
      <c r="G80" s="2032">
        <f t="shared" si="1"/>
        <v>0</v>
      </c>
      <c r="H80" s="1604"/>
      <c r="I80" s="1604"/>
      <c r="J80" s="1604"/>
      <c r="K80" s="1604"/>
      <c r="L80" s="1604"/>
      <c r="M80" s="1604"/>
      <c r="N80" s="1604"/>
      <c r="O80" s="1604"/>
      <c r="P80" s="1604"/>
      <c r="Q80" s="1604"/>
      <c r="R80" s="1604"/>
      <c r="S80" s="1604"/>
    </row>
    <row r="81" spans="1:19">
      <c r="A81" s="1582"/>
      <c r="B81" s="1612"/>
      <c r="C81" s="2063"/>
      <c r="D81" s="2152"/>
      <c r="E81" s="1604"/>
      <c r="F81" s="2152"/>
      <c r="G81" s="2032">
        <f t="shared" si="1"/>
        <v>0</v>
      </c>
      <c r="H81" s="1604"/>
      <c r="I81" s="1604"/>
      <c r="J81" s="1604"/>
      <c r="K81" s="1604"/>
      <c r="L81" s="1604"/>
      <c r="M81" s="1604"/>
      <c r="N81" s="1604"/>
      <c r="O81" s="1604"/>
      <c r="P81" s="1604"/>
      <c r="Q81" s="1604"/>
      <c r="R81" s="1604"/>
      <c r="S81" s="1604"/>
    </row>
    <row r="82" spans="1:19">
      <c r="A82" s="1582"/>
      <c r="B82" s="1612"/>
      <c r="C82" s="2215"/>
      <c r="D82" s="2152"/>
      <c r="E82" s="1598"/>
      <c r="F82" s="2216"/>
      <c r="G82" s="2032">
        <f t="shared" si="1"/>
        <v>0</v>
      </c>
      <c r="H82" s="1604"/>
      <c r="I82" s="1604"/>
      <c r="J82" s="1604"/>
      <c r="K82" s="1604"/>
      <c r="L82" s="1604"/>
      <c r="M82" s="1604"/>
      <c r="N82" s="1604"/>
      <c r="O82" s="1604"/>
      <c r="P82" s="1604"/>
      <c r="Q82" s="1604"/>
      <c r="R82" s="1604"/>
      <c r="S82" s="1604"/>
    </row>
    <row r="83" spans="1:19">
      <c r="A83" s="1582"/>
      <c r="B83" s="1612"/>
      <c r="C83" s="2063"/>
      <c r="D83" s="2152"/>
      <c r="E83" s="1604"/>
      <c r="F83" s="2152"/>
      <c r="G83" s="2032">
        <f t="shared" si="1"/>
        <v>0</v>
      </c>
      <c r="H83" s="1604"/>
      <c r="I83" s="1604"/>
      <c r="J83" s="1604"/>
      <c r="K83" s="1604"/>
      <c r="L83" s="1604"/>
      <c r="M83" s="1604"/>
      <c r="N83" s="1604"/>
      <c r="O83" s="1604"/>
      <c r="P83" s="1604"/>
      <c r="Q83" s="1604"/>
      <c r="R83" s="1604"/>
      <c r="S83" s="1604"/>
    </row>
    <row r="84" spans="1:19">
      <c r="A84" s="1582"/>
      <c r="B84" s="1612"/>
      <c r="C84" s="2063"/>
      <c r="D84" s="2152"/>
      <c r="E84" s="1604"/>
      <c r="F84" s="2152"/>
      <c r="G84" s="2032">
        <f t="shared" si="1"/>
        <v>0</v>
      </c>
      <c r="H84" s="1604"/>
      <c r="I84" s="1604"/>
      <c r="J84" s="1604"/>
      <c r="K84" s="1604"/>
      <c r="L84" s="1604"/>
      <c r="M84" s="1604"/>
      <c r="N84" s="1604"/>
      <c r="O84" s="1604"/>
      <c r="P84" s="1604"/>
      <c r="Q84" s="1604"/>
      <c r="R84" s="1604"/>
      <c r="S84" s="1604"/>
    </row>
    <row r="85" spans="1:19">
      <c r="A85" s="1582"/>
      <c r="B85" s="1612"/>
      <c r="C85" s="2063"/>
      <c r="D85" s="2152"/>
      <c r="E85" s="1604"/>
      <c r="F85" s="2152"/>
      <c r="G85" s="2032">
        <f t="shared" si="1"/>
        <v>0</v>
      </c>
      <c r="H85" s="1604"/>
      <c r="I85" s="1604"/>
      <c r="J85" s="1604"/>
      <c r="K85" s="1604"/>
      <c r="L85" s="1604"/>
      <c r="M85" s="1604"/>
      <c r="N85" s="1604"/>
      <c r="O85" s="1604"/>
      <c r="P85" s="1604"/>
      <c r="Q85" s="1604"/>
      <c r="R85" s="1604"/>
      <c r="S85" s="1604"/>
    </row>
    <row r="86" spans="1:19">
      <c r="A86" s="1582"/>
      <c r="B86" s="1612"/>
      <c r="C86" s="2063"/>
      <c r="D86" s="2152"/>
      <c r="E86" s="1604"/>
      <c r="F86" s="2152"/>
      <c r="G86" s="2032">
        <f t="shared" si="1"/>
        <v>0</v>
      </c>
      <c r="H86" s="1604"/>
      <c r="I86" s="1604"/>
      <c r="J86" s="1604"/>
      <c r="K86" s="1604"/>
      <c r="L86" s="1604"/>
      <c r="M86" s="1604"/>
      <c r="N86" s="1604"/>
      <c r="O86" s="1604"/>
      <c r="P86" s="1604"/>
      <c r="Q86" s="1604"/>
      <c r="R86" s="1604"/>
      <c r="S86" s="1604"/>
    </row>
    <row r="87" spans="1:19">
      <c r="A87" s="1582"/>
      <c r="B87" s="1612"/>
      <c r="C87" s="2063"/>
      <c r="D87" s="2152"/>
      <c r="E87" s="1604"/>
      <c r="F87" s="2152"/>
      <c r="G87" s="2032">
        <f t="shared" si="1"/>
        <v>0</v>
      </c>
      <c r="H87" s="1604"/>
      <c r="I87" s="1604"/>
      <c r="J87" s="1604"/>
      <c r="K87" s="1604"/>
      <c r="L87" s="1604"/>
      <c r="M87" s="1604"/>
      <c r="N87" s="1604"/>
      <c r="O87" s="1604"/>
      <c r="P87" s="1604"/>
      <c r="Q87" s="1604"/>
      <c r="R87" s="1604"/>
      <c r="S87" s="1604"/>
    </row>
    <row r="88" spans="1:19">
      <c r="A88" s="1582"/>
      <c r="B88" s="1612"/>
      <c r="C88" s="2063"/>
      <c r="D88" s="2152"/>
      <c r="E88" s="1604"/>
      <c r="F88" s="2152"/>
      <c r="G88" s="2032">
        <f t="shared" si="1"/>
        <v>0</v>
      </c>
      <c r="H88" s="1604"/>
      <c r="I88" s="1604"/>
      <c r="J88" s="1604"/>
      <c r="K88" s="1604"/>
      <c r="L88" s="1604"/>
      <c r="M88" s="1604"/>
      <c r="N88" s="1604"/>
      <c r="O88" s="1604"/>
      <c r="P88" s="1604"/>
      <c r="Q88" s="1604"/>
      <c r="R88" s="1604"/>
      <c r="S88" s="1604"/>
    </row>
    <row r="89" spans="1:19">
      <c r="A89" s="1582"/>
      <c r="B89" s="1612"/>
      <c r="C89" s="2063"/>
      <c r="D89" s="2152"/>
      <c r="E89" s="1604"/>
      <c r="F89" s="2152"/>
      <c r="G89" s="2032">
        <f t="shared" si="1"/>
        <v>0</v>
      </c>
      <c r="H89" s="1604"/>
      <c r="I89" s="1604"/>
      <c r="J89" s="1604"/>
      <c r="K89" s="1604"/>
      <c r="L89" s="1604"/>
      <c r="M89" s="1604"/>
      <c r="N89" s="1604"/>
      <c r="O89" s="1604"/>
      <c r="P89" s="1604"/>
      <c r="Q89" s="1604"/>
      <c r="R89" s="1604"/>
      <c r="S89" s="1604"/>
    </row>
    <row r="90" spans="1:19">
      <c r="A90" s="1582"/>
      <c r="B90" s="1612"/>
      <c r="C90" s="2063"/>
      <c r="D90" s="2152"/>
      <c r="E90" s="1604"/>
      <c r="F90" s="2152"/>
      <c r="G90" s="2032">
        <f t="shared" si="1"/>
        <v>0</v>
      </c>
      <c r="H90" s="1604"/>
      <c r="I90" s="1604"/>
      <c r="J90" s="1604"/>
      <c r="K90" s="1604"/>
      <c r="L90" s="1604"/>
      <c r="M90" s="1604"/>
      <c r="N90" s="1604"/>
      <c r="O90" s="1604"/>
      <c r="P90" s="1604"/>
      <c r="Q90" s="1604"/>
      <c r="R90" s="1604"/>
      <c r="S90" s="1604"/>
    </row>
    <row r="91" spans="1:19">
      <c r="A91" s="1582"/>
      <c r="B91" s="1612"/>
      <c r="C91" s="2063"/>
      <c r="D91" s="2152"/>
      <c r="E91" s="1604"/>
      <c r="F91" s="2152"/>
      <c r="G91" s="2032">
        <f t="shared" si="1"/>
        <v>0</v>
      </c>
      <c r="H91" s="1604"/>
      <c r="I91" s="1604"/>
      <c r="J91" s="1604"/>
      <c r="K91" s="1604"/>
      <c r="L91" s="1604"/>
      <c r="M91" s="1604"/>
      <c r="N91" s="1604"/>
      <c r="O91" s="1604"/>
      <c r="P91" s="1604"/>
      <c r="Q91" s="1604"/>
      <c r="R91" s="1604"/>
      <c r="S91" s="1604"/>
    </row>
    <row r="92" spans="1:19">
      <c r="A92" s="1582"/>
      <c r="B92" s="1612"/>
      <c r="C92" s="2063"/>
      <c r="D92" s="2152"/>
      <c r="E92" s="1604"/>
      <c r="F92" s="2152"/>
      <c r="G92" s="2032">
        <f t="shared" si="1"/>
        <v>0</v>
      </c>
    </row>
    <row r="93" spans="1:19">
      <c r="A93" s="1582"/>
      <c r="B93" s="1612"/>
      <c r="C93" s="2063"/>
      <c r="D93" s="2152"/>
      <c r="E93" s="1604"/>
      <c r="F93" s="2152"/>
      <c r="G93" s="2032">
        <f t="shared" si="1"/>
        <v>0</v>
      </c>
    </row>
    <row r="94" spans="1:19">
      <c r="A94" s="1582"/>
      <c r="B94" s="1612"/>
      <c r="C94" s="2063"/>
      <c r="D94" s="2152"/>
      <c r="E94" s="1604"/>
      <c r="F94" s="2152"/>
      <c r="G94" s="2032">
        <f t="shared" si="1"/>
        <v>0</v>
      </c>
    </row>
    <row r="95" spans="1:19">
      <c r="A95" s="1582"/>
      <c r="B95" s="1612"/>
      <c r="C95" s="2063"/>
      <c r="D95" s="2152"/>
      <c r="E95" s="1604"/>
      <c r="F95" s="2152"/>
      <c r="G95" s="2032">
        <f t="shared" si="1"/>
        <v>0</v>
      </c>
    </row>
    <row r="96" spans="1:19">
      <c r="A96" s="1582"/>
      <c r="B96" s="1612"/>
      <c r="C96" s="2063"/>
      <c r="D96" s="2152"/>
      <c r="E96" s="1604"/>
      <c r="F96" s="2152"/>
      <c r="G96" s="2032">
        <f t="shared" si="1"/>
        <v>0</v>
      </c>
    </row>
    <row r="97" spans="1:7">
      <c r="A97" s="1582"/>
      <c r="B97" s="1612"/>
      <c r="C97" s="2063"/>
      <c r="D97" s="2152"/>
      <c r="E97" s="1604"/>
      <c r="F97" s="2152"/>
      <c r="G97" s="2032">
        <f t="shared" si="1"/>
        <v>0</v>
      </c>
    </row>
    <row r="98" spans="1:7">
      <c r="A98" s="1582"/>
      <c r="B98" s="1612"/>
      <c r="C98" s="2063"/>
      <c r="D98" s="2152"/>
      <c r="E98" s="1604"/>
      <c r="F98" s="2152"/>
      <c r="G98" s="2032">
        <f t="shared" si="1"/>
        <v>0</v>
      </c>
    </row>
    <row r="99" spans="1:7">
      <c r="A99" s="1582"/>
      <c r="B99" s="1612"/>
      <c r="C99" s="2063"/>
      <c r="D99" s="2152"/>
      <c r="E99" s="1604"/>
      <c r="F99" s="2152"/>
      <c r="G99" s="2032">
        <f t="shared" si="1"/>
        <v>0</v>
      </c>
    </row>
    <row r="100" spans="1:7">
      <c r="A100" s="1582"/>
      <c r="B100" s="1612"/>
      <c r="C100" s="2063"/>
      <c r="D100" s="2152"/>
      <c r="E100" s="1604"/>
      <c r="F100" s="2152"/>
      <c r="G100" s="2032">
        <f t="shared" si="1"/>
        <v>0</v>
      </c>
    </row>
    <row r="101" spans="1:7">
      <c r="A101" s="1582"/>
      <c r="B101" s="1612"/>
      <c r="C101" s="2063"/>
      <c r="D101" s="2152"/>
      <c r="E101" s="1604"/>
      <c r="F101" s="2152"/>
      <c r="G101" s="2032">
        <f t="shared" si="1"/>
        <v>0</v>
      </c>
    </row>
    <row r="102" spans="1:7">
      <c r="A102" s="1582"/>
      <c r="B102" s="1612"/>
      <c r="C102" s="2063"/>
      <c r="D102" s="2152"/>
      <c r="E102" s="1604"/>
      <c r="F102" s="2152"/>
      <c r="G102" s="2032">
        <f t="shared" si="1"/>
        <v>0</v>
      </c>
    </row>
    <row r="103" spans="1:7">
      <c r="A103" s="1582"/>
      <c r="B103" s="1612"/>
      <c r="C103" s="2063"/>
      <c r="D103" s="2152"/>
      <c r="E103" s="1604"/>
      <c r="F103" s="2152"/>
      <c r="G103" s="2032">
        <f t="shared" si="1"/>
        <v>0</v>
      </c>
    </row>
    <row r="104" spans="1:7">
      <c r="A104" s="1582"/>
      <c r="B104" s="1612"/>
      <c r="C104" s="2063"/>
      <c r="D104" s="2152"/>
      <c r="E104" s="1604"/>
      <c r="F104" s="2152"/>
      <c r="G104" s="2032">
        <f t="shared" si="1"/>
        <v>0</v>
      </c>
    </row>
    <row r="105" spans="1:7">
      <c r="A105" s="1582"/>
      <c r="B105" s="1612"/>
      <c r="C105" s="2063"/>
      <c r="D105" s="2152"/>
      <c r="E105" s="1604"/>
      <c r="F105" s="2152"/>
      <c r="G105" s="2032">
        <f t="shared" si="1"/>
        <v>0</v>
      </c>
    </row>
    <row r="106" spans="1:7">
      <c r="A106" s="1582"/>
      <c r="B106" s="1612"/>
      <c r="C106" s="2063"/>
      <c r="D106" s="2152"/>
      <c r="E106" s="1604"/>
      <c r="F106" s="2152"/>
      <c r="G106" s="2032">
        <f t="shared" si="1"/>
        <v>0</v>
      </c>
    </row>
    <row r="107" spans="1:7">
      <c r="A107" s="1582"/>
      <c r="B107" s="1612"/>
      <c r="C107" s="2063"/>
      <c r="D107" s="2152"/>
      <c r="E107" s="1604"/>
      <c r="F107" s="2152"/>
      <c r="G107" s="2032">
        <f t="shared" si="1"/>
        <v>0</v>
      </c>
    </row>
    <row r="108" spans="1:7">
      <c r="A108" s="1582"/>
      <c r="B108" s="1612"/>
      <c r="C108" s="2063"/>
      <c r="D108" s="2152"/>
      <c r="E108" s="1604"/>
      <c r="F108" s="2152"/>
      <c r="G108" s="2032">
        <f t="shared" si="1"/>
        <v>0</v>
      </c>
    </row>
    <row r="109" spans="1:7">
      <c r="A109" s="1582"/>
      <c r="B109" s="1612"/>
      <c r="C109" s="2063"/>
      <c r="D109" s="2152"/>
      <c r="E109" s="1604"/>
      <c r="F109" s="2152"/>
      <c r="G109" s="2032">
        <f t="shared" si="1"/>
        <v>0</v>
      </c>
    </row>
    <row r="110" spans="1:7">
      <c r="A110" s="1582"/>
      <c r="B110" s="1612"/>
      <c r="C110" s="2063"/>
      <c r="D110" s="2152"/>
      <c r="E110" s="1604"/>
      <c r="F110" s="2152"/>
      <c r="G110" s="2032">
        <f t="shared" si="1"/>
        <v>0</v>
      </c>
    </row>
    <row r="111" spans="1:7">
      <c r="A111" s="1582"/>
      <c r="B111" s="1612"/>
      <c r="C111" s="2063"/>
      <c r="D111" s="2152"/>
      <c r="E111" s="1604"/>
      <c r="F111" s="2152"/>
      <c r="G111" s="2032">
        <f t="shared" si="1"/>
        <v>0</v>
      </c>
    </row>
    <row r="112" spans="1:7">
      <c r="A112" s="1582"/>
      <c r="B112" s="1612"/>
      <c r="C112" s="2063"/>
      <c r="D112" s="2152"/>
      <c r="E112" s="1604"/>
      <c r="F112" s="2152"/>
      <c r="G112" s="2032">
        <f t="shared" si="1"/>
        <v>0</v>
      </c>
    </row>
    <row r="113" spans="1:7">
      <c r="A113" s="1582"/>
      <c r="B113" s="1612"/>
      <c r="C113" s="2063"/>
      <c r="D113" s="2152"/>
      <c r="E113" s="1604"/>
      <c r="F113" s="2152"/>
      <c r="G113" s="2032">
        <f t="shared" si="1"/>
        <v>0</v>
      </c>
    </row>
    <row r="114" spans="1:7">
      <c r="A114" s="1582"/>
      <c r="B114" s="1612"/>
      <c r="C114" s="2063"/>
      <c r="D114" s="2152"/>
      <c r="E114" s="1604"/>
      <c r="F114" s="2152"/>
      <c r="G114" s="2032">
        <f t="shared" si="1"/>
        <v>0</v>
      </c>
    </row>
    <row r="115" spans="1:7">
      <c r="A115" s="1582"/>
      <c r="B115" s="1612"/>
      <c r="C115" s="2063"/>
      <c r="D115" s="2152"/>
      <c r="E115" s="1604"/>
      <c r="F115" s="2152"/>
      <c r="G115" s="2032">
        <f t="shared" si="1"/>
        <v>0</v>
      </c>
    </row>
    <row r="116" spans="1:7">
      <c r="A116" s="1582"/>
      <c r="B116" s="1612"/>
      <c r="C116" s="2063"/>
      <c r="D116" s="2152"/>
      <c r="E116" s="1604"/>
      <c r="F116" s="2152"/>
      <c r="G116" s="2032">
        <f t="shared" si="1"/>
        <v>0</v>
      </c>
    </row>
    <row r="117" spans="1:7">
      <c r="A117" s="1582"/>
      <c r="B117" s="1612"/>
      <c r="C117" s="2063"/>
      <c r="D117" s="2152"/>
      <c r="E117" s="1604"/>
      <c r="F117" s="2152"/>
      <c r="G117" s="2032">
        <f t="shared" si="1"/>
        <v>0</v>
      </c>
    </row>
    <row r="118" spans="1:7">
      <c r="A118" s="1582"/>
      <c r="B118" s="1612"/>
      <c r="C118" s="2063"/>
      <c r="D118" s="2152"/>
      <c r="E118" s="1604"/>
      <c r="F118" s="2152"/>
      <c r="G118" s="2032">
        <f t="shared" si="1"/>
        <v>0</v>
      </c>
    </row>
    <row r="119" spans="1:7">
      <c r="A119" s="1582"/>
      <c r="B119" s="1612"/>
      <c r="C119" s="2063"/>
      <c r="D119" s="2152"/>
      <c r="E119" s="1604"/>
      <c r="F119" s="2152"/>
      <c r="G119" s="2032">
        <f t="shared" si="1"/>
        <v>0</v>
      </c>
    </row>
    <row r="120" spans="1:7">
      <c r="A120" s="1582"/>
      <c r="B120" s="1612"/>
      <c r="C120" s="2063"/>
      <c r="D120" s="2152"/>
      <c r="E120" s="1604"/>
      <c r="F120" s="2152"/>
      <c r="G120" s="2032">
        <f t="shared" si="1"/>
        <v>0</v>
      </c>
    </row>
    <row r="121" spans="1:7">
      <c r="A121" s="1582"/>
      <c r="B121" s="1612"/>
      <c r="C121" s="2063"/>
      <c r="D121" s="2152"/>
      <c r="E121" s="1604"/>
      <c r="F121" s="2152"/>
      <c r="G121" s="2032">
        <f t="shared" si="1"/>
        <v>0</v>
      </c>
    </row>
    <row r="122" spans="1:7">
      <c r="A122" s="1582"/>
      <c r="B122" s="1612"/>
      <c r="C122" s="2063"/>
      <c r="D122" s="2152"/>
      <c r="E122" s="1604"/>
      <c r="F122" s="2152"/>
      <c r="G122" s="2032">
        <f t="shared" si="1"/>
        <v>0</v>
      </c>
    </row>
    <row r="123" spans="1:7">
      <c r="A123" s="1582"/>
      <c r="B123" s="1612"/>
      <c r="C123" s="2063"/>
      <c r="D123" s="2152"/>
      <c r="E123" s="1604"/>
      <c r="F123" s="2152"/>
      <c r="G123" s="2032">
        <f t="shared" si="1"/>
        <v>0</v>
      </c>
    </row>
    <row r="124" spans="1:7">
      <c r="A124" s="1582"/>
      <c r="B124" s="1612"/>
      <c r="C124" s="2063"/>
      <c r="D124" s="2152"/>
      <c r="E124" s="1604"/>
      <c r="F124" s="2152"/>
      <c r="G124" s="2032">
        <f t="shared" si="1"/>
        <v>0</v>
      </c>
    </row>
    <row r="125" spans="1:7">
      <c r="A125" s="1582"/>
      <c r="B125" s="1612"/>
      <c r="C125" s="2063"/>
      <c r="D125" s="2152"/>
      <c r="E125" s="1604"/>
      <c r="F125" s="2152"/>
      <c r="G125" s="2032">
        <f t="shared" si="1"/>
        <v>0</v>
      </c>
    </row>
    <row r="126" spans="1:7" ht="15.75" thickBot="1">
      <c r="A126" s="1818"/>
      <c r="B126" s="2213" t="s">
        <v>172</v>
      </c>
      <c r="C126" s="2021">
        <f>SUM(C77:C125)</f>
        <v>0</v>
      </c>
      <c r="D126" s="2021">
        <f>SUM(D77:D125)</f>
        <v>0</v>
      </c>
      <c r="E126" s="2214"/>
      <c r="F126" s="2021">
        <f>SUM(F77:F125)</f>
        <v>0</v>
      </c>
      <c r="G126" s="2022">
        <f>SUM(G77:G125)</f>
        <v>0</v>
      </c>
    </row>
    <row r="128" spans="1:7">
      <c r="A128" s="2539" t="s">
        <v>4655</v>
      </c>
      <c r="B128" s="2539"/>
      <c r="C128" s="1604"/>
      <c r="D128" s="1604"/>
      <c r="E128" s="1604"/>
      <c r="F128" s="1604"/>
      <c r="G128" s="1604"/>
    </row>
    <row r="129" spans="1:7">
      <c r="A129" s="1619" t="s">
        <v>559</v>
      </c>
      <c r="B129" s="1619"/>
      <c r="C129" s="1619"/>
      <c r="D129" s="1619"/>
      <c r="E129" s="1619"/>
      <c r="F129" s="1619"/>
      <c r="G129" s="1619"/>
    </row>
  </sheetData>
  <printOptions horizontalCentered="1" verticalCentered="1"/>
  <pageMargins left="0.5" right="0.5" top="0.5" bottom="0.5" header="0.5" footer="0.5"/>
  <pageSetup scale="67"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126"/>
  <sheetViews>
    <sheetView defaultGridColor="0" view="pageBreakPreview" topLeftCell="A88" colorId="22" zoomScale="80" zoomScaleNormal="100" zoomScaleSheetLayoutView="80" workbookViewId="0">
      <selection activeCell="K66" sqref="K66"/>
    </sheetView>
  </sheetViews>
  <sheetFormatPr defaultColWidth="9.6640625" defaultRowHeight="15"/>
  <cols>
    <col min="1" max="1" width="4.6640625" style="9" customWidth="1"/>
    <col min="2" max="2" width="1.6640625" style="9" customWidth="1"/>
    <col min="3" max="3" width="30.6640625" style="9" customWidth="1"/>
    <col min="4" max="4" width="25.6640625" style="9" customWidth="1"/>
    <col min="5" max="6" width="20.6640625" style="9" customWidth="1"/>
    <col min="7" max="16384" width="9.6640625" style="9"/>
  </cols>
  <sheetData>
    <row r="1" spans="1:17" ht="16.899999999999999" customHeight="1">
      <c r="A1" s="29" t="s">
        <v>1789</v>
      </c>
      <c r="B1" s="66"/>
      <c r="C1" s="228"/>
      <c r="D1" s="66" t="s">
        <v>3276</v>
      </c>
      <c r="E1" s="229" t="s">
        <v>1791</v>
      </c>
      <c r="F1" s="67" t="s">
        <v>1792</v>
      </c>
      <c r="G1" s="17"/>
      <c r="H1" s="17"/>
      <c r="I1" s="17"/>
      <c r="J1" s="17"/>
      <c r="K1" s="17"/>
      <c r="L1" s="17"/>
      <c r="M1" s="17"/>
      <c r="N1" s="17"/>
      <c r="O1" s="17"/>
      <c r="P1" s="17"/>
      <c r="Q1" s="17"/>
    </row>
    <row r="2" spans="1:17" ht="16.899999999999999" customHeight="1">
      <c r="A2" s="72" t="str">
        <f>'Data Sheet'!$C$25</f>
        <v xml:space="preserve"> New York State Electric &amp; Gas Corporation</v>
      </c>
      <c r="B2" s="17"/>
      <c r="C2" s="81"/>
      <c r="D2" s="17" t="s">
        <v>1148</v>
      </c>
      <c r="E2" s="78" t="s">
        <v>3295</v>
      </c>
      <c r="F2" s="73"/>
      <c r="G2" s="17"/>
      <c r="H2" s="17"/>
      <c r="I2" s="17"/>
      <c r="J2" s="17"/>
      <c r="K2" s="17"/>
      <c r="L2" s="17"/>
      <c r="M2" s="17"/>
      <c r="N2" s="17"/>
      <c r="O2" s="17"/>
      <c r="P2" s="17"/>
      <c r="Q2" s="17"/>
    </row>
    <row r="3" spans="1:17" ht="16.899999999999999" customHeight="1">
      <c r="A3" s="74"/>
      <c r="B3" s="77"/>
      <c r="C3" s="118"/>
      <c r="D3" s="77" t="s">
        <v>1149</v>
      </c>
      <c r="E3" s="702" t="str">
        <f>'Data Sheet'!$C$40</f>
        <v xml:space="preserve"> </v>
      </c>
      <c r="F3" s="241" t="str">
        <f>'Data Sheet'!$C$38</f>
        <v>12/31/2016</v>
      </c>
      <c r="G3" s="17"/>
      <c r="H3" s="17"/>
      <c r="I3" s="17"/>
      <c r="J3" s="17"/>
      <c r="K3" s="17"/>
      <c r="L3" s="17"/>
      <c r="M3" s="17"/>
      <c r="N3" s="17"/>
      <c r="O3" s="17"/>
      <c r="P3" s="17"/>
      <c r="Q3" s="17"/>
    </row>
    <row r="4" spans="1:17" ht="16.899999999999999" customHeight="1">
      <c r="A4" s="261"/>
      <c r="B4" s="232" t="s">
        <v>560</v>
      </c>
      <c r="C4" s="232"/>
      <c r="D4" s="232"/>
      <c r="E4" s="232"/>
      <c r="F4" s="233"/>
      <c r="G4" s="17"/>
      <c r="H4" s="17"/>
      <c r="I4" s="17"/>
      <c r="J4" s="17"/>
      <c r="K4" s="17"/>
      <c r="L4" s="17"/>
      <c r="M4" s="17"/>
      <c r="N4" s="17"/>
      <c r="O4" s="17"/>
      <c r="P4" s="17"/>
      <c r="Q4" s="17"/>
    </row>
    <row r="5" spans="1:17" ht="16.899999999999999" customHeight="1">
      <c r="A5" s="72" t="s">
        <v>561</v>
      </c>
      <c r="B5" s="17"/>
      <c r="C5" s="17"/>
      <c r="D5" s="17"/>
      <c r="E5" s="17"/>
      <c r="F5" s="73"/>
      <c r="G5" s="17"/>
      <c r="H5" s="17"/>
      <c r="I5" s="17"/>
      <c r="J5" s="17"/>
      <c r="K5" s="17"/>
      <c r="L5" s="17"/>
      <c r="M5" s="17"/>
      <c r="N5" s="17"/>
      <c r="O5" s="17"/>
      <c r="P5" s="17"/>
      <c r="Q5" s="17"/>
    </row>
    <row r="6" spans="1:17" ht="16.899999999999999" customHeight="1">
      <c r="A6" s="72"/>
      <c r="B6" s="17"/>
      <c r="C6" s="17" t="s">
        <v>562</v>
      </c>
      <c r="D6" s="17"/>
      <c r="E6" s="17"/>
      <c r="F6" s="73"/>
      <c r="G6" s="17"/>
      <c r="H6" s="17"/>
      <c r="I6" s="17"/>
      <c r="J6" s="17"/>
      <c r="K6" s="17"/>
      <c r="L6" s="17"/>
      <c r="M6" s="17"/>
      <c r="N6" s="17"/>
      <c r="O6" s="17"/>
      <c r="P6" s="17"/>
      <c r="Q6" s="17"/>
    </row>
    <row r="7" spans="1:17" ht="16.899999999999999" customHeight="1">
      <c r="A7" s="72" t="s">
        <v>563</v>
      </c>
      <c r="B7" s="17"/>
      <c r="C7" s="17"/>
      <c r="D7" s="17"/>
      <c r="E7" s="17"/>
      <c r="F7" s="73"/>
      <c r="G7" s="17"/>
      <c r="H7" s="17"/>
      <c r="I7" s="17"/>
      <c r="J7" s="17"/>
      <c r="K7" s="17"/>
      <c r="L7" s="17"/>
      <c r="M7" s="17"/>
      <c r="N7" s="17"/>
      <c r="O7" s="17"/>
      <c r="P7" s="17"/>
      <c r="Q7" s="17"/>
    </row>
    <row r="8" spans="1:17" ht="16.899999999999999" customHeight="1">
      <c r="A8" s="336"/>
      <c r="B8" s="89"/>
      <c r="C8" s="89"/>
      <c r="D8" s="89"/>
      <c r="E8" s="666" t="s">
        <v>564</v>
      </c>
      <c r="F8" s="331" t="s">
        <v>3178</v>
      </c>
      <c r="G8" s="17"/>
      <c r="H8" s="17"/>
      <c r="I8" s="17"/>
      <c r="J8" s="17"/>
      <c r="K8" s="17"/>
      <c r="L8" s="17"/>
      <c r="M8" s="17"/>
      <c r="N8" s="17"/>
      <c r="O8" s="17"/>
      <c r="P8" s="17"/>
      <c r="Q8" s="17"/>
    </row>
    <row r="9" spans="1:17" ht="16.899999999999999" customHeight="1">
      <c r="A9" s="277" t="s">
        <v>565</v>
      </c>
      <c r="B9" s="17"/>
      <c r="C9" s="291" t="s">
        <v>566</v>
      </c>
      <c r="D9" s="17"/>
      <c r="E9" s="290" t="s">
        <v>567</v>
      </c>
      <c r="F9" s="238" t="s">
        <v>568</v>
      </c>
      <c r="G9" s="17"/>
      <c r="H9" s="17"/>
      <c r="I9" s="17"/>
      <c r="J9" s="17"/>
      <c r="K9" s="17"/>
      <c r="L9" s="17"/>
      <c r="M9" s="17"/>
      <c r="N9" s="17"/>
      <c r="O9" s="17"/>
      <c r="P9" s="17"/>
      <c r="Q9" s="17"/>
    </row>
    <row r="10" spans="1:17" ht="16.899999999999999" customHeight="1">
      <c r="A10" s="277" t="s">
        <v>1721</v>
      </c>
      <c r="B10" s="17"/>
      <c r="C10" s="17"/>
      <c r="D10" s="17"/>
      <c r="E10" s="290" t="s">
        <v>569</v>
      </c>
      <c r="F10" s="238" t="s">
        <v>550</v>
      </c>
      <c r="G10" s="17"/>
      <c r="H10" s="17"/>
      <c r="I10" s="17"/>
      <c r="J10" s="17"/>
      <c r="K10" s="17"/>
      <c r="L10" s="17"/>
      <c r="M10" s="17"/>
      <c r="N10" s="17"/>
      <c r="O10" s="17"/>
      <c r="P10" s="17"/>
      <c r="Q10" s="17"/>
    </row>
    <row r="11" spans="1:17" ht="16.899999999999999" customHeight="1">
      <c r="A11" s="277"/>
      <c r="B11" s="77"/>
      <c r="C11" s="663" t="s">
        <v>3007</v>
      </c>
      <c r="D11" s="77"/>
      <c r="E11" s="328" t="s">
        <v>570</v>
      </c>
      <c r="F11" s="241" t="s">
        <v>3009</v>
      </c>
      <c r="G11" s="17"/>
      <c r="H11" s="17"/>
      <c r="I11" s="17"/>
      <c r="J11" s="17"/>
      <c r="K11" s="17"/>
      <c r="L11" s="17"/>
      <c r="M11" s="17"/>
      <c r="N11" s="17"/>
      <c r="O11" s="17"/>
      <c r="P11" s="17"/>
      <c r="Q11" s="17"/>
    </row>
    <row r="12" spans="1:17" ht="16.899999999999999" customHeight="1">
      <c r="A12" s="242">
        <v>1</v>
      </c>
      <c r="B12" s="262" t="s">
        <v>2984</v>
      </c>
      <c r="C12" s="262"/>
      <c r="D12" s="262"/>
      <c r="E12" s="244"/>
      <c r="F12" s="245"/>
      <c r="G12" s="17"/>
      <c r="H12" s="17"/>
      <c r="I12" s="17"/>
      <c r="J12" s="17"/>
      <c r="K12" s="17"/>
      <c r="L12" s="17"/>
      <c r="M12" s="17"/>
      <c r="N12" s="17"/>
      <c r="O12" s="17"/>
      <c r="P12" s="17"/>
      <c r="Q12" s="17"/>
    </row>
    <row r="13" spans="1:17" ht="16.899999999999999" customHeight="1">
      <c r="A13" s="242">
        <f t="shared" ref="A13:A29" si="0">A12+1</f>
        <v>2</v>
      </c>
      <c r="B13" s="262"/>
      <c r="C13" s="262" t="s">
        <v>5553</v>
      </c>
      <c r="D13" s="262"/>
      <c r="E13" s="265">
        <v>34328772</v>
      </c>
      <c r="F13" s="264">
        <v>36159861</v>
      </c>
      <c r="G13" s="17"/>
      <c r="H13" s="17"/>
      <c r="I13" s="17"/>
      <c r="J13" s="17"/>
      <c r="K13" s="17"/>
      <c r="L13" s="17"/>
      <c r="M13" s="17"/>
      <c r="N13" s="17"/>
      <c r="O13" s="17"/>
      <c r="P13" s="17"/>
      <c r="Q13" s="17"/>
    </row>
    <row r="14" spans="1:17" ht="16.899999999999999" customHeight="1">
      <c r="A14" s="242">
        <f t="shared" si="0"/>
        <v>3</v>
      </c>
      <c r="B14" s="262"/>
      <c r="C14" s="262" t="s">
        <v>5554</v>
      </c>
      <c r="D14" s="262"/>
      <c r="E14" s="268">
        <v>-193690823</v>
      </c>
      <c r="F14" s="267">
        <v>-154676918</v>
      </c>
      <c r="G14" s="17"/>
      <c r="H14" s="17"/>
      <c r="I14" s="17"/>
      <c r="J14" s="17"/>
      <c r="K14" s="17"/>
      <c r="L14" s="17"/>
      <c r="M14" s="17"/>
      <c r="N14" s="17"/>
      <c r="O14" s="17"/>
      <c r="P14" s="17"/>
      <c r="Q14" s="17"/>
    </row>
    <row r="15" spans="1:17" ht="16.899999999999999" customHeight="1">
      <c r="A15" s="242">
        <f t="shared" si="0"/>
        <v>4</v>
      </c>
      <c r="B15" s="262"/>
      <c r="C15" s="262" t="s">
        <v>5555</v>
      </c>
      <c r="D15" s="262"/>
      <c r="E15" s="268">
        <v>118520447</v>
      </c>
      <c r="F15" s="267">
        <v>97195654</v>
      </c>
      <c r="G15" s="17"/>
      <c r="H15" s="17"/>
      <c r="I15" s="17"/>
      <c r="J15" s="17"/>
      <c r="K15" s="17"/>
      <c r="L15" s="17"/>
      <c r="M15" s="17"/>
      <c r="N15" s="17"/>
      <c r="O15" s="17"/>
      <c r="P15" s="17"/>
      <c r="Q15" s="17"/>
    </row>
    <row r="16" spans="1:17" ht="16.899999999999999" customHeight="1">
      <c r="A16" s="242">
        <f t="shared" si="0"/>
        <v>5</v>
      </c>
      <c r="B16" s="262"/>
      <c r="C16" s="262" t="s">
        <v>5556</v>
      </c>
      <c r="D16" s="262"/>
      <c r="E16" s="268">
        <v>-35703274</v>
      </c>
      <c r="F16" s="267">
        <v>-35381569</v>
      </c>
      <c r="G16" s="17"/>
      <c r="H16" s="17"/>
      <c r="I16" s="17"/>
      <c r="J16" s="17"/>
      <c r="K16" s="17"/>
      <c r="L16" s="17"/>
      <c r="M16" s="17"/>
      <c r="N16" s="17"/>
      <c r="O16" s="17"/>
      <c r="P16" s="17"/>
      <c r="Q16" s="17"/>
    </row>
    <row r="17" spans="1:17" ht="16.899999999999999" customHeight="1">
      <c r="A17" s="242">
        <f t="shared" si="0"/>
        <v>6</v>
      </c>
      <c r="B17" s="262"/>
      <c r="C17" s="262" t="s">
        <v>5557</v>
      </c>
      <c r="D17" s="262"/>
      <c r="E17" s="268">
        <v>51825351</v>
      </c>
      <c r="F17" s="267">
        <v>47635945</v>
      </c>
      <c r="G17" s="17"/>
      <c r="H17" s="17"/>
      <c r="I17" s="17"/>
      <c r="J17" s="17"/>
      <c r="K17" s="17"/>
      <c r="L17" s="17"/>
      <c r="M17" s="17"/>
      <c r="N17" s="17"/>
      <c r="O17" s="17"/>
      <c r="P17" s="17"/>
      <c r="Q17" s="17"/>
    </row>
    <row r="18" spans="1:17" ht="16.899999999999999" customHeight="1">
      <c r="A18" s="242">
        <f t="shared" si="0"/>
        <v>7</v>
      </c>
      <c r="B18" s="262" t="s">
        <v>2321</v>
      </c>
      <c r="C18" s="262"/>
      <c r="D18" s="262"/>
      <c r="E18" s="268">
        <v>64947951</v>
      </c>
      <c r="F18" s="267">
        <v>62446121</v>
      </c>
      <c r="G18" s="17"/>
      <c r="H18" s="17"/>
      <c r="I18" s="17"/>
      <c r="J18" s="17"/>
      <c r="K18" s="17"/>
      <c r="L18" s="17"/>
      <c r="M18" s="17"/>
      <c r="N18" s="17"/>
      <c r="O18" s="17"/>
      <c r="P18" s="17"/>
      <c r="Q18" s="17"/>
    </row>
    <row r="19" spans="1:17" ht="16.899999999999999" customHeight="1">
      <c r="A19" s="242">
        <f t="shared" si="0"/>
        <v>8</v>
      </c>
      <c r="B19" s="262" t="s">
        <v>571</v>
      </c>
      <c r="C19" s="262"/>
      <c r="D19" s="262"/>
      <c r="E19" s="265">
        <f>SUM(E13:E18)</f>
        <v>40228424</v>
      </c>
      <c r="F19" s="264">
        <f>SUM(F13:F18)</f>
        <v>53379094</v>
      </c>
      <c r="G19" s="17"/>
      <c r="H19" s="17"/>
      <c r="I19" s="17"/>
      <c r="J19" s="17"/>
      <c r="K19" s="17"/>
      <c r="L19" s="17"/>
      <c r="M19" s="17"/>
      <c r="N19" s="17"/>
      <c r="O19" s="17"/>
      <c r="P19" s="17"/>
      <c r="Q19" s="17"/>
    </row>
    <row r="20" spans="1:17" ht="16.899999999999999" customHeight="1">
      <c r="A20" s="242">
        <f t="shared" si="0"/>
        <v>9</v>
      </c>
      <c r="B20" s="262" t="s">
        <v>2985</v>
      </c>
      <c r="C20" s="262"/>
      <c r="D20" s="262"/>
      <c r="E20" s="244"/>
      <c r="F20" s="254"/>
      <c r="G20" s="17"/>
      <c r="H20" s="17"/>
      <c r="I20" s="17"/>
      <c r="J20" s="17"/>
      <c r="K20" s="17"/>
      <c r="L20" s="17"/>
      <c r="M20" s="17"/>
      <c r="N20" s="17"/>
      <c r="O20" s="17"/>
      <c r="P20" s="17"/>
      <c r="Q20" s="17"/>
    </row>
    <row r="21" spans="1:17" ht="16.899999999999999" customHeight="1">
      <c r="A21" s="242">
        <f t="shared" si="0"/>
        <v>10</v>
      </c>
      <c r="B21" s="262"/>
      <c r="C21" s="262" t="s">
        <v>5554</v>
      </c>
      <c r="D21" s="262"/>
      <c r="E21" s="265">
        <v>-51624640</v>
      </c>
      <c r="F21" s="264">
        <v>-41128513</v>
      </c>
      <c r="G21" s="17"/>
      <c r="H21" s="17"/>
      <c r="I21" s="17"/>
      <c r="J21" s="17"/>
      <c r="K21" s="17"/>
      <c r="L21" s="17"/>
      <c r="M21" s="17"/>
      <c r="N21" s="17"/>
      <c r="O21" s="17"/>
      <c r="P21" s="17"/>
      <c r="Q21" s="17"/>
    </row>
    <row r="22" spans="1:17" ht="16.899999999999999" customHeight="1">
      <c r="A22" s="242">
        <f t="shared" si="0"/>
        <v>11</v>
      </c>
      <c r="B22" s="262"/>
      <c r="C22" s="262" t="s">
        <v>5558</v>
      </c>
      <c r="D22" s="262"/>
      <c r="E22" s="268">
        <v>6408226</v>
      </c>
      <c r="F22" s="267">
        <v>6484736</v>
      </c>
      <c r="G22" s="17"/>
      <c r="H22" s="17"/>
      <c r="I22" s="17"/>
      <c r="J22" s="17"/>
      <c r="K22" s="17"/>
      <c r="L22" s="17"/>
      <c r="M22" s="17"/>
      <c r="N22" s="17"/>
      <c r="O22" s="17"/>
      <c r="P22" s="17"/>
      <c r="Q22" s="17"/>
    </row>
    <row r="23" spans="1:17" ht="16.899999999999999" customHeight="1">
      <c r="A23" s="242">
        <f t="shared" si="0"/>
        <v>12</v>
      </c>
      <c r="B23" s="262"/>
      <c r="C23" s="262" t="s">
        <v>5555</v>
      </c>
      <c r="D23" s="262"/>
      <c r="E23" s="268">
        <v>37197472</v>
      </c>
      <c r="F23" s="267">
        <v>31663316</v>
      </c>
      <c r="G23" s="17"/>
      <c r="H23" s="17"/>
      <c r="I23" s="17"/>
      <c r="J23" s="17"/>
      <c r="K23" s="17"/>
      <c r="L23" s="17"/>
      <c r="M23" s="17"/>
      <c r="N23" s="17"/>
      <c r="O23" s="17"/>
      <c r="P23" s="17"/>
      <c r="Q23" s="17"/>
    </row>
    <row r="24" spans="1:17" ht="16.899999999999999" customHeight="1">
      <c r="A24" s="242">
        <f t="shared" si="0"/>
        <v>13</v>
      </c>
      <c r="B24" s="262"/>
      <c r="C24" s="262" t="s">
        <v>5557</v>
      </c>
      <c r="D24" s="262"/>
      <c r="E24" s="268">
        <v>6224246</v>
      </c>
      <c r="F24" s="267">
        <v>9528826</v>
      </c>
      <c r="G24" s="17"/>
      <c r="H24" s="17"/>
      <c r="I24" s="17"/>
      <c r="J24" s="17"/>
      <c r="K24" s="17"/>
      <c r="L24" s="17"/>
      <c r="M24" s="17"/>
      <c r="N24" s="17"/>
      <c r="O24" s="17"/>
      <c r="P24" s="17"/>
      <c r="Q24" s="17"/>
    </row>
    <row r="25" spans="1:17" ht="16.899999999999999" customHeight="1">
      <c r="A25" s="242">
        <f t="shared" si="0"/>
        <v>14</v>
      </c>
      <c r="B25" s="262"/>
      <c r="C25" s="262" t="s">
        <v>5559</v>
      </c>
      <c r="D25" s="262"/>
      <c r="E25" s="268">
        <v>-3447576</v>
      </c>
      <c r="F25" s="267">
        <v>336303</v>
      </c>
      <c r="G25" s="17"/>
      <c r="H25" s="17"/>
      <c r="I25" s="17"/>
      <c r="J25" s="17"/>
      <c r="K25" s="17"/>
      <c r="L25" s="17"/>
      <c r="M25" s="17"/>
      <c r="N25" s="17"/>
      <c r="O25" s="17"/>
      <c r="P25" s="17"/>
      <c r="Q25" s="17"/>
    </row>
    <row r="26" spans="1:17" ht="16.899999999999999" customHeight="1">
      <c r="A26" s="242">
        <f t="shared" si="0"/>
        <v>15</v>
      </c>
      <c r="B26" s="262" t="s">
        <v>2321</v>
      </c>
      <c r="C26" s="262"/>
      <c r="D26" s="262"/>
      <c r="E26" s="268">
        <v>9807285</v>
      </c>
      <c r="F26" s="267">
        <v>7788359</v>
      </c>
      <c r="G26" s="17"/>
      <c r="H26" s="17"/>
      <c r="I26" s="17"/>
      <c r="J26" s="17"/>
      <c r="K26" s="17"/>
      <c r="L26" s="17"/>
      <c r="M26" s="17"/>
      <c r="N26" s="17"/>
      <c r="O26" s="17"/>
      <c r="P26" s="17"/>
      <c r="Q26" s="17"/>
    </row>
    <row r="27" spans="1:17" ht="16.899999999999999" customHeight="1">
      <c r="A27" s="242">
        <f t="shared" si="0"/>
        <v>16</v>
      </c>
      <c r="B27" s="262" t="s">
        <v>572</v>
      </c>
      <c r="C27" s="17"/>
      <c r="D27" s="17"/>
      <c r="E27" s="265">
        <v>4565013</v>
      </c>
      <c r="F27" s="264">
        <v>14673027</v>
      </c>
      <c r="G27" s="17"/>
      <c r="H27" s="17"/>
      <c r="I27" s="17"/>
      <c r="J27" s="17"/>
      <c r="K27" s="17"/>
      <c r="L27" s="17"/>
      <c r="M27" s="17"/>
      <c r="N27" s="17"/>
      <c r="O27" s="17"/>
      <c r="P27" s="17"/>
      <c r="Q27" s="17"/>
    </row>
    <row r="28" spans="1:17" ht="16.899999999999999" customHeight="1">
      <c r="A28" s="242">
        <f t="shared" si="0"/>
        <v>17</v>
      </c>
      <c r="B28" s="262" t="s">
        <v>2983</v>
      </c>
      <c r="C28" s="262"/>
      <c r="D28" s="262"/>
      <c r="E28" s="268"/>
      <c r="F28" s="267"/>
      <c r="G28" s="17"/>
      <c r="H28" s="17"/>
      <c r="I28" s="17"/>
      <c r="J28" s="17"/>
      <c r="K28" s="17"/>
      <c r="L28" s="17"/>
      <c r="M28" s="17"/>
      <c r="N28" s="17"/>
      <c r="O28" s="17"/>
      <c r="P28" s="17"/>
      <c r="Q28" s="17"/>
    </row>
    <row r="29" spans="1:17" ht="16.899999999999999" customHeight="1">
      <c r="A29" s="242">
        <f t="shared" si="0"/>
        <v>18</v>
      </c>
      <c r="B29" s="262" t="s">
        <v>573</v>
      </c>
      <c r="C29" s="262"/>
      <c r="D29" s="262"/>
      <c r="E29" s="265">
        <f>E19+E27+E28</f>
        <v>44793437</v>
      </c>
      <c r="F29" s="264">
        <f>F19+F27+F28</f>
        <v>68052121</v>
      </c>
      <c r="G29" s="17"/>
      <c r="H29" s="17"/>
      <c r="I29" s="17"/>
      <c r="J29" s="17"/>
      <c r="K29" s="17"/>
      <c r="L29" s="17"/>
      <c r="M29" s="17"/>
      <c r="N29" s="17"/>
      <c r="O29" s="17"/>
      <c r="P29" s="17"/>
      <c r="Q29" s="17"/>
    </row>
    <row r="30" spans="1:17" ht="16.899999999999999" customHeight="1">
      <c r="A30" s="337" t="s">
        <v>574</v>
      </c>
      <c r="B30" s="338"/>
      <c r="C30" s="338"/>
      <c r="D30" s="338"/>
      <c r="E30" s="338"/>
      <c r="F30" s="339"/>
      <c r="G30" s="17"/>
      <c r="H30" s="17"/>
      <c r="I30" s="17"/>
      <c r="J30" s="17"/>
      <c r="K30" s="17"/>
      <c r="L30" s="17"/>
      <c r="M30" s="17"/>
      <c r="N30" s="17"/>
      <c r="O30" s="17"/>
      <c r="P30" s="17"/>
      <c r="Q30" s="17"/>
    </row>
    <row r="31" spans="1:17" ht="16.899999999999999" customHeight="1">
      <c r="A31" s="72"/>
      <c r="B31" s="17"/>
      <c r="C31" s="17"/>
      <c r="D31" s="17"/>
      <c r="E31" s="17"/>
      <c r="F31" s="73"/>
      <c r="G31" s="17"/>
      <c r="H31" s="17"/>
      <c r="I31" s="17"/>
      <c r="J31" s="17"/>
      <c r="K31" s="17"/>
      <c r="L31" s="17"/>
      <c r="M31" s="17"/>
      <c r="N31" s="17"/>
      <c r="O31" s="17"/>
      <c r="P31" s="17"/>
      <c r="Q31" s="17"/>
    </row>
    <row r="32" spans="1:17">
      <c r="A32" s="72"/>
      <c r="B32" s="17"/>
      <c r="C32" s="17"/>
      <c r="D32" s="17"/>
      <c r="E32" s="17"/>
      <c r="F32" s="73"/>
      <c r="G32" s="17"/>
      <c r="H32" s="17"/>
      <c r="I32" s="17"/>
      <c r="J32" s="17"/>
      <c r="K32" s="17"/>
      <c r="L32" s="17"/>
      <c r="M32" s="17"/>
      <c r="N32" s="17"/>
      <c r="O32" s="17"/>
      <c r="P32" s="17"/>
      <c r="Q32" s="17"/>
    </row>
    <row r="33" spans="1:17">
      <c r="A33" s="72"/>
      <c r="B33" s="17"/>
      <c r="C33" s="17"/>
      <c r="D33" s="17"/>
      <c r="E33" s="17"/>
      <c r="F33" s="73"/>
      <c r="G33" s="17"/>
      <c r="H33" s="17"/>
      <c r="I33" s="17"/>
      <c r="J33" s="17"/>
      <c r="K33" s="17"/>
      <c r="L33" s="17"/>
      <c r="M33" s="17"/>
      <c r="N33" s="17"/>
      <c r="O33" s="17"/>
      <c r="P33" s="17"/>
      <c r="Q33" s="17"/>
    </row>
    <row r="34" spans="1:17">
      <c r="A34" s="72"/>
      <c r="B34" s="17"/>
      <c r="C34" s="17"/>
      <c r="D34" s="17"/>
      <c r="E34" s="17"/>
      <c r="F34" s="73"/>
      <c r="G34" s="17"/>
      <c r="H34" s="17"/>
      <c r="I34" s="17"/>
      <c r="J34" s="17"/>
      <c r="K34" s="17"/>
      <c r="L34" s="17"/>
      <c r="M34" s="17"/>
      <c r="N34" s="17"/>
      <c r="O34" s="17"/>
      <c r="P34" s="17"/>
      <c r="Q34" s="17"/>
    </row>
    <row r="35" spans="1:17">
      <c r="A35" s="72"/>
      <c r="B35" s="17"/>
      <c r="C35" s="17"/>
      <c r="D35" s="17"/>
      <c r="E35" s="17"/>
      <c r="F35" s="73"/>
      <c r="G35" s="17"/>
      <c r="H35" s="17"/>
      <c r="I35" s="17"/>
      <c r="J35" s="17"/>
      <c r="K35" s="17"/>
      <c r="L35" s="17"/>
      <c r="M35" s="17"/>
      <c r="N35" s="17"/>
      <c r="O35" s="17"/>
      <c r="P35" s="17"/>
      <c r="Q35" s="17"/>
    </row>
    <row r="36" spans="1:17">
      <c r="A36" s="72"/>
      <c r="B36" s="17"/>
      <c r="C36" s="17"/>
      <c r="D36" s="17"/>
      <c r="E36" s="17"/>
      <c r="F36" s="73"/>
      <c r="G36" s="17"/>
      <c r="H36" s="17"/>
      <c r="I36" s="17"/>
      <c r="J36" s="17"/>
      <c r="K36" s="17"/>
      <c r="L36" s="17"/>
      <c r="M36" s="17"/>
      <c r="N36" s="17"/>
      <c r="O36" s="17"/>
      <c r="P36" s="17"/>
      <c r="Q36" s="17"/>
    </row>
    <row r="37" spans="1:17">
      <c r="A37" s="72"/>
      <c r="B37" s="17"/>
      <c r="C37" s="17"/>
      <c r="D37" s="17"/>
      <c r="E37" s="17"/>
      <c r="F37" s="73"/>
      <c r="G37" s="17"/>
      <c r="H37" s="17"/>
      <c r="I37" s="17"/>
      <c r="J37" s="17"/>
      <c r="K37" s="17"/>
      <c r="L37" s="17"/>
      <c r="M37" s="17"/>
      <c r="N37" s="17"/>
      <c r="O37" s="17"/>
      <c r="P37" s="17"/>
      <c r="Q37" s="17"/>
    </row>
    <row r="38" spans="1:17">
      <c r="A38" s="72"/>
      <c r="B38" s="17"/>
      <c r="C38" s="17"/>
      <c r="D38" s="17"/>
      <c r="E38" s="17"/>
      <c r="F38" s="73"/>
      <c r="G38" s="17"/>
      <c r="H38" s="17"/>
      <c r="I38" s="17"/>
      <c r="J38" s="17"/>
      <c r="K38" s="17"/>
      <c r="L38" s="17"/>
      <c r="M38" s="17"/>
      <c r="N38" s="17"/>
      <c r="O38" s="17"/>
      <c r="P38" s="17"/>
      <c r="Q38" s="17"/>
    </row>
    <row r="39" spans="1:17">
      <c r="A39" s="72"/>
      <c r="B39" s="17"/>
      <c r="C39" s="17"/>
      <c r="D39" s="17"/>
      <c r="E39" s="17"/>
      <c r="F39" s="73"/>
      <c r="G39" s="17"/>
      <c r="H39" s="17"/>
      <c r="I39" s="17"/>
      <c r="J39" s="17"/>
      <c r="K39" s="17"/>
      <c r="L39" s="17"/>
      <c r="M39" s="17"/>
      <c r="N39" s="17"/>
      <c r="O39" s="17"/>
      <c r="P39" s="17"/>
      <c r="Q39" s="17"/>
    </row>
    <row r="40" spans="1:17">
      <c r="A40" s="72"/>
      <c r="B40" s="17"/>
      <c r="C40" s="17"/>
      <c r="D40" s="17"/>
      <c r="E40" s="17"/>
      <c r="F40" s="73"/>
      <c r="G40" s="17"/>
      <c r="H40" s="17"/>
      <c r="I40" s="17"/>
      <c r="J40" s="17"/>
      <c r="K40" s="17"/>
      <c r="L40" s="17"/>
      <c r="M40" s="17"/>
      <c r="N40" s="17"/>
      <c r="O40" s="17"/>
      <c r="P40" s="17"/>
      <c r="Q40" s="17"/>
    </row>
    <row r="41" spans="1:17">
      <c r="A41" s="72"/>
      <c r="B41" s="17"/>
      <c r="C41" s="17"/>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c r="A50" s="72"/>
      <c r="B50" s="17"/>
      <c r="C50" s="17"/>
      <c r="D50" s="17"/>
      <c r="E50" s="17"/>
      <c r="F50" s="73"/>
      <c r="G50" s="17"/>
      <c r="H50" s="17"/>
      <c r="I50" s="17"/>
      <c r="J50" s="17"/>
      <c r="K50" s="17"/>
      <c r="L50" s="17"/>
      <c r="M50" s="17"/>
      <c r="N50" s="17"/>
      <c r="O50" s="17"/>
      <c r="P50" s="17"/>
      <c r="Q50" s="17"/>
    </row>
    <row r="51" spans="1:17">
      <c r="A51" s="72"/>
      <c r="B51" s="17"/>
      <c r="C51" s="17"/>
      <c r="D51" s="17"/>
      <c r="E51" s="17"/>
      <c r="F51" s="73"/>
      <c r="G51" s="17"/>
      <c r="H51" s="17"/>
      <c r="I51" s="17"/>
      <c r="J51" s="17"/>
      <c r="K51" s="17"/>
      <c r="L51" s="17"/>
      <c r="M51" s="17"/>
      <c r="N51" s="17"/>
      <c r="O51" s="17"/>
      <c r="P51" s="17"/>
      <c r="Q51" s="17"/>
    </row>
    <row r="52" spans="1:17">
      <c r="A52" s="72"/>
      <c r="B52" s="17"/>
      <c r="C52" s="17"/>
      <c r="D52" s="17"/>
      <c r="E52" s="17"/>
      <c r="F52" s="73"/>
      <c r="G52" s="17"/>
      <c r="H52" s="17"/>
      <c r="I52" s="17"/>
      <c r="J52" s="17"/>
      <c r="K52" s="17"/>
      <c r="L52" s="17"/>
      <c r="M52" s="17"/>
      <c r="N52" s="17"/>
      <c r="O52" s="17"/>
      <c r="P52" s="17"/>
      <c r="Q52" s="17"/>
    </row>
    <row r="53" spans="1:17">
      <c r="A53" s="72"/>
      <c r="B53" s="17"/>
      <c r="C53" s="17"/>
      <c r="D53" s="17"/>
      <c r="E53" s="17"/>
      <c r="F53" s="73"/>
      <c r="G53" s="17"/>
      <c r="H53" s="17"/>
      <c r="I53" s="17"/>
      <c r="J53" s="17"/>
      <c r="K53" s="17"/>
      <c r="L53" s="17"/>
      <c r="M53" s="17"/>
      <c r="N53" s="17"/>
      <c r="O53" s="17"/>
      <c r="P53" s="17"/>
      <c r="Q53" s="17"/>
    </row>
    <row r="54" spans="1:17">
      <c r="A54" s="72"/>
      <c r="B54" s="17"/>
      <c r="C54" s="17"/>
      <c r="D54" s="17"/>
      <c r="E54" s="17"/>
      <c r="F54" s="73"/>
      <c r="G54" s="17"/>
      <c r="H54" s="17"/>
      <c r="I54" s="17"/>
      <c r="J54" s="17"/>
      <c r="K54" s="17"/>
      <c r="L54" s="17"/>
      <c r="M54" s="17"/>
      <c r="N54" s="17"/>
      <c r="O54" s="17"/>
      <c r="P54" s="17"/>
      <c r="Q54" s="17"/>
    </row>
    <row r="55" spans="1:17">
      <c r="A55" s="72"/>
      <c r="B55" s="17"/>
      <c r="C55" s="17"/>
      <c r="D55" s="17"/>
      <c r="E55" s="17"/>
      <c r="F55" s="73"/>
      <c r="G55" s="17"/>
      <c r="H55" s="17"/>
      <c r="I55" s="17"/>
      <c r="J55" s="17"/>
      <c r="K55" s="17"/>
      <c r="L55" s="17"/>
      <c r="M55" s="17"/>
      <c r="N55" s="17"/>
      <c r="O55" s="17"/>
      <c r="P55" s="17"/>
      <c r="Q55" s="17"/>
    </row>
    <row r="56" spans="1:17">
      <c r="A56" s="72"/>
      <c r="B56" s="17"/>
      <c r="C56" s="17"/>
      <c r="D56" s="17"/>
      <c r="E56" s="17"/>
      <c r="F56" s="73"/>
      <c r="G56" s="17"/>
      <c r="H56" s="17"/>
      <c r="I56" s="17"/>
      <c r="J56" s="17"/>
      <c r="K56" s="17"/>
      <c r="L56" s="17"/>
      <c r="M56" s="17"/>
      <c r="N56" s="17"/>
      <c r="O56" s="17"/>
      <c r="P56" s="17"/>
      <c r="Q56" s="17"/>
    </row>
    <row r="57" spans="1:17">
      <c r="A57" s="72"/>
      <c r="B57" s="17"/>
      <c r="C57" s="17"/>
      <c r="D57" s="17"/>
      <c r="E57" s="17"/>
      <c r="F57" s="73"/>
      <c r="G57" s="17"/>
      <c r="H57" s="17"/>
      <c r="I57" s="17"/>
      <c r="J57" s="17"/>
      <c r="K57" s="17"/>
      <c r="L57" s="17"/>
      <c r="M57" s="17"/>
      <c r="N57" s="17"/>
      <c r="O57" s="17"/>
      <c r="P57" s="17"/>
      <c r="Q57" s="17"/>
    </row>
    <row r="58" spans="1:17">
      <c r="A58" s="72"/>
      <c r="B58" s="17"/>
      <c r="C58" s="17"/>
      <c r="D58" s="17"/>
      <c r="E58" s="17"/>
      <c r="F58" s="73"/>
      <c r="G58" s="17"/>
      <c r="H58" s="17"/>
      <c r="I58" s="17"/>
      <c r="J58" s="17"/>
      <c r="K58" s="17"/>
      <c r="L58" s="17"/>
      <c r="M58" s="17"/>
      <c r="N58" s="17"/>
      <c r="O58" s="17"/>
      <c r="P58" s="17"/>
      <c r="Q58" s="17"/>
    </row>
    <row r="59" spans="1:17">
      <c r="A59" s="72"/>
      <c r="B59" s="17"/>
      <c r="C59" s="17"/>
      <c r="D59" s="17"/>
      <c r="E59" s="17"/>
      <c r="F59" s="73"/>
      <c r="G59" s="17"/>
      <c r="H59" s="17"/>
      <c r="I59" s="17"/>
      <c r="J59" s="17"/>
      <c r="K59" s="17"/>
      <c r="L59" s="17"/>
      <c r="M59" s="17"/>
      <c r="N59" s="17"/>
      <c r="O59" s="17"/>
      <c r="P59" s="17"/>
      <c r="Q59" s="17"/>
    </row>
    <row r="60" spans="1:17">
      <c r="A60" s="72"/>
      <c r="B60" s="17"/>
      <c r="C60" s="17"/>
      <c r="D60" s="17"/>
      <c r="E60" s="17"/>
      <c r="F60" s="73"/>
      <c r="G60" s="17"/>
      <c r="H60" s="17"/>
      <c r="I60" s="17"/>
      <c r="J60" s="17"/>
      <c r="K60" s="17"/>
      <c r="L60" s="17"/>
      <c r="M60" s="17"/>
      <c r="N60" s="17"/>
      <c r="O60" s="17"/>
      <c r="P60" s="17"/>
      <c r="Q60" s="17"/>
    </row>
    <row r="61" spans="1:17" ht="15.75" thickBot="1">
      <c r="A61" s="112"/>
      <c r="B61" s="113"/>
      <c r="C61" s="113"/>
      <c r="D61" s="113"/>
      <c r="E61" s="113"/>
      <c r="F61" s="114"/>
      <c r="G61" s="17"/>
      <c r="H61" s="17"/>
      <c r="I61" s="17"/>
      <c r="J61" s="17"/>
      <c r="K61" s="17"/>
      <c r="L61" s="17"/>
      <c r="M61" s="17"/>
      <c r="N61" s="17"/>
      <c r="O61" s="17"/>
      <c r="P61" s="17"/>
      <c r="Q61" s="17"/>
    </row>
    <row r="62" spans="1:17">
      <c r="A62" s="17"/>
      <c r="B62" s="17"/>
      <c r="C62" s="17"/>
      <c r="D62" s="17"/>
      <c r="E62" s="17"/>
      <c r="F62" s="17"/>
      <c r="G62" s="17"/>
      <c r="H62" s="17"/>
      <c r="I62" s="17"/>
      <c r="J62" s="17"/>
      <c r="K62" s="17"/>
      <c r="L62" s="17"/>
      <c r="M62" s="17"/>
      <c r="N62" s="17"/>
      <c r="O62" s="17"/>
      <c r="P62" s="17"/>
      <c r="Q62" s="17"/>
    </row>
    <row r="63" spans="1:17">
      <c r="A63" s="17" t="s">
        <v>575</v>
      </c>
      <c r="B63" s="17"/>
      <c r="C63" s="17"/>
      <c r="D63" s="17"/>
      <c r="E63" s="17"/>
      <c r="F63" s="17"/>
      <c r="G63" s="17"/>
      <c r="H63" s="17"/>
      <c r="I63" s="17"/>
      <c r="J63" s="17"/>
      <c r="K63" s="17"/>
      <c r="L63" s="17"/>
      <c r="M63" s="17"/>
      <c r="N63" s="17"/>
      <c r="O63" s="17"/>
      <c r="P63" s="17"/>
      <c r="Q63" s="17"/>
    </row>
    <row r="64" spans="1:17">
      <c r="A64" s="69" t="s">
        <v>576</v>
      </c>
      <c r="B64" s="69"/>
      <c r="C64" s="69"/>
      <c r="D64" s="69"/>
      <c r="E64" s="69"/>
      <c r="F64" s="69" t="s">
        <v>577</v>
      </c>
      <c r="G64" s="17"/>
      <c r="H64" s="17"/>
      <c r="I64" s="17"/>
      <c r="J64" s="17"/>
      <c r="K64" s="17"/>
      <c r="L64" s="17"/>
      <c r="M64" s="17"/>
      <c r="N64" s="17"/>
      <c r="O64" s="17"/>
      <c r="P64" s="17"/>
      <c r="Q64" s="17"/>
    </row>
    <row r="65" spans="1:17" ht="15.75">
      <c r="A65" s="71" t="s">
        <v>558</v>
      </c>
      <c r="B65" s="69"/>
      <c r="C65" s="69"/>
      <c r="D65" s="69"/>
      <c r="E65" s="69"/>
      <c r="F65" s="69"/>
      <c r="G65" s="17"/>
      <c r="H65" s="17"/>
      <c r="I65" s="17"/>
      <c r="J65" s="17"/>
      <c r="K65" s="17"/>
      <c r="L65" s="17"/>
      <c r="M65" s="17"/>
      <c r="N65" s="17"/>
      <c r="O65" s="17"/>
      <c r="P65" s="17"/>
      <c r="Q65" s="17"/>
    </row>
    <row r="66" spans="1:17">
      <c r="A66" s="17"/>
      <c r="B66" s="17"/>
      <c r="C66" s="17"/>
      <c r="D66" s="17"/>
      <c r="E66" s="17"/>
      <c r="F66" s="17"/>
      <c r="G66" s="17"/>
      <c r="H66" s="17"/>
      <c r="I66" s="17"/>
      <c r="J66" s="17"/>
      <c r="K66" s="17"/>
      <c r="L66" s="17"/>
      <c r="M66" s="17"/>
      <c r="N66" s="17"/>
      <c r="O66" s="17"/>
      <c r="P66" s="17"/>
      <c r="Q66" s="17"/>
    </row>
    <row r="67" spans="1:17" ht="15.75" thickBot="1">
      <c r="A67" s="17" t="str">
        <f>'Data Sheet'!$C$25</f>
        <v xml:space="preserve"> New York State Electric &amp; Gas Corporation</v>
      </c>
      <c r="B67" s="17"/>
      <c r="C67" s="17"/>
      <c r="D67" s="17"/>
      <c r="E67" s="693" t="str">
        <f>'Data Sheet'!$C$40</f>
        <v xml:space="preserve"> </v>
      </c>
      <c r="F67" s="235" t="str">
        <f>'Data Sheet'!$C$38</f>
        <v>12/31/2016</v>
      </c>
      <c r="G67" s="17"/>
      <c r="H67" s="17"/>
      <c r="I67" s="17"/>
      <c r="J67" s="17"/>
      <c r="K67" s="17"/>
      <c r="L67" s="17"/>
      <c r="M67" s="17"/>
      <c r="N67" s="17"/>
      <c r="O67" s="17"/>
      <c r="P67" s="17"/>
      <c r="Q67" s="17"/>
    </row>
    <row r="68" spans="1:17">
      <c r="A68" s="29"/>
      <c r="B68" s="66"/>
      <c r="C68" s="66"/>
      <c r="D68" s="66"/>
      <c r="E68" s="66"/>
      <c r="F68" s="67"/>
      <c r="G68" s="17"/>
      <c r="H68" s="17"/>
      <c r="I68" s="17"/>
      <c r="J68" s="17"/>
      <c r="K68" s="17"/>
      <c r="L68" s="17"/>
      <c r="M68" s="17"/>
      <c r="N68" s="17"/>
      <c r="O68" s="17"/>
      <c r="P68" s="17"/>
      <c r="Q68" s="17"/>
    </row>
    <row r="69" spans="1:17">
      <c r="A69" s="72"/>
      <c r="B69" s="69" t="s">
        <v>560</v>
      </c>
      <c r="C69" s="69"/>
      <c r="D69" s="69"/>
      <c r="E69" s="69"/>
      <c r="F69" s="70"/>
      <c r="G69" s="17"/>
      <c r="H69" s="17"/>
      <c r="I69" s="17"/>
      <c r="J69" s="17"/>
      <c r="K69" s="17"/>
      <c r="L69" s="17"/>
      <c r="M69" s="17"/>
      <c r="N69" s="17"/>
      <c r="O69" s="17"/>
      <c r="P69" s="17"/>
      <c r="Q69" s="17"/>
    </row>
    <row r="70" spans="1:17">
      <c r="A70" s="74"/>
      <c r="B70" s="77"/>
      <c r="C70" s="77"/>
      <c r="D70" s="77"/>
      <c r="E70" s="77"/>
      <c r="F70" s="76"/>
      <c r="G70" s="17"/>
      <c r="H70" s="17"/>
      <c r="I70" s="17"/>
      <c r="J70" s="17"/>
      <c r="K70" s="17"/>
      <c r="L70" s="17"/>
      <c r="M70" s="17"/>
      <c r="N70" s="17"/>
      <c r="O70" s="17"/>
      <c r="P70" s="17"/>
      <c r="Q70" s="17"/>
    </row>
    <row r="71" spans="1:17">
      <c r="A71" s="336"/>
      <c r="B71" s="89"/>
      <c r="C71" s="89"/>
      <c r="D71" s="89"/>
      <c r="E71" s="666" t="s">
        <v>564</v>
      </c>
      <c r="F71" s="331" t="s">
        <v>3178</v>
      </c>
      <c r="G71" s="17"/>
      <c r="H71" s="17"/>
      <c r="I71" s="17"/>
      <c r="J71" s="17"/>
      <c r="K71" s="17"/>
      <c r="L71" s="17"/>
      <c r="M71" s="17"/>
      <c r="N71" s="17"/>
      <c r="O71" s="17"/>
      <c r="P71" s="17"/>
      <c r="Q71" s="17"/>
    </row>
    <row r="72" spans="1:17">
      <c r="A72" s="277" t="s">
        <v>565</v>
      </c>
      <c r="B72" s="17"/>
      <c r="C72" s="69" t="s">
        <v>566</v>
      </c>
      <c r="D72" s="69"/>
      <c r="E72" s="290" t="s">
        <v>567</v>
      </c>
      <c r="F72" s="238" t="s">
        <v>568</v>
      </c>
      <c r="G72" s="17"/>
      <c r="H72" s="17"/>
      <c r="I72" s="17"/>
      <c r="J72" s="17"/>
      <c r="K72" s="17"/>
      <c r="L72" s="17"/>
      <c r="M72" s="17"/>
      <c r="N72" s="17"/>
      <c r="O72" s="17"/>
      <c r="P72" s="17"/>
      <c r="Q72" s="17"/>
    </row>
    <row r="73" spans="1:17">
      <c r="A73" s="277" t="s">
        <v>1721</v>
      </c>
      <c r="B73" s="17"/>
      <c r="C73" s="17"/>
      <c r="D73" s="17"/>
      <c r="E73" s="290" t="s">
        <v>569</v>
      </c>
      <c r="F73" s="238" t="s">
        <v>550</v>
      </c>
      <c r="G73" s="17"/>
      <c r="H73" s="17"/>
      <c r="I73" s="17"/>
      <c r="J73" s="17"/>
      <c r="K73" s="17"/>
      <c r="L73" s="17"/>
      <c r="M73" s="17"/>
      <c r="N73" s="17"/>
      <c r="O73" s="17"/>
      <c r="P73" s="17"/>
      <c r="Q73" s="17"/>
    </row>
    <row r="74" spans="1:17">
      <c r="A74" s="278"/>
      <c r="B74" s="77"/>
      <c r="C74" s="75" t="s">
        <v>3007</v>
      </c>
      <c r="D74" s="75"/>
      <c r="E74" s="328" t="s">
        <v>570</v>
      </c>
      <c r="F74" s="241" t="s">
        <v>3009</v>
      </c>
      <c r="G74" s="17"/>
      <c r="H74" s="17"/>
      <c r="I74" s="17"/>
      <c r="J74" s="17"/>
      <c r="K74" s="17"/>
      <c r="L74" s="17"/>
      <c r="M74" s="17"/>
      <c r="N74" s="17"/>
      <c r="O74" s="17"/>
      <c r="P74" s="17"/>
      <c r="Q74" s="17"/>
    </row>
    <row r="75" spans="1:17">
      <c r="A75" s="72"/>
      <c r="B75" s="98"/>
      <c r="C75" s="17" t="s">
        <v>5560</v>
      </c>
      <c r="D75" s="17"/>
      <c r="E75" s="318">
        <v>771129</v>
      </c>
      <c r="F75" s="312">
        <v>859174</v>
      </c>
      <c r="G75" s="17"/>
      <c r="H75" s="17"/>
      <c r="I75" s="17"/>
      <c r="J75" s="17"/>
      <c r="K75" s="17"/>
      <c r="L75" s="17"/>
      <c r="M75" s="17"/>
      <c r="N75" s="17"/>
      <c r="O75" s="17"/>
      <c r="P75" s="17"/>
      <c r="Q75" s="17"/>
    </row>
    <row r="76" spans="1:17">
      <c r="A76" s="72"/>
      <c r="B76" s="98"/>
      <c r="C76" s="17" t="s">
        <v>5561</v>
      </c>
      <c r="D76" s="17"/>
      <c r="E76" s="318">
        <v>2702632</v>
      </c>
      <c r="F76" s="312">
        <v>2784586</v>
      </c>
      <c r="G76" s="17"/>
      <c r="H76" s="17"/>
      <c r="I76" s="17"/>
      <c r="J76" s="17"/>
      <c r="K76" s="17"/>
      <c r="L76" s="17"/>
      <c r="M76" s="17"/>
      <c r="N76" s="17"/>
      <c r="O76" s="17"/>
      <c r="P76" s="17"/>
      <c r="Q76" s="17"/>
    </row>
    <row r="77" spans="1:17">
      <c r="A77" s="72"/>
      <c r="B77" s="98"/>
      <c r="C77" s="17" t="s">
        <v>5562</v>
      </c>
      <c r="D77" s="17"/>
      <c r="E77" s="318">
        <v>3991029</v>
      </c>
      <c r="F77" s="312">
        <v>5974467</v>
      </c>
      <c r="G77" s="17"/>
      <c r="H77" s="17"/>
      <c r="I77" s="17"/>
      <c r="J77" s="17"/>
      <c r="K77" s="17"/>
      <c r="L77" s="17"/>
      <c r="M77" s="17"/>
      <c r="N77" s="17"/>
      <c r="O77" s="17"/>
      <c r="P77" s="17"/>
      <c r="Q77" s="17"/>
    </row>
    <row r="78" spans="1:17">
      <c r="A78" s="72"/>
      <c r="B78" s="98"/>
      <c r="C78" s="17" t="s">
        <v>5563</v>
      </c>
      <c r="D78" s="17"/>
      <c r="E78" s="318">
        <v>4247520</v>
      </c>
      <c r="F78" s="312">
        <v>2816632</v>
      </c>
      <c r="G78" s="17"/>
      <c r="H78" s="17"/>
      <c r="I78" s="17"/>
      <c r="J78" s="17"/>
      <c r="K78" s="17"/>
      <c r="L78" s="17"/>
      <c r="M78" s="17"/>
      <c r="N78" s="17"/>
      <c r="O78" s="17"/>
      <c r="P78" s="17"/>
      <c r="Q78" s="17"/>
    </row>
    <row r="79" spans="1:17">
      <c r="A79" s="72"/>
      <c r="B79" s="98"/>
      <c r="C79" s="17" t="s">
        <v>5564</v>
      </c>
      <c r="D79" s="17"/>
      <c r="E79" s="318">
        <v>4399717</v>
      </c>
      <c r="F79" s="312">
        <v>4399717</v>
      </c>
      <c r="G79" s="17"/>
      <c r="H79" s="17"/>
      <c r="I79" s="17"/>
      <c r="J79" s="17"/>
      <c r="K79" s="17"/>
      <c r="L79" s="17"/>
      <c r="M79" s="17"/>
      <c r="N79" s="17"/>
      <c r="O79" s="17"/>
      <c r="P79" s="17"/>
      <c r="Q79" s="17"/>
    </row>
    <row r="80" spans="1:17">
      <c r="A80" s="72"/>
      <c r="B80" s="98"/>
      <c r="C80" s="17" t="s">
        <v>5565</v>
      </c>
      <c r="D80" s="17"/>
      <c r="E80" s="318">
        <v>3063842</v>
      </c>
      <c r="F80" s="312">
        <v>0</v>
      </c>
      <c r="G80" s="17"/>
      <c r="H80" s="17"/>
      <c r="I80" s="17"/>
      <c r="J80" s="17"/>
      <c r="K80" s="17"/>
      <c r="L80" s="17"/>
      <c r="M80" s="17"/>
      <c r="N80" s="17"/>
      <c r="O80" s="17"/>
      <c r="P80" s="17"/>
      <c r="Q80" s="17"/>
    </row>
    <row r="81" spans="1:17">
      <c r="A81" s="72"/>
      <c r="B81" s="98"/>
      <c r="C81" s="17" t="s">
        <v>5566</v>
      </c>
      <c r="D81" s="17"/>
      <c r="E81" s="318">
        <v>3003397</v>
      </c>
      <c r="F81" s="312">
        <v>3003397</v>
      </c>
      <c r="G81" s="17"/>
      <c r="H81" s="17"/>
      <c r="I81" s="17"/>
      <c r="J81" s="17"/>
      <c r="K81" s="17"/>
      <c r="L81" s="17"/>
      <c r="M81" s="17"/>
      <c r="N81" s="17"/>
      <c r="O81" s="17"/>
      <c r="P81" s="17"/>
      <c r="Q81" s="17"/>
    </row>
    <row r="82" spans="1:17">
      <c r="A82" s="72"/>
      <c r="B82" s="98"/>
      <c r="C82" s="17" t="s">
        <v>5567</v>
      </c>
      <c r="D82" s="17"/>
      <c r="E82" s="318">
        <v>927641</v>
      </c>
      <c r="F82" s="312">
        <v>778287</v>
      </c>
      <c r="G82" s="17"/>
      <c r="H82" s="17"/>
      <c r="I82" s="17"/>
      <c r="J82" s="17"/>
      <c r="K82" s="17"/>
      <c r="L82" s="17"/>
      <c r="M82" s="17"/>
      <c r="N82" s="17"/>
      <c r="O82" s="17"/>
      <c r="P82" s="17"/>
      <c r="Q82" s="17"/>
    </row>
    <row r="83" spans="1:17">
      <c r="A83" s="72"/>
      <c r="B83" s="98"/>
      <c r="C83" s="17" t="s">
        <v>5568</v>
      </c>
      <c r="D83" s="17"/>
      <c r="E83" s="318">
        <v>1951078</v>
      </c>
      <c r="F83" s="312">
        <v>1307121</v>
      </c>
      <c r="G83" s="17"/>
      <c r="H83" s="17"/>
      <c r="I83" s="17"/>
      <c r="J83" s="17"/>
      <c r="K83" s="17"/>
      <c r="L83" s="17"/>
      <c r="M83" s="17"/>
      <c r="N83" s="17"/>
      <c r="O83" s="17"/>
      <c r="P83" s="17"/>
      <c r="Q83" s="17"/>
    </row>
    <row r="84" spans="1:17">
      <c r="A84" s="72"/>
      <c r="B84" s="98"/>
      <c r="C84" s="17" t="s">
        <v>5569</v>
      </c>
      <c r="D84" s="17"/>
      <c r="E84" s="318">
        <v>8863163</v>
      </c>
      <c r="F84" s="312">
        <v>9114977</v>
      </c>
      <c r="G84" s="17"/>
      <c r="H84" s="17"/>
      <c r="I84" s="17"/>
      <c r="J84" s="17"/>
      <c r="K84" s="17"/>
      <c r="L84" s="17"/>
      <c r="M84" s="17"/>
      <c r="N84" s="17"/>
      <c r="O84" s="17"/>
      <c r="P84" s="17"/>
      <c r="Q84" s="17"/>
    </row>
    <row r="85" spans="1:17">
      <c r="A85" s="72"/>
      <c r="B85" s="98"/>
      <c r="C85" s="17" t="s">
        <v>5570</v>
      </c>
      <c r="D85" s="17"/>
      <c r="E85" s="318">
        <v>846282</v>
      </c>
      <c r="F85" s="312">
        <v>827084</v>
      </c>
      <c r="G85" s="17"/>
      <c r="H85" s="17"/>
      <c r="I85" s="17"/>
      <c r="J85" s="17"/>
      <c r="K85" s="17"/>
      <c r="L85" s="17"/>
      <c r="M85" s="17"/>
      <c r="N85" s="17"/>
      <c r="O85" s="17"/>
      <c r="P85" s="17"/>
      <c r="Q85" s="17"/>
    </row>
    <row r="86" spans="1:17">
      <c r="A86" s="72"/>
      <c r="B86" s="98"/>
      <c r="C86" s="17" t="s">
        <v>5571</v>
      </c>
      <c r="D86" s="17"/>
      <c r="E86" s="318">
        <v>6530127</v>
      </c>
      <c r="F86" s="312">
        <v>6530127</v>
      </c>
      <c r="G86" s="17"/>
      <c r="H86" s="17"/>
      <c r="I86" s="17"/>
      <c r="J86" s="17"/>
      <c r="K86" s="17"/>
      <c r="L86" s="17"/>
      <c r="M86" s="17"/>
      <c r="N86" s="17"/>
      <c r="O86" s="17"/>
      <c r="P86" s="17"/>
      <c r="Q86" s="17"/>
    </row>
    <row r="87" spans="1:17">
      <c r="A87" s="72"/>
      <c r="B87" s="98"/>
      <c r="C87" s="17" t="s">
        <v>5572</v>
      </c>
      <c r="D87" s="17"/>
      <c r="E87" s="318">
        <v>7783752</v>
      </c>
      <c r="F87" s="312">
        <v>7566055</v>
      </c>
      <c r="G87" s="17"/>
      <c r="H87" s="17"/>
      <c r="I87" s="17"/>
      <c r="J87" s="17"/>
      <c r="K87" s="17"/>
      <c r="L87" s="17"/>
      <c r="M87" s="17"/>
      <c r="N87" s="17"/>
      <c r="O87" s="17"/>
      <c r="P87" s="17"/>
      <c r="Q87" s="17"/>
    </row>
    <row r="88" spans="1:17">
      <c r="A88" s="72"/>
      <c r="B88" s="98"/>
      <c r="C88" s="17" t="s">
        <v>5573</v>
      </c>
      <c r="D88" s="17"/>
      <c r="E88" s="318">
        <v>2700930</v>
      </c>
      <c r="F88" s="312">
        <v>2700930</v>
      </c>
      <c r="G88" s="17"/>
      <c r="H88" s="17"/>
      <c r="I88" s="17"/>
      <c r="J88" s="17"/>
      <c r="K88" s="17"/>
      <c r="L88" s="17"/>
      <c r="M88" s="17"/>
      <c r="N88" s="17"/>
      <c r="O88" s="17"/>
      <c r="P88" s="17"/>
      <c r="Q88" s="17"/>
    </row>
    <row r="89" spans="1:17">
      <c r="A89" s="72"/>
      <c r="B89" s="98"/>
      <c r="C89" s="17" t="s">
        <v>5574</v>
      </c>
      <c r="D89" s="17"/>
      <c r="E89" s="318">
        <v>2325081</v>
      </c>
      <c r="F89" s="312">
        <v>453321</v>
      </c>
      <c r="G89" s="17"/>
      <c r="H89" s="17"/>
      <c r="I89" s="17"/>
      <c r="J89" s="17"/>
      <c r="K89" s="17"/>
      <c r="L89" s="17"/>
      <c r="M89" s="17"/>
      <c r="N89" s="17"/>
      <c r="O89" s="17"/>
      <c r="P89" s="17"/>
      <c r="Q89" s="17"/>
    </row>
    <row r="90" spans="1:17">
      <c r="A90" s="72"/>
      <c r="B90" s="98"/>
      <c r="C90" s="17" t="s">
        <v>5575</v>
      </c>
      <c r="D90" s="17"/>
      <c r="E90" s="318">
        <v>5409252</v>
      </c>
      <c r="F90" s="312">
        <v>4695119</v>
      </c>
      <c r="G90" s="17"/>
      <c r="H90" s="17"/>
      <c r="I90" s="17"/>
      <c r="J90" s="17"/>
      <c r="K90" s="17"/>
      <c r="L90" s="17"/>
      <c r="M90" s="17"/>
      <c r="N90" s="17"/>
      <c r="O90" s="17"/>
      <c r="P90" s="17"/>
      <c r="Q90" s="17"/>
    </row>
    <row r="91" spans="1:17">
      <c r="A91" s="72"/>
      <c r="B91" s="98"/>
      <c r="C91" s="17" t="s">
        <v>5576</v>
      </c>
      <c r="D91" s="17"/>
      <c r="E91" s="318">
        <v>883886</v>
      </c>
      <c r="F91" s="312">
        <v>883886</v>
      </c>
      <c r="G91" s="17"/>
      <c r="H91" s="17"/>
      <c r="I91" s="17"/>
      <c r="J91" s="17"/>
      <c r="K91" s="17"/>
      <c r="L91" s="17"/>
      <c r="M91" s="17"/>
      <c r="N91" s="17"/>
      <c r="O91" s="17"/>
      <c r="P91" s="17"/>
      <c r="Q91" s="17"/>
    </row>
    <row r="92" spans="1:17">
      <c r="A92" s="72"/>
      <c r="B92" s="98"/>
      <c r="C92" s="17" t="s">
        <v>5577</v>
      </c>
      <c r="D92" s="17"/>
      <c r="E92" s="318">
        <v>6782397</v>
      </c>
      <c r="F92" s="312">
        <v>5879976</v>
      </c>
      <c r="G92" s="17"/>
      <c r="H92" s="17"/>
      <c r="I92" s="17"/>
      <c r="J92" s="17"/>
      <c r="K92" s="17"/>
      <c r="L92" s="17"/>
      <c r="M92" s="17"/>
      <c r="N92" s="17"/>
      <c r="O92" s="17"/>
      <c r="P92" s="17"/>
      <c r="Q92" s="17"/>
    </row>
    <row r="93" spans="1:17">
      <c r="A93" s="72"/>
      <c r="B93" s="98"/>
      <c r="C93" s="17" t="s">
        <v>5578</v>
      </c>
      <c r="D93" s="17"/>
      <c r="E93" s="318">
        <v>1199168</v>
      </c>
      <c r="F93" s="312">
        <v>1773971</v>
      </c>
      <c r="G93" s="17"/>
      <c r="H93" s="17"/>
      <c r="I93" s="17"/>
      <c r="J93" s="17"/>
      <c r="K93" s="17"/>
      <c r="L93" s="17"/>
      <c r="M93" s="17"/>
      <c r="N93" s="17"/>
      <c r="O93" s="17"/>
      <c r="P93" s="17"/>
      <c r="Q93" s="17"/>
    </row>
    <row r="94" spans="1:17">
      <c r="A94" s="72"/>
      <c r="B94" s="98"/>
      <c r="C94" s="17" t="s">
        <v>5579</v>
      </c>
      <c r="D94" s="17"/>
      <c r="E94" s="318">
        <v>3043772</v>
      </c>
      <c r="F94" s="312">
        <v>2770921</v>
      </c>
      <c r="G94" s="17"/>
      <c r="H94" s="17"/>
      <c r="I94" s="17"/>
      <c r="J94" s="17"/>
      <c r="K94" s="17"/>
      <c r="L94" s="17"/>
      <c r="M94" s="17"/>
      <c r="N94" s="17"/>
      <c r="O94" s="17"/>
      <c r="P94" s="17"/>
      <c r="Q94" s="17"/>
    </row>
    <row r="95" spans="1:17">
      <c r="A95" s="72"/>
      <c r="B95" s="98"/>
      <c r="C95" s="17" t="s">
        <v>5580</v>
      </c>
      <c r="D95" s="17"/>
      <c r="E95" s="318">
        <v>2046421</v>
      </c>
      <c r="F95" s="312">
        <v>1604147</v>
      </c>
      <c r="G95" s="17"/>
      <c r="H95" s="17"/>
      <c r="I95" s="17"/>
      <c r="J95" s="17"/>
      <c r="K95" s="17"/>
      <c r="L95" s="17"/>
      <c r="M95" s="17"/>
      <c r="N95" s="17"/>
      <c r="O95" s="17"/>
      <c r="P95" s="17"/>
      <c r="Q95" s="17"/>
    </row>
    <row r="96" spans="1:17">
      <c r="A96" s="72"/>
      <c r="B96" s="98"/>
      <c r="C96" s="17" t="s">
        <v>5581</v>
      </c>
      <c r="D96" s="17"/>
      <c r="E96" s="318">
        <v>1494118</v>
      </c>
      <c r="F96" s="312">
        <v>1494118</v>
      </c>
      <c r="G96" s="17"/>
      <c r="H96" s="17"/>
      <c r="I96" s="17"/>
      <c r="J96" s="17"/>
      <c r="K96" s="17"/>
      <c r="L96" s="17"/>
      <c r="M96" s="17"/>
      <c r="N96" s="17"/>
      <c r="O96" s="17"/>
      <c r="P96" s="17"/>
      <c r="Q96" s="17"/>
    </row>
    <row r="97" spans="1:17">
      <c r="A97" s="72"/>
      <c r="B97" s="98"/>
      <c r="C97" s="17" t="s">
        <v>5582</v>
      </c>
      <c r="D97" s="17"/>
      <c r="E97" s="318">
        <v>5304013</v>
      </c>
      <c r="F97" s="312">
        <v>4937054</v>
      </c>
      <c r="G97" s="17"/>
      <c r="H97" s="17"/>
      <c r="I97" s="17"/>
      <c r="J97" s="17"/>
      <c r="K97" s="17"/>
      <c r="L97" s="17"/>
      <c r="M97" s="17"/>
      <c r="N97" s="17"/>
      <c r="O97" s="17"/>
      <c r="P97" s="17"/>
      <c r="Q97" s="17"/>
    </row>
    <row r="98" spans="1:17">
      <c r="A98" s="72"/>
      <c r="B98" s="98"/>
      <c r="C98" s="17" t="s">
        <v>5583</v>
      </c>
      <c r="D98" s="17"/>
      <c r="E98" s="318">
        <v>-25375409</v>
      </c>
      <c r="F98" s="312">
        <v>-25375407</v>
      </c>
      <c r="G98" s="17"/>
      <c r="H98" s="17"/>
      <c r="I98" s="17"/>
      <c r="J98" s="17"/>
      <c r="K98" s="17"/>
      <c r="L98" s="17"/>
      <c r="M98" s="17"/>
      <c r="N98" s="17"/>
      <c r="O98" s="17"/>
      <c r="P98" s="17"/>
      <c r="Q98" s="17"/>
    </row>
    <row r="99" spans="1:17">
      <c r="A99" s="72"/>
      <c r="B99" s="98"/>
      <c r="C99" s="17" t="s">
        <v>5584</v>
      </c>
      <c r="D99" s="17"/>
      <c r="E99" s="318">
        <v>1811174</v>
      </c>
      <c r="F99" s="312">
        <v>1874034</v>
      </c>
      <c r="G99" s="17"/>
      <c r="H99" s="17"/>
      <c r="I99" s="17"/>
      <c r="J99" s="17"/>
      <c r="K99" s="17"/>
      <c r="L99" s="17"/>
      <c r="M99" s="17"/>
      <c r="N99" s="17"/>
      <c r="O99" s="17"/>
      <c r="P99" s="17"/>
      <c r="Q99" s="17"/>
    </row>
    <row r="100" spans="1:17">
      <c r="A100" s="72"/>
      <c r="B100" s="98"/>
      <c r="C100" s="17" t="s">
        <v>5585</v>
      </c>
      <c r="D100" s="17"/>
      <c r="E100" s="318">
        <v>2280547</v>
      </c>
      <c r="F100" s="312">
        <v>2185980</v>
      </c>
      <c r="G100" s="17"/>
      <c r="H100" s="17"/>
      <c r="I100" s="17"/>
      <c r="J100" s="17"/>
      <c r="K100" s="17"/>
      <c r="L100" s="17"/>
      <c r="M100" s="17"/>
      <c r="N100" s="17"/>
      <c r="O100" s="17"/>
      <c r="P100" s="17"/>
      <c r="Q100" s="17"/>
    </row>
    <row r="101" spans="1:17">
      <c r="A101" s="72"/>
      <c r="B101" s="98"/>
      <c r="C101" s="17" t="s">
        <v>5586</v>
      </c>
      <c r="D101" s="17"/>
      <c r="E101" s="318">
        <v>5427415</v>
      </c>
      <c r="F101" s="312">
        <v>5427415</v>
      </c>
      <c r="G101" s="17"/>
      <c r="H101" s="17"/>
      <c r="I101" s="17"/>
      <c r="J101" s="17"/>
      <c r="K101" s="17"/>
      <c r="L101" s="17"/>
      <c r="M101" s="17"/>
      <c r="N101" s="17"/>
      <c r="O101" s="17"/>
      <c r="P101" s="17"/>
      <c r="Q101" s="17"/>
    </row>
    <row r="102" spans="1:17">
      <c r="A102" s="72"/>
      <c r="B102" s="98"/>
      <c r="C102" s="17" t="s">
        <v>5587</v>
      </c>
      <c r="D102" s="17"/>
      <c r="E102" s="319">
        <v>533877</v>
      </c>
      <c r="F102" s="284">
        <v>5179034</v>
      </c>
      <c r="G102" s="17"/>
      <c r="H102" s="17"/>
      <c r="I102" s="17"/>
      <c r="J102" s="17"/>
      <c r="K102" s="17"/>
      <c r="L102" s="17"/>
      <c r="M102" s="17"/>
      <c r="N102" s="17"/>
      <c r="O102" s="17"/>
      <c r="P102" s="17"/>
      <c r="Q102" s="17"/>
    </row>
    <row r="103" spans="1:17">
      <c r="A103" s="72"/>
      <c r="B103" s="98"/>
      <c r="C103" s="17"/>
      <c r="D103" s="17"/>
      <c r="E103" s="318">
        <f>SUM(E75:E102)</f>
        <v>64947951</v>
      </c>
      <c r="F103" s="312">
        <v>62446119</v>
      </c>
      <c r="G103" s="17"/>
      <c r="H103" s="17"/>
      <c r="I103" s="17"/>
      <c r="J103" s="17"/>
      <c r="K103" s="17"/>
      <c r="L103" s="17"/>
      <c r="M103" s="17"/>
      <c r="N103" s="17"/>
      <c r="O103" s="17"/>
      <c r="P103" s="17"/>
      <c r="Q103" s="17"/>
    </row>
    <row r="104" spans="1:17">
      <c r="A104" s="72"/>
      <c r="B104" s="98"/>
      <c r="C104" s="17"/>
      <c r="D104" s="17"/>
      <c r="E104" s="318"/>
      <c r="F104" s="312"/>
      <c r="G104" s="17"/>
      <c r="H104" s="17"/>
      <c r="I104" s="17"/>
      <c r="J104" s="17"/>
      <c r="K104" s="17"/>
      <c r="L104" s="17"/>
      <c r="M104" s="17"/>
      <c r="N104" s="17"/>
      <c r="O104" s="17"/>
      <c r="P104" s="17"/>
      <c r="Q104" s="17"/>
    </row>
    <row r="105" spans="1:17">
      <c r="A105" s="72"/>
      <c r="B105" s="98"/>
      <c r="C105" s="17" t="s">
        <v>5566</v>
      </c>
      <c r="D105" s="17"/>
      <c r="E105" s="318">
        <v>2059830</v>
      </c>
      <c r="F105" s="312">
        <v>2059830</v>
      </c>
      <c r="G105" s="17"/>
      <c r="H105" s="17"/>
      <c r="I105" s="17"/>
      <c r="J105" s="17"/>
      <c r="K105" s="17"/>
      <c r="L105" s="17"/>
      <c r="M105" s="17"/>
      <c r="N105" s="17"/>
      <c r="O105" s="17"/>
      <c r="P105" s="17"/>
      <c r="Q105" s="17"/>
    </row>
    <row r="106" spans="1:17">
      <c r="A106" s="72"/>
      <c r="B106" s="98"/>
      <c r="C106" s="17" t="s">
        <v>5588</v>
      </c>
      <c r="D106" s="17"/>
      <c r="E106" s="318">
        <v>1188841</v>
      </c>
      <c r="F106" s="312">
        <v>1188841</v>
      </c>
      <c r="G106" s="17"/>
      <c r="H106" s="17"/>
      <c r="I106" s="17"/>
      <c r="J106" s="17"/>
      <c r="K106" s="17"/>
      <c r="L106" s="17"/>
      <c r="M106" s="17"/>
      <c r="N106" s="17"/>
      <c r="O106" s="17"/>
      <c r="P106" s="17"/>
      <c r="Q106" s="17"/>
    </row>
    <row r="107" spans="1:17">
      <c r="A107" s="72"/>
      <c r="B107" s="98"/>
      <c r="C107" s="17" t="s">
        <v>5589</v>
      </c>
      <c r="D107" s="17"/>
      <c r="E107" s="318">
        <v>3342771</v>
      </c>
      <c r="F107" s="312">
        <v>2972359</v>
      </c>
      <c r="G107" s="17"/>
      <c r="H107" s="17"/>
      <c r="I107" s="17"/>
      <c r="J107" s="17"/>
      <c r="K107" s="17"/>
      <c r="L107" s="17"/>
      <c r="M107" s="17"/>
      <c r="N107" s="17"/>
      <c r="O107" s="17"/>
      <c r="P107" s="17"/>
      <c r="Q107" s="17"/>
    </row>
    <row r="108" spans="1:17">
      <c r="A108" s="72"/>
      <c r="B108" s="98"/>
      <c r="C108" s="17" t="s">
        <v>5590</v>
      </c>
      <c r="D108" s="17"/>
      <c r="E108" s="318">
        <v>1052174</v>
      </c>
      <c r="F108" s="312">
        <v>86403</v>
      </c>
      <c r="G108" s="17"/>
      <c r="H108" s="17"/>
      <c r="I108" s="17"/>
      <c r="J108" s="17"/>
      <c r="K108" s="17"/>
      <c r="L108" s="17"/>
      <c r="M108" s="17"/>
      <c r="N108" s="17"/>
      <c r="O108" s="17"/>
      <c r="P108" s="17"/>
      <c r="Q108" s="17"/>
    </row>
    <row r="109" spans="1:17">
      <c r="A109" s="72"/>
      <c r="B109" s="98"/>
      <c r="C109" s="17" t="s">
        <v>5591</v>
      </c>
      <c r="D109" s="17"/>
      <c r="E109" s="318">
        <v>1643155</v>
      </c>
      <c r="F109" s="312">
        <v>1981438</v>
      </c>
      <c r="G109" s="17"/>
      <c r="H109" s="17"/>
      <c r="I109" s="17"/>
      <c r="J109" s="17"/>
      <c r="K109" s="17"/>
      <c r="L109" s="17"/>
      <c r="M109" s="17"/>
      <c r="N109" s="17"/>
      <c r="O109" s="17"/>
      <c r="P109" s="17"/>
      <c r="Q109" s="17"/>
    </row>
    <row r="110" spans="1:17">
      <c r="A110" s="72"/>
      <c r="B110" s="98"/>
      <c r="C110" s="17" t="s">
        <v>5571</v>
      </c>
      <c r="D110" s="17"/>
      <c r="E110" s="318">
        <v>767475</v>
      </c>
      <c r="F110" s="312">
        <v>767475</v>
      </c>
      <c r="G110" s="17"/>
      <c r="H110" s="17"/>
      <c r="I110" s="17"/>
      <c r="J110" s="17"/>
      <c r="K110" s="17"/>
      <c r="L110" s="17"/>
      <c r="M110" s="17"/>
      <c r="N110" s="17"/>
      <c r="O110" s="17"/>
      <c r="P110" s="17"/>
      <c r="Q110" s="17"/>
    </row>
    <row r="111" spans="1:17">
      <c r="A111" s="72"/>
      <c r="B111" s="98"/>
      <c r="C111" s="17" t="s">
        <v>5592</v>
      </c>
      <c r="D111" s="17"/>
      <c r="E111" s="318">
        <v>518193</v>
      </c>
      <c r="F111" s="312">
        <v>0</v>
      </c>
      <c r="G111" s="17"/>
      <c r="H111" s="17"/>
      <c r="I111" s="17"/>
      <c r="J111" s="17"/>
      <c r="K111" s="17"/>
      <c r="L111" s="17"/>
      <c r="M111" s="17"/>
      <c r="N111" s="17"/>
      <c r="O111" s="17"/>
      <c r="P111" s="17"/>
      <c r="Q111" s="17"/>
    </row>
    <row r="112" spans="1:17">
      <c r="A112" s="72"/>
      <c r="B112" s="98"/>
      <c r="C112" s="17" t="s">
        <v>5574</v>
      </c>
      <c r="D112" s="17"/>
      <c r="E112" s="318">
        <v>47229</v>
      </c>
      <c r="F112" s="312">
        <v>195854</v>
      </c>
      <c r="G112" s="17"/>
      <c r="H112" s="17"/>
      <c r="I112" s="17"/>
      <c r="J112" s="17"/>
      <c r="K112" s="17"/>
      <c r="L112" s="17"/>
      <c r="M112" s="17"/>
      <c r="N112" s="17"/>
      <c r="O112" s="17"/>
      <c r="P112" s="17"/>
      <c r="Q112" s="17"/>
    </row>
    <row r="113" spans="1:17">
      <c r="A113" s="72"/>
      <c r="B113" s="98"/>
      <c r="C113" s="17" t="s">
        <v>5580</v>
      </c>
      <c r="D113" s="17"/>
      <c r="E113" s="318">
        <v>-7169049</v>
      </c>
      <c r="F113" s="312">
        <v>-6895091</v>
      </c>
      <c r="G113" s="17"/>
      <c r="H113" s="17"/>
      <c r="I113" s="17"/>
      <c r="J113" s="17"/>
      <c r="K113" s="17"/>
      <c r="L113" s="17"/>
      <c r="M113" s="17"/>
      <c r="N113" s="17"/>
      <c r="O113" s="17"/>
      <c r="P113" s="17"/>
      <c r="Q113" s="17"/>
    </row>
    <row r="114" spans="1:17">
      <c r="A114" s="72"/>
      <c r="B114" s="98"/>
      <c r="C114" s="17" t="s">
        <v>5593</v>
      </c>
      <c r="D114" s="17"/>
      <c r="E114" s="318">
        <v>2378494</v>
      </c>
      <c r="F114" s="312">
        <v>2264973</v>
      </c>
      <c r="G114" s="17"/>
      <c r="H114" s="17"/>
      <c r="I114" s="17"/>
      <c r="J114" s="17"/>
      <c r="K114" s="17"/>
      <c r="L114" s="17"/>
      <c r="M114" s="17"/>
      <c r="N114" s="17"/>
      <c r="O114" s="17"/>
      <c r="P114" s="17"/>
      <c r="Q114" s="17"/>
    </row>
    <row r="115" spans="1:17">
      <c r="A115" s="72"/>
      <c r="B115" s="98"/>
      <c r="C115" s="17" t="s">
        <v>5556</v>
      </c>
      <c r="D115" s="17"/>
      <c r="E115" s="318">
        <v>-11030744</v>
      </c>
      <c r="F115" s="312">
        <v>-10855968</v>
      </c>
      <c r="G115" s="17"/>
      <c r="H115" s="17"/>
      <c r="I115" s="17"/>
      <c r="J115" s="17"/>
      <c r="K115" s="17"/>
      <c r="L115" s="17"/>
      <c r="M115" s="17"/>
      <c r="N115" s="17"/>
      <c r="O115" s="17"/>
      <c r="P115" s="17"/>
      <c r="Q115" s="17"/>
    </row>
    <row r="116" spans="1:17">
      <c r="A116" s="72"/>
      <c r="B116" s="98"/>
      <c r="C116" s="17" t="s">
        <v>5577</v>
      </c>
      <c r="D116" s="17"/>
      <c r="E116" s="318">
        <v>1555365</v>
      </c>
      <c r="F116" s="312">
        <v>1241812</v>
      </c>
      <c r="G116" s="17"/>
      <c r="H116" s="17"/>
      <c r="I116" s="17"/>
      <c r="J116" s="17"/>
      <c r="K116" s="17"/>
      <c r="L116" s="17"/>
      <c r="M116" s="17"/>
      <c r="N116" s="17"/>
      <c r="O116" s="17"/>
      <c r="P116" s="17"/>
      <c r="Q116" s="17"/>
    </row>
    <row r="117" spans="1:17">
      <c r="A117" s="72"/>
      <c r="B117" s="98"/>
      <c r="C117" s="17" t="s">
        <v>5594</v>
      </c>
      <c r="D117" s="17"/>
      <c r="E117" s="318">
        <v>839960</v>
      </c>
      <c r="F117" s="312">
        <v>1073877</v>
      </c>
      <c r="G117" s="17"/>
      <c r="H117" s="17"/>
      <c r="I117" s="17"/>
      <c r="J117" s="17"/>
      <c r="K117" s="17"/>
      <c r="L117" s="17"/>
      <c r="M117" s="17"/>
      <c r="N117" s="17"/>
      <c r="O117" s="17"/>
      <c r="P117" s="17"/>
      <c r="Q117" s="17"/>
    </row>
    <row r="118" spans="1:17">
      <c r="A118" s="72"/>
      <c r="B118" s="98"/>
      <c r="C118" s="17" t="s">
        <v>5595</v>
      </c>
      <c r="D118" s="17"/>
      <c r="E118" s="318">
        <v>1001343</v>
      </c>
      <c r="F118" s="312">
        <v>1057263</v>
      </c>
      <c r="G118" s="17"/>
      <c r="H118" s="17"/>
      <c r="I118" s="17"/>
      <c r="J118" s="17"/>
      <c r="K118" s="17"/>
      <c r="L118" s="17"/>
      <c r="M118" s="17"/>
      <c r="N118" s="17"/>
      <c r="O118" s="17"/>
      <c r="P118" s="17"/>
      <c r="Q118" s="17"/>
    </row>
    <row r="119" spans="1:17">
      <c r="A119" s="72"/>
      <c r="B119" s="98"/>
      <c r="C119" s="17" t="s">
        <v>5553</v>
      </c>
      <c r="D119" s="17"/>
      <c r="E119" s="318">
        <v>5494443</v>
      </c>
      <c r="F119" s="312">
        <v>5613371</v>
      </c>
      <c r="G119" s="17"/>
      <c r="H119" s="17"/>
      <c r="I119" s="17"/>
      <c r="J119" s="17"/>
      <c r="K119" s="17"/>
      <c r="L119" s="17"/>
      <c r="M119" s="17"/>
      <c r="N119" s="17"/>
      <c r="O119" s="17"/>
      <c r="P119" s="17"/>
      <c r="Q119" s="17"/>
    </row>
    <row r="120" spans="1:17">
      <c r="A120" s="72"/>
      <c r="B120" s="98"/>
      <c r="C120" s="17" t="s">
        <v>5596</v>
      </c>
      <c r="D120" s="17"/>
      <c r="E120" s="318">
        <v>1471612</v>
      </c>
      <c r="F120" s="312">
        <v>1424198</v>
      </c>
      <c r="G120" s="17"/>
      <c r="H120" s="17"/>
      <c r="I120" s="17"/>
      <c r="J120" s="17"/>
      <c r="K120" s="17"/>
      <c r="L120" s="17"/>
      <c r="M120" s="17"/>
      <c r="N120" s="17"/>
      <c r="O120" s="17"/>
      <c r="P120" s="17"/>
      <c r="Q120" s="17"/>
    </row>
    <row r="121" spans="1:17">
      <c r="A121" s="72"/>
      <c r="B121" s="98"/>
      <c r="C121" s="17" t="s">
        <v>5597</v>
      </c>
      <c r="D121" s="17"/>
      <c r="E121" s="318">
        <v>1535699</v>
      </c>
      <c r="F121" s="312">
        <v>54263</v>
      </c>
      <c r="G121" s="17"/>
      <c r="H121" s="17"/>
      <c r="I121" s="17"/>
      <c r="J121" s="17"/>
      <c r="K121" s="17"/>
      <c r="L121" s="17"/>
      <c r="M121" s="17"/>
      <c r="N121" s="17"/>
      <c r="O121" s="17"/>
      <c r="P121" s="17"/>
      <c r="Q121" s="17"/>
    </row>
    <row r="122" spans="1:17">
      <c r="A122" s="72"/>
      <c r="B122" s="98"/>
      <c r="C122" s="17" t="s">
        <v>5598</v>
      </c>
      <c r="D122" s="17"/>
      <c r="E122" s="319">
        <v>3110492</v>
      </c>
      <c r="F122" s="284">
        <v>3557461</v>
      </c>
      <c r="G122" s="17"/>
      <c r="H122" s="17"/>
      <c r="I122" s="17"/>
      <c r="J122" s="17"/>
      <c r="K122" s="17"/>
      <c r="L122" s="17"/>
      <c r="M122" s="17"/>
      <c r="N122" s="17"/>
      <c r="O122" s="17"/>
      <c r="P122" s="17"/>
      <c r="Q122" s="17"/>
    </row>
    <row r="123" spans="1:17">
      <c r="A123" s="72"/>
      <c r="B123" s="98"/>
      <c r="C123" s="17"/>
      <c r="D123" s="17"/>
      <c r="E123" s="318">
        <v>9807285</v>
      </c>
      <c r="F123" s="312">
        <f>SUM(F105:F122)</f>
        <v>7788359</v>
      </c>
      <c r="G123" s="17"/>
      <c r="H123" s="17"/>
      <c r="I123" s="17"/>
      <c r="J123" s="17"/>
      <c r="K123" s="17"/>
      <c r="L123" s="17"/>
      <c r="M123" s="17"/>
      <c r="N123" s="17"/>
      <c r="O123" s="17"/>
      <c r="P123" s="17"/>
      <c r="Q123" s="17"/>
    </row>
    <row r="124" spans="1:17" ht="15.75" thickBot="1">
      <c r="A124" s="112"/>
      <c r="B124" s="325"/>
      <c r="C124" s="113"/>
      <c r="D124" s="113"/>
      <c r="E124" s="340"/>
      <c r="F124" s="341"/>
      <c r="G124" s="17"/>
      <c r="H124" s="17"/>
      <c r="I124" s="17"/>
      <c r="J124" s="17"/>
      <c r="K124" s="17"/>
      <c r="L124" s="17"/>
      <c r="M124" s="17"/>
      <c r="N124" s="17"/>
      <c r="O124" s="17"/>
      <c r="P124" s="17"/>
      <c r="Q124" s="17"/>
    </row>
    <row r="125" spans="1:17">
      <c r="A125" s="17"/>
      <c r="B125" s="17"/>
      <c r="C125" s="17"/>
      <c r="D125" s="17"/>
      <c r="E125" s="17"/>
      <c r="F125" s="17"/>
      <c r="G125" s="17"/>
      <c r="H125" s="17"/>
      <c r="I125" s="17"/>
      <c r="J125" s="17"/>
      <c r="K125" s="17"/>
      <c r="L125" s="17"/>
      <c r="M125" s="17"/>
      <c r="N125" s="17"/>
      <c r="O125" s="17"/>
      <c r="P125" s="17"/>
      <c r="Q125" s="17"/>
    </row>
    <row r="126" spans="1:17">
      <c r="A126" s="69" t="s">
        <v>578</v>
      </c>
      <c r="B126" s="69"/>
      <c r="C126" s="69"/>
      <c r="D126" s="69"/>
      <c r="E126" s="69"/>
      <c r="F126" s="69"/>
      <c r="G126" s="17"/>
      <c r="H126" s="17"/>
      <c r="I126" s="17"/>
      <c r="J126" s="17"/>
      <c r="K126" s="17"/>
      <c r="L126" s="17"/>
      <c r="M126" s="17"/>
      <c r="N126" s="17"/>
      <c r="O126" s="17"/>
      <c r="P126" s="17"/>
      <c r="Q126" s="17"/>
    </row>
  </sheetData>
  <printOptions horizontalCentered="1"/>
  <pageMargins left="0.5" right="0.5" top="0.5" bottom="0.5" header="0.5" footer="0.5"/>
  <pageSetup scale="65" orientation="portrait" r:id="rId1"/>
  <headerFooter alignWithMargins="0"/>
  <rowBreaks count="1" manualBreakCount="1">
    <brk id="6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87"/>
  <sheetViews>
    <sheetView defaultGridColor="0" view="pageBreakPreview" colorId="22" zoomScale="80" zoomScaleNormal="100" zoomScaleSheetLayoutView="80" workbookViewId="0">
      <selection activeCell="I22" sqref="I22"/>
    </sheetView>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9" t="s">
        <v>1789</v>
      </c>
      <c r="B1" s="228"/>
      <c r="C1" s="66" t="s">
        <v>3276</v>
      </c>
      <c r="D1" s="229" t="s">
        <v>1791</v>
      </c>
      <c r="E1" s="67" t="s">
        <v>1792</v>
      </c>
      <c r="F1" s="29" t="s">
        <v>1789</v>
      </c>
      <c r="G1" s="66"/>
      <c r="H1" s="228"/>
      <c r="I1" s="66" t="s">
        <v>3276</v>
      </c>
      <c r="J1" s="230" t="s">
        <v>1791</v>
      </c>
      <c r="K1" s="228"/>
      <c r="L1" s="66" t="s">
        <v>1792</v>
      </c>
      <c r="M1" s="67"/>
      <c r="N1" s="17"/>
      <c r="O1" s="17"/>
      <c r="P1" s="17"/>
      <c r="Q1" s="17"/>
      <c r="R1" s="17"/>
      <c r="S1" s="17"/>
      <c r="T1" s="17"/>
    </row>
    <row r="2" spans="1:20">
      <c r="A2" s="72" t="str">
        <f>'Data Sheet'!$C$25</f>
        <v xml:space="preserve"> New York State Electric &amp; Gas Corporation</v>
      </c>
      <c r="B2" s="81"/>
      <c r="C2" s="17" t="s">
        <v>1807</v>
      </c>
      <c r="D2" s="78" t="s">
        <v>3295</v>
      </c>
      <c r="E2" s="73"/>
      <c r="F2" s="72" t="str">
        <f>'Data Sheet'!$C$25</f>
        <v xml:space="preserve"> New York State Electric &amp; Gas Corporation</v>
      </c>
      <c r="G2" s="17"/>
      <c r="H2" s="81"/>
      <c r="I2" s="17" t="s">
        <v>1807</v>
      </c>
      <c r="J2" s="98" t="s">
        <v>3295</v>
      </c>
      <c r="K2" s="81"/>
      <c r="L2" s="17"/>
      <c r="M2" s="73"/>
      <c r="N2" s="17"/>
      <c r="O2" s="17"/>
      <c r="P2" s="17"/>
      <c r="Q2" s="17"/>
      <c r="R2" s="17"/>
      <c r="S2" s="17"/>
      <c r="T2" s="17"/>
    </row>
    <row r="3" spans="1:20" ht="15" customHeight="1">
      <c r="A3" s="74"/>
      <c r="B3" s="118"/>
      <c r="C3" s="118" t="s">
        <v>2979</v>
      </c>
      <c r="D3" s="703" t="str">
        <f>'Data Sheet'!$C$40</f>
        <v xml:space="preserve"> </v>
      </c>
      <c r="E3" s="111" t="str">
        <f>'Data Sheet'!$C$38</f>
        <v>12/31/2016</v>
      </c>
      <c r="F3" s="74"/>
      <c r="G3" s="77"/>
      <c r="H3" s="118"/>
      <c r="I3" s="77" t="s">
        <v>2979</v>
      </c>
      <c r="J3" s="696" t="str">
        <f>'Data Sheet'!$C$40</f>
        <v xml:space="preserve"> </v>
      </c>
      <c r="K3" s="118"/>
      <c r="L3" s="105" t="str">
        <f>'Data Sheet'!$C$38</f>
        <v>12/31/2016</v>
      </c>
      <c r="M3" s="76"/>
      <c r="N3" s="17"/>
      <c r="O3" s="695"/>
      <c r="P3" s="17"/>
      <c r="Q3" s="17"/>
      <c r="R3" s="17"/>
      <c r="S3" s="17"/>
      <c r="T3" s="17"/>
    </row>
    <row r="4" spans="1:20" ht="15" customHeight="1">
      <c r="A4" s="261"/>
      <c r="B4" s="232" t="s">
        <v>579</v>
      </c>
      <c r="C4" s="232"/>
      <c r="D4" s="232"/>
      <c r="E4" s="233"/>
      <c r="F4" s="261"/>
      <c r="G4" s="232" t="s">
        <v>580</v>
      </c>
      <c r="H4" s="232"/>
      <c r="I4" s="232"/>
      <c r="J4" s="232"/>
      <c r="K4" s="232"/>
      <c r="L4" s="232"/>
      <c r="M4" s="233"/>
      <c r="N4" s="17"/>
      <c r="O4" s="17"/>
      <c r="P4" s="17"/>
      <c r="Q4" s="17"/>
      <c r="R4" s="17"/>
      <c r="S4" s="17"/>
      <c r="T4" s="17"/>
    </row>
    <row r="5" spans="1:20">
      <c r="A5" s="694"/>
      <c r="B5" s="398"/>
      <c r="C5" s="398"/>
      <c r="D5" s="398"/>
      <c r="E5" s="716"/>
      <c r="F5" s="72"/>
      <c r="G5" s="17"/>
      <c r="H5" s="17"/>
      <c r="I5" s="17"/>
      <c r="J5" s="17"/>
      <c r="K5" s="17"/>
      <c r="L5" s="17"/>
      <c r="M5" s="73"/>
      <c r="N5" s="17"/>
      <c r="O5" s="17"/>
      <c r="P5" s="17"/>
      <c r="Q5" s="17"/>
      <c r="R5" s="17"/>
      <c r="S5" s="17"/>
      <c r="T5" s="17"/>
    </row>
    <row r="6" spans="1:20">
      <c r="A6" s="3131" t="s">
        <v>3842</v>
      </c>
      <c r="B6" s="3132"/>
      <c r="C6" s="3132"/>
      <c r="D6" s="3132"/>
      <c r="E6" s="3129"/>
      <c r="F6" s="3131" t="s">
        <v>581</v>
      </c>
      <c r="G6" s="3128"/>
      <c r="H6" s="3128"/>
      <c r="I6" s="3128"/>
      <c r="J6" s="3128"/>
      <c r="K6" s="3128"/>
      <c r="L6" s="3128"/>
      <c r="M6" s="236"/>
      <c r="N6" s="17"/>
      <c r="O6" s="17"/>
      <c r="P6" s="17"/>
      <c r="Q6" s="17"/>
      <c r="R6" s="17"/>
      <c r="S6" s="17"/>
      <c r="T6" s="17"/>
    </row>
    <row r="7" spans="1:20">
      <c r="A7" s="3131" t="s">
        <v>3843</v>
      </c>
      <c r="B7" s="3132"/>
      <c r="C7" s="3132"/>
      <c r="D7" s="3132"/>
      <c r="E7" s="3129"/>
      <c r="F7" s="3131" t="s">
        <v>3846</v>
      </c>
      <c r="G7" s="3128"/>
      <c r="H7" s="3128"/>
      <c r="I7" s="3128"/>
      <c r="J7" s="3128"/>
      <c r="K7" s="3128"/>
      <c r="L7" s="3128"/>
      <c r="M7" s="236"/>
      <c r="N7" s="17"/>
      <c r="O7" s="17"/>
      <c r="P7" s="17"/>
      <c r="Q7" s="17"/>
      <c r="R7" s="17"/>
      <c r="S7" s="17"/>
      <c r="T7" s="17"/>
    </row>
    <row r="8" spans="1:20">
      <c r="A8" s="3131" t="s">
        <v>3845</v>
      </c>
      <c r="B8" s="3132"/>
      <c r="C8" s="3132"/>
      <c r="D8" s="3132"/>
      <c r="E8" s="3129"/>
      <c r="F8" s="3131" t="s">
        <v>924</v>
      </c>
      <c r="G8" s="3128"/>
      <c r="H8" s="3128"/>
      <c r="I8" s="3128"/>
      <c r="J8" s="3128"/>
      <c r="K8" s="3128"/>
      <c r="L8" s="3128"/>
      <c r="M8" s="236"/>
      <c r="N8" s="17"/>
      <c r="O8" s="17"/>
      <c r="P8" s="17"/>
      <c r="Q8" s="17"/>
      <c r="R8" s="17"/>
      <c r="S8" s="17"/>
      <c r="T8" s="17"/>
    </row>
    <row r="9" spans="1:20">
      <c r="A9" s="3131" t="s">
        <v>3844</v>
      </c>
      <c r="B9" s="3132"/>
      <c r="C9" s="3132"/>
      <c r="D9" s="3132"/>
      <c r="E9" s="3129"/>
      <c r="F9" s="3131" t="s">
        <v>3847</v>
      </c>
      <c r="G9" s="3128"/>
      <c r="H9" s="3128"/>
      <c r="I9" s="3128"/>
      <c r="J9" s="3128"/>
      <c r="K9" s="3128"/>
      <c r="L9" s="3128"/>
      <c r="M9" s="236"/>
      <c r="N9" s="17"/>
      <c r="O9" s="17"/>
      <c r="P9" s="17"/>
      <c r="Q9" s="17"/>
      <c r="R9" s="17"/>
      <c r="S9" s="17"/>
      <c r="T9" s="17"/>
    </row>
    <row r="10" spans="1:20">
      <c r="A10" s="3131" t="s">
        <v>925</v>
      </c>
      <c r="B10" s="3132"/>
      <c r="C10" s="3132"/>
      <c r="D10" s="3132"/>
      <c r="E10" s="3129"/>
      <c r="F10" s="3131" t="s">
        <v>3848</v>
      </c>
      <c r="G10" s="3128"/>
      <c r="H10" s="3128"/>
      <c r="I10" s="3128"/>
      <c r="J10" s="3128"/>
      <c r="K10" s="3128"/>
      <c r="L10" s="3128"/>
      <c r="M10" s="236"/>
      <c r="N10" s="17"/>
      <c r="O10" s="17"/>
      <c r="P10" s="17"/>
      <c r="Q10" s="17"/>
      <c r="R10" s="17"/>
      <c r="S10" s="17"/>
      <c r="T10" s="17"/>
    </row>
    <row r="11" spans="1:20">
      <c r="A11" s="3131" t="s">
        <v>926</v>
      </c>
      <c r="B11" s="3132"/>
      <c r="C11" s="3132"/>
      <c r="D11" s="3132"/>
      <c r="E11" s="3129"/>
      <c r="F11" s="72"/>
      <c r="G11" s="17"/>
      <c r="H11" s="17"/>
      <c r="I11" s="17"/>
      <c r="J11" s="17"/>
      <c r="K11" s="17"/>
      <c r="L11" s="17"/>
      <c r="M11" s="73"/>
      <c r="N11" s="17"/>
      <c r="O11" s="17"/>
      <c r="P11" s="17"/>
      <c r="Q11" s="17"/>
      <c r="R11" s="17"/>
      <c r="S11" s="17"/>
      <c r="T11" s="17"/>
    </row>
    <row r="12" spans="1:20">
      <c r="A12" s="3131" t="s">
        <v>927</v>
      </c>
      <c r="B12" s="3132"/>
      <c r="C12" s="3132"/>
      <c r="D12" s="3132"/>
      <c r="E12" s="3129"/>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39"/>
      <c r="B14" s="98"/>
      <c r="C14" s="649" t="s">
        <v>1776</v>
      </c>
      <c r="D14" s="650" t="s">
        <v>928</v>
      </c>
      <c r="E14" s="407" t="s">
        <v>929</v>
      </c>
      <c r="F14" s="3182" t="s">
        <v>930</v>
      </c>
      <c r="G14" s="3183"/>
      <c r="H14" s="3184"/>
      <c r="I14" s="98"/>
      <c r="J14" s="17" t="s">
        <v>931</v>
      </c>
      <c r="K14" s="17"/>
      <c r="L14" s="17"/>
      <c r="M14" s="83"/>
      <c r="N14" s="17"/>
      <c r="O14" s="17"/>
      <c r="P14" s="17"/>
      <c r="Q14" s="17"/>
      <c r="R14" s="17"/>
      <c r="S14" s="17"/>
      <c r="T14" s="17"/>
    </row>
    <row r="15" spans="1:20">
      <c r="A15" s="239"/>
      <c r="B15" s="290" t="s">
        <v>932</v>
      </c>
      <c r="C15" s="650" t="s">
        <v>933</v>
      </c>
      <c r="D15" s="650" t="s">
        <v>934</v>
      </c>
      <c r="E15" s="407" t="s">
        <v>935</v>
      </c>
      <c r="F15" s="3185" t="s">
        <v>936</v>
      </c>
      <c r="G15" s="3139"/>
      <c r="H15" s="3186"/>
      <c r="I15" s="105"/>
      <c r="J15" s="77"/>
      <c r="K15" s="77"/>
      <c r="L15" s="77"/>
      <c r="M15" s="83"/>
      <c r="N15" s="17"/>
      <c r="O15" s="17"/>
      <c r="P15" s="17"/>
      <c r="Q15" s="17"/>
      <c r="R15" s="17"/>
      <c r="S15" s="17"/>
      <c r="T15" s="17"/>
    </row>
    <row r="16" spans="1:20">
      <c r="A16" s="239"/>
      <c r="B16" s="290" t="s">
        <v>937</v>
      </c>
      <c r="C16" s="650" t="s">
        <v>938</v>
      </c>
      <c r="D16" s="650" t="s">
        <v>939</v>
      </c>
      <c r="E16" s="407" t="s">
        <v>2501</v>
      </c>
      <c r="F16" s="3185" t="s">
        <v>940</v>
      </c>
      <c r="G16" s="3139"/>
      <c r="H16" s="3186"/>
      <c r="I16" s="98" t="s">
        <v>941</v>
      </c>
      <c r="J16" s="17"/>
      <c r="K16" s="98" t="s">
        <v>942</v>
      </c>
      <c r="L16" s="17"/>
      <c r="M16" s="83"/>
      <c r="N16" s="17"/>
      <c r="O16" s="17"/>
      <c r="P16" s="17"/>
      <c r="Q16" s="17"/>
      <c r="R16" s="17"/>
      <c r="S16" s="17"/>
      <c r="T16" s="17"/>
    </row>
    <row r="17" spans="1:20">
      <c r="A17" s="239"/>
      <c r="B17" s="98"/>
      <c r="C17" s="650" t="s">
        <v>943</v>
      </c>
      <c r="D17" s="650" t="s">
        <v>944</v>
      </c>
      <c r="E17" s="73"/>
      <c r="F17" s="3185" t="s">
        <v>945</v>
      </c>
      <c r="G17" s="3139"/>
      <c r="H17" s="3186"/>
      <c r="I17" s="98" t="s">
        <v>946</v>
      </c>
      <c r="J17" s="17"/>
      <c r="K17" s="98" t="s">
        <v>947</v>
      </c>
      <c r="L17" s="17"/>
      <c r="M17" s="83"/>
      <c r="N17" s="17"/>
      <c r="O17" s="17"/>
      <c r="P17" s="17"/>
      <c r="Q17" s="17"/>
      <c r="R17" s="17"/>
      <c r="S17" s="17"/>
      <c r="T17" s="17"/>
    </row>
    <row r="18" spans="1:20">
      <c r="A18" s="239"/>
      <c r="B18" s="98"/>
      <c r="C18" s="78"/>
      <c r="D18" s="78"/>
      <c r="E18" s="73"/>
      <c r="F18" s="74"/>
      <c r="G18" s="77"/>
      <c r="H18" s="17"/>
      <c r="I18" s="105"/>
      <c r="J18" s="77"/>
      <c r="K18" s="105"/>
      <c r="L18" s="77"/>
      <c r="M18" s="111"/>
      <c r="N18" s="17"/>
      <c r="O18" s="17"/>
      <c r="P18" s="17"/>
      <c r="Q18" s="17"/>
      <c r="R18" s="17"/>
      <c r="S18" s="17"/>
      <c r="T18" s="17"/>
    </row>
    <row r="19" spans="1:20">
      <c r="A19" s="239" t="s">
        <v>1718</v>
      </c>
      <c r="B19" s="98"/>
      <c r="C19" s="78"/>
      <c r="D19" s="78"/>
      <c r="E19" s="73"/>
      <c r="F19" s="87"/>
      <c r="G19" s="664" t="s">
        <v>948</v>
      </c>
      <c r="H19" s="666" t="s">
        <v>1829</v>
      </c>
      <c r="I19" s="290" t="s">
        <v>948</v>
      </c>
      <c r="J19" s="290" t="s">
        <v>949</v>
      </c>
      <c r="K19" s="290" t="s">
        <v>948</v>
      </c>
      <c r="L19" s="290" t="s">
        <v>1829</v>
      </c>
      <c r="M19" s="238" t="s">
        <v>1718</v>
      </c>
      <c r="N19" s="17"/>
      <c r="O19" s="17"/>
      <c r="P19" s="17"/>
      <c r="Q19" s="17"/>
      <c r="R19" s="17"/>
      <c r="S19" s="17"/>
      <c r="T19" s="17"/>
    </row>
    <row r="20" spans="1:20">
      <c r="A20" s="240" t="s">
        <v>1721</v>
      </c>
      <c r="B20" s="328" t="s">
        <v>3007</v>
      </c>
      <c r="C20" s="662" t="s">
        <v>3008</v>
      </c>
      <c r="D20" s="662" t="s">
        <v>3009</v>
      </c>
      <c r="E20" s="535" t="s">
        <v>3010</v>
      </c>
      <c r="F20" s="74"/>
      <c r="G20" s="663" t="s">
        <v>2337</v>
      </c>
      <c r="H20" s="328" t="s">
        <v>2338</v>
      </c>
      <c r="I20" s="328" t="s">
        <v>2339</v>
      </c>
      <c r="J20" s="328" t="s">
        <v>2340</v>
      </c>
      <c r="K20" s="328" t="s">
        <v>2341</v>
      </c>
      <c r="L20" s="328" t="s">
        <v>2342</v>
      </c>
      <c r="M20" s="241" t="s">
        <v>1721</v>
      </c>
      <c r="N20" s="17"/>
      <c r="O20" s="17"/>
      <c r="P20" s="17"/>
      <c r="Q20" s="17"/>
      <c r="R20" s="17"/>
      <c r="S20" s="17"/>
      <c r="T20" s="17"/>
    </row>
    <row r="21" spans="1:20">
      <c r="A21" s="239">
        <v>1</v>
      </c>
      <c r="B21" s="297" t="s">
        <v>950</v>
      </c>
      <c r="C21" s="342"/>
      <c r="D21" s="343"/>
      <c r="E21" s="344"/>
      <c r="F21" s="345"/>
      <c r="G21" s="346"/>
      <c r="H21" s="347"/>
      <c r="I21" s="342"/>
      <c r="J21" s="342"/>
      <c r="K21" s="342"/>
      <c r="L21" s="342"/>
      <c r="M21" s="348">
        <v>1</v>
      </c>
      <c r="N21" s="307"/>
      <c r="O21" s="307"/>
      <c r="P21" s="17"/>
      <c r="Q21" s="17"/>
      <c r="R21" s="17"/>
      <c r="S21" s="17"/>
      <c r="T21" s="17"/>
    </row>
    <row r="22" spans="1:20">
      <c r="A22" s="239">
        <v>2</v>
      </c>
      <c r="B22" s="98" t="s">
        <v>5599</v>
      </c>
      <c r="C22" s="308">
        <v>90000000</v>
      </c>
      <c r="D22" s="352">
        <v>6.67</v>
      </c>
      <c r="E22" s="350"/>
      <c r="F22" s="351"/>
      <c r="G22" s="307">
        <v>64508477</v>
      </c>
      <c r="H22" s="313">
        <v>430056628</v>
      </c>
      <c r="I22" s="308"/>
      <c r="J22" s="313"/>
      <c r="K22" s="308"/>
      <c r="L22" s="313"/>
      <c r="M22" s="348">
        <v>2</v>
      </c>
      <c r="N22" s="307"/>
      <c r="O22" s="307"/>
      <c r="P22" s="17"/>
      <c r="Q22" s="17"/>
      <c r="R22" s="17"/>
      <c r="S22" s="17"/>
      <c r="T22" s="17"/>
    </row>
    <row r="23" spans="1:20">
      <c r="A23" s="239">
        <v>3</v>
      </c>
      <c r="B23" s="98"/>
      <c r="C23" s="308"/>
      <c r="D23" s="352"/>
      <c r="E23" s="353"/>
      <c r="F23" s="351"/>
      <c r="G23" s="307"/>
      <c r="H23" s="308"/>
      <c r="I23" s="308"/>
      <c r="J23" s="308"/>
      <c r="K23" s="308"/>
      <c r="L23" s="308"/>
      <c r="M23" s="348">
        <v>3</v>
      </c>
      <c r="N23" s="307"/>
      <c r="O23" s="307"/>
      <c r="P23" s="17"/>
      <c r="Q23" s="17"/>
      <c r="R23" s="17"/>
      <c r="S23" s="17"/>
      <c r="T23" s="17"/>
    </row>
    <row r="24" spans="1:20">
      <c r="A24" s="239">
        <v>4</v>
      </c>
      <c r="B24" s="98"/>
      <c r="C24" s="308"/>
      <c r="D24" s="352"/>
      <c r="E24" s="353"/>
      <c r="F24" s="351"/>
      <c r="G24" s="307"/>
      <c r="H24" s="308"/>
      <c r="I24" s="308"/>
      <c r="J24" s="308"/>
      <c r="K24" s="308"/>
      <c r="L24" s="308"/>
      <c r="M24" s="348">
        <v>4</v>
      </c>
      <c r="N24" s="307"/>
      <c r="O24" s="307"/>
      <c r="P24" s="17"/>
      <c r="Q24" s="17"/>
      <c r="R24" s="17"/>
      <c r="S24" s="17"/>
      <c r="T24" s="17"/>
    </row>
    <row r="25" spans="1:20">
      <c r="A25" s="239">
        <v>5</v>
      </c>
      <c r="B25" s="98"/>
      <c r="C25" s="308"/>
      <c r="D25" s="352"/>
      <c r="E25" s="353"/>
      <c r="F25" s="351"/>
      <c r="G25" s="307"/>
      <c r="H25" s="308"/>
      <c r="I25" s="308"/>
      <c r="J25" s="308"/>
      <c r="K25" s="308"/>
      <c r="L25" s="308"/>
      <c r="M25" s="348">
        <v>5</v>
      </c>
      <c r="N25" s="307"/>
      <c r="O25" s="307"/>
      <c r="P25" s="17"/>
      <c r="Q25" s="17"/>
      <c r="R25" s="17"/>
      <c r="S25" s="17"/>
      <c r="T25" s="17"/>
    </row>
    <row r="26" spans="1:20">
      <c r="A26" s="239">
        <v>6</v>
      </c>
      <c r="B26" s="98"/>
      <c r="C26" s="308"/>
      <c r="D26" s="352"/>
      <c r="E26" s="353"/>
      <c r="F26" s="351"/>
      <c r="G26" s="307"/>
      <c r="H26" s="308"/>
      <c r="I26" s="308"/>
      <c r="J26" s="308"/>
      <c r="K26" s="308"/>
      <c r="L26" s="308"/>
      <c r="M26" s="348">
        <v>6</v>
      </c>
      <c r="N26" s="307"/>
      <c r="O26" s="307"/>
      <c r="P26" s="17"/>
      <c r="Q26" s="17"/>
      <c r="R26" s="17"/>
      <c r="S26" s="17"/>
      <c r="T26" s="17"/>
    </row>
    <row r="27" spans="1:20">
      <c r="A27" s="239">
        <v>7</v>
      </c>
      <c r="B27" s="98"/>
      <c r="C27" s="308"/>
      <c r="D27" s="352"/>
      <c r="E27" s="353"/>
      <c r="F27" s="351"/>
      <c r="G27" s="307"/>
      <c r="H27" s="308"/>
      <c r="I27" s="308"/>
      <c r="J27" s="308"/>
      <c r="K27" s="308"/>
      <c r="L27" s="308"/>
      <c r="M27" s="348">
        <v>7</v>
      </c>
      <c r="N27" s="307"/>
      <c r="O27" s="307"/>
      <c r="P27" s="17"/>
      <c r="Q27" s="17"/>
      <c r="R27" s="17"/>
      <c r="S27" s="17"/>
      <c r="T27" s="17"/>
    </row>
    <row r="28" spans="1:20">
      <c r="A28" s="239">
        <v>8</v>
      </c>
      <c r="B28" s="98"/>
      <c r="C28" s="308"/>
      <c r="D28" s="352"/>
      <c r="E28" s="353"/>
      <c r="F28" s="351"/>
      <c r="G28" s="307"/>
      <c r="H28" s="308"/>
      <c r="I28" s="308"/>
      <c r="J28" s="308"/>
      <c r="K28" s="308"/>
      <c r="L28" s="308"/>
      <c r="M28" s="348">
        <v>8</v>
      </c>
      <c r="N28" s="307"/>
      <c r="O28" s="307"/>
      <c r="P28" s="17"/>
      <c r="Q28" s="17"/>
      <c r="R28" s="17"/>
      <c r="S28" s="17"/>
      <c r="T28" s="17"/>
    </row>
    <row r="29" spans="1:20">
      <c r="A29" s="239">
        <v>9</v>
      </c>
      <c r="B29" s="98"/>
      <c r="C29" s="308"/>
      <c r="D29" s="352"/>
      <c r="E29" s="353"/>
      <c r="F29" s="351"/>
      <c r="G29" s="307"/>
      <c r="H29" s="308"/>
      <c r="I29" s="308"/>
      <c r="J29" s="308"/>
      <c r="K29" s="308"/>
      <c r="L29" s="308"/>
      <c r="M29" s="348">
        <v>9</v>
      </c>
      <c r="N29" s="307"/>
      <c r="O29" s="307"/>
      <c r="P29" s="17"/>
      <c r="Q29" s="17"/>
      <c r="R29" s="17"/>
      <c r="S29" s="17"/>
      <c r="T29" s="17"/>
    </row>
    <row r="30" spans="1:20">
      <c r="A30" s="239">
        <v>10</v>
      </c>
      <c r="B30" s="98"/>
      <c r="C30" s="308"/>
      <c r="D30" s="352"/>
      <c r="E30" s="353"/>
      <c r="F30" s="351"/>
      <c r="G30" s="307"/>
      <c r="H30" s="308"/>
      <c r="I30" s="308"/>
      <c r="J30" s="308"/>
      <c r="K30" s="308"/>
      <c r="L30" s="308"/>
      <c r="M30" s="348">
        <v>10</v>
      </c>
      <c r="N30" s="307"/>
      <c r="O30" s="307"/>
      <c r="P30" s="17"/>
      <c r="Q30" s="17"/>
      <c r="R30" s="17"/>
      <c r="S30" s="17"/>
      <c r="T30" s="17"/>
    </row>
    <row r="31" spans="1:20">
      <c r="A31" s="239">
        <v>11</v>
      </c>
      <c r="B31" s="98"/>
      <c r="C31" s="308"/>
      <c r="D31" s="352"/>
      <c r="E31" s="353"/>
      <c r="F31" s="351"/>
      <c r="G31" s="307"/>
      <c r="H31" s="308"/>
      <c r="I31" s="308"/>
      <c r="J31" s="308"/>
      <c r="K31" s="308"/>
      <c r="L31" s="308"/>
      <c r="M31" s="348">
        <v>11</v>
      </c>
      <c r="N31" s="307"/>
      <c r="O31" s="307"/>
      <c r="P31" s="17"/>
      <c r="Q31" s="17"/>
      <c r="R31" s="17"/>
      <c r="S31" s="17"/>
      <c r="T31" s="17"/>
    </row>
    <row r="32" spans="1:20">
      <c r="A32" s="239">
        <v>12</v>
      </c>
      <c r="B32" s="98"/>
      <c r="C32" s="308"/>
      <c r="D32" s="352"/>
      <c r="E32" s="353"/>
      <c r="F32" s="351"/>
      <c r="G32" s="307"/>
      <c r="H32" s="308"/>
      <c r="I32" s="308"/>
      <c r="J32" s="308"/>
      <c r="K32" s="308"/>
      <c r="L32" s="308"/>
      <c r="M32" s="348">
        <v>12</v>
      </c>
      <c r="N32" s="307"/>
      <c r="O32" s="307"/>
      <c r="P32" s="17"/>
      <c r="Q32" s="17"/>
      <c r="R32" s="17"/>
      <c r="S32" s="17"/>
      <c r="T32" s="17"/>
    </row>
    <row r="33" spans="1:20">
      <c r="A33" s="239">
        <v>13</v>
      </c>
      <c r="B33" s="98"/>
      <c r="C33" s="308"/>
      <c r="D33" s="352"/>
      <c r="E33" s="353"/>
      <c r="F33" s="351"/>
      <c r="G33" s="307"/>
      <c r="H33" s="308"/>
      <c r="I33" s="308"/>
      <c r="J33" s="308"/>
      <c r="K33" s="308"/>
      <c r="L33" s="308"/>
      <c r="M33" s="348">
        <v>13</v>
      </c>
      <c r="N33" s="307"/>
      <c r="O33" s="307"/>
      <c r="P33" s="17"/>
      <c r="Q33" s="17"/>
      <c r="R33" s="17"/>
      <c r="S33" s="17"/>
      <c r="T33" s="17"/>
    </row>
    <row r="34" spans="1:20">
      <c r="A34" s="239">
        <v>14</v>
      </c>
      <c r="B34" s="98"/>
      <c r="C34" s="308"/>
      <c r="D34" s="352"/>
      <c r="E34" s="353"/>
      <c r="F34" s="351"/>
      <c r="G34" s="307"/>
      <c r="H34" s="308"/>
      <c r="I34" s="308"/>
      <c r="J34" s="308"/>
      <c r="K34" s="308"/>
      <c r="L34" s="308"/>
      <c r="M34" s="348">
        <v>14</v>
      </c>
      <c r="N34" s="307"/>
      <c r="O34" s="307"/>
      <c r="P34" s="17"/>
      <c r="Q34" s="17"/>
      <c r="R34" s="17"/>
      <c r="S34" s="17"/>
      <c r="T34" s="17"/>
    </row>
    <row r="35" spans="1:20">
      <c r="A35" s="239">
        <v>15</v>
      </c>
      <c r="B35" s="98"/>
      <c r="C35" s="308"/>
      <c r="D35" s="352"/>
      <c r="E35" s="353"/>
      <c r="F35" s="72"/>
      <c r="G35" s="307"/>
      <c r="H35" s="308"/>
      <c r="I35" s="98"/>
      <c r="J35" s="308"/>
      <c r="K35" s="308"/>
      <c r="L35" s="308"/>
      <c r="M35" s="238">
        <v>15</v>
      </c>
      <c r="N35" s="17"/>
      <c r="O35" s="17"/>
      <c r="P35" s="17"/>
      <c r="Q35" s="17"/>
      <c r="R35" s="17"/>
      <c r="S35" s="17"/>
      <c r="T35" s="17"/>
    </row>
    <row r="36" spans="1:20">
      <c r="A36" s="239">
        <v>16</v>
      </c>
      <c r="B36" s="98"/>
      <c r="C36" s="308"/>
      <c r="D36" s="352"/>
      <c r="E36" s="353"/>
      <c r="F36" s="351"/>
      <c r="G36" s="307"/>
      <c r="H36" s="308"/>
      <c r="I36" s="308"/>
      <c r="J36" s="308"/>
      <c r="K36" s="308"/>
      <c r="L36" s="308"/>
      <c r="M36" s="348">
        <v>16</v>
      </c>
      <c r="N36" s="307"/>
      <c r="O36" s="307"/>
      <c r="P36" s="17"/>
      <c r="Q36" s="17"/>
      <c r="R36" s="17"/>
      <c r="S36" s="17"/>
      <c r="T36" s="17"/>
    </row>
    <row r="37" spans="1:20">
      <c r="A37" s="239">
        <v>17</v>
      </c>
      <c r="B37" s="98"/>
      <c r="C37" s="308"/>
      <c r="D37" s="352"/>
      <c r="E37" s="353"/>
      <c r="F37" s="72"/>
      <c r="G37" s="307"/>
      <c r="H37" s="308"/>
      <c r="I37" s="98"/>
      <c r="J37" s="308"/>
      <c r="K37" s="308"/>
      <c r="L37" s="308"/>
      <c r="M37" s="348">
        <v>17</v>
      </c>
      <c r="N37" s="17"/>
      <c r="O37" s="17"/>
      <c r="P37" s="17"/>
      <c r="Q37" s="17"/>
      <c r="R37" s="17"/>
      <c r="S37" s="17"/>
      <c r="T37" s="17"/>
    </row>
    <row r="38" spans="1:20">
      <c r="A38" s="239">
        <v>18</v>
      </c>
      <c r="B38" s="98"/>
      <c r="C38" s="308"/>
      <c r="D38" s="352"/>
      <c r="E38" s="353"/>
      <c r="F38" s="351"/>
      <c r="G38" s="307"/>
      <c r="H38" s="308"/>
      <c r="I38" s="308"/>
      <c r="J38" s="308"/>
      <c r="K38" s="308"/>
      <c r="L38" s="308"/>
      <c r="M38" s="348">
        <v>18</v>
      </c>
      <c r="N38" s="307"/>
      <c r="O38" s="307"/>
      <c r="P38" s="17"/>
      <c r="Q38" s="17"/>
      <c r="R38" s="17"/>
      <c r="S38" s="17"/>
      <c r="T38" s="17"/>
    </row>
    <row r="39" spans="1:20">
      <c r="A39" s="239">
        <v>19</v>
      </c>
      <c r="B39" s="98"/>
      <c r="C39" s="318"/>
      <c r="D39" s="352"/>
      <c r="E39" s="353"/>
      <c r="F39" s="351"/>
      <c r="G39" s="354"/>
      <c r="H39" s="308"/>
      <c r="I39" s="308"/>
      <c r="J39" s="308"/>
      <c r="K39" s="308"/>
      <c r="L39" s="308"/>
      <c r="M39" s="348">
        <v>19</v>
      </c>
      <c r="N39" s="307"/>
      <c r="O39" s="307"/>
      <c r="P39" s="17"/>
      <c r="Q39" s="17"/>
      <c r="R39" s="17"/>
      <c r="S39" s="17"/>
      <c r="T39" s="17"/>
    </row>
    <row r="40" spans="1:20">
      <c r="A40" s="239">
        <v>20</v>
      </c>
      <c r="B40" s="290" t="s">
        <v>2322</v>
      </c>
      <c r="C40" s="268">
        <f>SUM(C21:C39)</f>
        <v>90000000</v>
      </c>
      <c r="D40" s="318"/>
      <c r="E40" s="353"/>
      <c r="F40" s="355"/>
      <c r="G40" s="269">
        <f t="shared" ref="G40:L40" si="0">SUM(G21:G39)</f>
        <v>64508477</v>
      </c>
      <c r="H40" s="265">
        <f t="shared" si="0"/>
        <v>430056628</v>
      </c>
      <c r="I40" s="268">
        <f t="shared" si="0"/>
        <v>0</v>
      </c>
      <c r="J40" s="265">
        <f t="shared" si="0"/>
        <v>0</v>
      </c>
      <c r="K40" s="268">
        <f t="shared" si="0"/>
        <v>0</v>
      </c>
      <c r="L40" s="265">
        <f t="shared" si="0"/>
        <v>0</v>
      </c>
      <c r="M40" s="348">
        <v>20</v>
      </c>
      <c r="N40" s="307"/>
      <c r="O40" s="307"/>
      <c r="P40" s="17"/>
      <c r="Q40" s="17"/>
      <c r="R40" s="17"/>
      <c r="S40" s="17"/>
      <c r="T40" s="17"/>
    </row>
    <row r="41" spans="1:20">
      <c r="A41" s="239">
        <v>21</v>
      </c>
      <c r="B41" s="356"/>
      <c r="C41" s="357"/>
      <c r="D41" s="358"/>
      <c r="E41" s="359"/>
      <c r="F41" s="360"/>
      <c r="G41" s="361"/>
      <c r="H41" s="357"/>
      <c r="I41" s="357"/>
      <c r="J41" s="357"/>
      <c r="K41" s="357"/>
      <c r="L41" s="357"/>
      <c r="M41" s="348">
        <v>21</v>
      </c>
      <c r="N41" s="307"/>
      <c r="O41" s="307"/>
      <c r="P41" s="17"/>
      <c r="Q41" s="17"/>
      <c r="R41" s="17"/>
      <c r="S41" s="17"/>
      <c r="T41" s="17"/>
    </row>
    <row r="42" spans="1:20">
      <c r="A42" s="239">
        <v>22</v>
      </c>
      <c r="B42" s="297" t="s">
        <v>951</v>
      </c>
      <c r="C42" s="342"/>
      <c r="D42" s="343"/>
      <c r="E42" s="362"/>
      <c r="F42" s="345"/>
      <c r="G42" s="346"/>
      <c r="H42" s="342"/>
      <c r="I42" s="342"/>
      <c r="J42" s="342"/>
      <c r="K42" s="342"/>
      <c r="L42" s="342"/>
      <c r="M42" s="348">
        <v>22</v>
      </c>
      <c r="N42" s="307"/>
      <c r="O42" s="307"/>
      <c r="P42" s="17"/>
      <c r="Q42" s="17"/>
      <c r="R42" s="17"/>
      <c r="S42" s="17"/>
      <c r="T42" s="17"/>
    </row>
    <row r="43" spans="1:20">
      <c r="A43" s="239">
        <v>23</v>
      </c>
      <c r="B43" s="98"/>
      <c r="C43" s="308"/>
      <c r="D43" s="349"/>
      <c r="E43" s="350"/>
      <c r="F43" s="351"/>
      <c r="G43" s="307"/>
      <c r="H43" s="313"/>
      <c r="I43" s="308"/>
      <c r="J43" s="313"/>
      <c r="K43" s="308"/>
      <c r="L43" s="313"/>
      <c r="M43" s="348">
        <v>23</v>
      </c>
      <c r="N43" s="307"/>
      <c r="O43" s="307"/>
      <c r="P43" s="17"/>
      <c r="Q43" s="17"/>
      <c r="R43" s="17"/>
      <c r="S43" s="17"/>
      <c r="T43" s="17"/>
    </row>
    <row r="44" spans="1:20">
      <c r="A44" s="239">
        <v>24</v>
      </c>
      <c r="B44" s="308"/>
      <c r="C44" s="308"/>
      <c r="D44" s="318"/>
      <c r="E44" s="312"/>
      <c r="F44" s="351"/>
      <c r="G44" s="307"/>
      <c r="H44" s="308"/>
      <c r="I44" s="308"/>
      <c r="J44" s="308"/>
      <c r="K44" s="308"/>
      <c r="L44" s="308"/>
      <c r="M44" s="348">
        <v>24</v>
      </c>
      <c r="N44" s="307"/>
      <c r="O44" s="307"/>
      <c r="P44" s="17"/>
      <c r="Q44" s="17"/>
      <c r="R44" s="17"/>
      <c r="S44" s="17"/>
      <c r="T44" s="17"/>
    </row>
    <row r="45" spans="1:20">
      <c r="A45" s="239">
        <v>25</v>
      </c>
      <c r="B45" s="308"/>
      <c r="C45" s="308"/>
      <c r="D45" s="318"/>
      <c r="E45" s="312"/>
      <c r="F45" s="351"/>
      <c r="G45" s="307"/>
      <c r="H45" s="308"/>
      <c r="I45" s="308"/>
      <c r="J45" s="308"/>
      <c r="K45" s="308"/>
      <c r="L45" s="308"/>
      <c r="M45" s="348">
        <v>25</v>
      </c>
      <c r="N45" s="307"/>
      <c r="O45" s="307"/>
      <c r="P45" s="17"/>
      <c r="Q45" s="17"/>
      <c r="R45" s="17"/>
      <c r="S45" s="17"/>
      <c r="T45" s="17"/>
    </row>
    <row r="46" spans="1:20">
      <c r="A46" s="239">
        <v>26</v>
      </c>
      <c r="B46" s="308"/>
      <c r="C46" s="308"/>
      <c r="D46" s="318"/>
      <c r="E46" s="312"/>
      <c r="F46" s="351"/>
      <c r="G46" s="307"/>
      <c r="H46" s="308"/>
      <c r="I46" s="308"/>
      <c r="J46" s="308"/>
      <c r="K46" s="308"/>
      <c r="L46" s="308"/>
      <c r="M46" s="348">
        <v>26</v>
      </c>
      <c r="N46" s="307"/>
      <c r="O46" s="307"/>
      <c r="P46" s="17"/>
      <c r="Q46" s="17"/>
      <c r="R46" s="17"/>
      <c r="S46" s="17"/>
      <c r="T46" s="17"/>
    </row>
    <row r="47" spans="1:20">
      <c r="A47" s="239">
        <v>27</v>
      </c>
      <c r="B47" s="308"/>
      <c r="C47" s="308"/>
      <c r="D47" s="318"/>
      <c r="E47" s="312"/>
      <c r="F47" s="351"/>
      <c r="G47" s="307"/>
      <c r="H47" s="308"/>
      <c r="I47" s="308"/>
      <c r="J47" s="308"/>
      <c r="K47" s="308"/>
      <c r="L47" s="308"/>
      <c r="M47" s="348">
        <v>27</v>
      </c>
      <c r="N47" s="307"/>
      <c r="O47" s="307"/>
      <c r="P47" s="17"/>
      <c r="Q47" s="17"/>
      <c r="R47" s="17"/>
      <c r="S47" s="17"/>
      <c r="T47" s="17"/>
    </row>
    <row r="48" spans="1:20">
      <c r="A48" s="239">
        <v>28</v>
      </c>
      <c r="B48" s="308"/>
      <c r="C48" s="308"/>
      <c r="D48" s="318"/>
      <c r="E48" s="312"/>
      <c r="F48" s="351"/>
      <c r="G48" s="307"/>
      <c r="H48" s="308"/>
      <c r="I48" s="308"/>
      <c r="J48" s="308"/>
      <c r="K48" s="308"/>
      <c r="L48" s="308"/>
      <c r="M48" s="348">
        <v>28</v>
      </c>
      <c r="N48" s="307"/>
      <c r="O48" s="307"/>
      <c r="P48" s="17"/>
      <c r="Q48" s="17"/>
      <c r="R48" s="17"/>
      <c r="S48" s="17"/>
      <c r="T48" s="17"/>
    </row>
    <row r="49" spans="1:20">
      <c r="A49" s="239">
        <v>29</v>
      </c>
      <c r="B49" s="308"/>
      <c r="C49" s="308"/>
      <c r="D49" s="318"/>
      <c r="E49" s="312"/>
      <c r="F49" s="351"/>
      <c r="G49" s="307"/>
      <c r="H49" s="308"/>
      <c r="I49" s="308"/>
      <c r="J49" s="308"/>
      <c r="K49" s="308"/>
      <c r="L49" s="308"/>
      <c r="M49" s="348">
        <v>29</v>
      </c>
      <c r="N49" s="307"/>
      <c r="O49" s="307"/>
      <c r="P49" s="17"/>
      <c r="Q49" s="17"/>
      <c r="R49" s="17"/>
      <c r="S49" s="17"/>
      <c r="T49" s="17"/>
    </row>
    <row r="50" spans="1:20">
      <c r="A50" s="239">
        <v>30</v>
      </c>
      <c r="B50" s="308"/>
      <c r="C50" s="308"/>
      <c r="D50" s="318"/>
      <c r="E50" s="312"/>
      <c r="F50" s="351"/>
      <c r="G50" s="307"/>
      <c r="H50" s="308"/>
      <c r="I50" s="308"/>
      <c r="J50" s="308"/>
      <c r="K50" s="308"/>
      <c r="L50" s="308"/>
      <c r="M50" s="238">
        <v>30</v>
      </c>
      <c r="N50" s="17"/>
      <c r="O50" s="17"/>
      <c r="P50" s="17"/>
      <c r="Q50" s="17"/>
      <c r="R50" s="17"/>
      <c r="S50" s="17"/>
      <c r="T50" s="17"/>
    </row>
    <row r="51" spans="1:20">
      <c r="A51" s="239">
        <v>31</v>
      </c>
      <c r="B51" s="308"/>
      <c r="C51" s="308"/>
      <c r="D51" s="318"/>
      <c r="E51" s="312"/>
      <c r="F51" s="351"/>
      <c r="G51" s="307"/>
      <c r="H51" s="308"/>
      <c r="I51" s="308"/>
      <c r="J51" s="308"/>
      <c r="K51" s="308"/>
      <c r="L51" s="308"/>
      <c r="M51" s="238">
        <v>31</v>
      </c>
      <c r="N51" s="17"/>
      <c r="O51" s="17"/>
      <c r="P51" s="17"/>
      <c r="Q51" s="17"/>
      <c r="R51" s="17"/>
      <c r="S51" s="17"/>
      <c r="T51" s="17"/>
    </row>
    <row r="52" spans="1:20">
      <c r="A52" s="239">
        <v>32</v>
      </c>
      <c r="B52" s="308"/>
      <c r="C52" s="308"/>
      <c r="D52" s="318"/>
      <c r="E52" s="312"/>
      <c r="F52" s="351"/>
      <c r="G52" s="307"/>
      <c r="H52" s="308"/>
      <c r="I52" s="308"/>
      <c r="J52" s="308"/>
      <c r="K52" s="308"/>
      <c r="L52" s="308"/>
      <c r="M52" s="238">
        <v>32</v>
      </c>
      <c r="N52" s="17"/>
      <c r="O52" s="17"/>
      <c r="P52" s="17"/>
      <c r="Q52" s="17"/>
      <c r="R52" s="17"/>
      <c r="S52" s="17"/>
      <c r="T52" s="17"/>
    </row>
    <row r="53" spans="1:20">
      <c r="A53" s="239">
        <v>33</v>
      </c>
      <c r="B53" s="308"/>
      <c r="C53" s="308"/>
      <c r="D53" s="318"/>
      <c r="E53" s="312"/>
      <c r="F53" s="351"/>
      <c r="G53" s="307"/>
      <c r="H53" s="308"/>
      <c r="I53" s="308"/>
      <c r="J53" s="308"/>
      <c r="K53" s="308"/>
      <c r="L53" s="308"/>
      <c r="M53" s="238">
        <v>33</v>
      </c>
      <c r="N53" s="17"/>
      <c r="O53" s="17"/>
      <c r="P53" s="17"/>
      <c r="Q53" s="17"/>
      <c r="R53" s="17"/>
      <c r="S53" s="17"/>
      <c r="T53" s="17"/>
    </row>
    <row r="54" spans="1:20">
      <c r="A54" s="239">
        <v>34</v>
      </c>
      <c r="B54" s="308"/>
      <c r="C54" s="308"/>
      <c r="D54" s="318"/>
      <c r="E54" s="312"/>
      <c r="F54" s="351"/>
      <c r="G54" s="307"/>
      <c r="H54" s="308"/>
      <c r="I54" s="308"/>
      <c r="J54" s="308"/>
      <c r="K54" s="308"/>
      <c r="L54" s="308"/>
      <c r="M54" s="238">
        <v>34</v>
      </c>
      <c r="N54" s="17"/>
      <c r="O54" s="17"/>
      <c r="P54" s="17"/>
      <c r="Q54" s="17"/>
      <c r="R54" s="17"/>
      <c r="S54" s="17"/>
      <c r="T54" s="17"/>
    </row>
    <row r="55" spans="1:20">
      <c r="A55" s="239">
        <v>35</v>
      </c>
      <c r="B55" s="308"/>
      <c r="C55" s="308"/>
      <c r="D55" s="318"/>
      <c r="E55" s="312"/>
      <c r="F55" s="351"/>
      <c r="G55" s="307"/>
      <c r="H55" s="308"/>
      <c r="I55" s="308"/>
      <c r="J55" s="308"/>
      <c r="K55" s="308"/>
      <c r="L55" s="308"/>
      <c r="M55" s="238">
        <v>35</v>
      </c>
      <c r="N55" s="17"/>
      <c r="O55" s="17"/>
      <c r="P55" s="17"/>
      <c r="Q55" s="17"/>
      <c r="R55" s="17"/>
      <c r="S55" s="17"/>
      <c r="T55" s="17"/>
    </row>
    <row r="56" spans="1:20">
      <c r="A56" s="239">
        <v>36</v>
      </c>
      <c r="B56" s="308"/>
      <c r="C56" s="308"/>
      <c r="D56" s="318"/>
      <c r="E56" s="312"/>
      <c r="F56" s="351"/>
      <c r="G56" s="307"/>
      <c r="H56" s="308"/>
      <c r="I56" s="308"/>
      <c r="J56" s="308"/>
      <c r="K56" s="308"/>
      <c r="L56" s="308"/>
      <c r="M56" s="238">
        <v>36</v>
      </c>
      <c r="N56" s="17"/>
      <c r="O56" s="17"/>
      <c r="P56" s="17"/>
      <c r="Q56" s="17"/>
      <c r="R56" s="17"/>
      <c r="S56" s="17"/>
      <c r="T56" s="17"/>
    </row>
    <row r="57" spans="1:20">
      <c r="A57" s="239">
        <v>37</v>
      </c>
      <c r="B57" s="308"/>
      <c r="C57" s="308"/>
      <c r="D57" s="318"/>
      <c r="E57" s="312"/>
      <c r="F57" s="351"/>
      <c r="G57" s="307"/>
      <c r="H57" s="308"/>
      <c r="I57" s="308"/>
      <c r="J57" s="308"/>
      <c r="K57" s="308"/>
      <c r="L57" s="308"/>
      <c r="M57" s="238">
        <v>37</v>
      </c>
      <c r="N57" s="17"/>
      <c r="O57" s="17"/>
      <c r="P57" s="17"/>
      <c r="Q57" s="17"/>
      <c r="R57" s="17"/>
      <c r="S57" s="17"/>
      <c r="T57" s="17"/>
    </row>
    <row r="58" spans="1:20">
      <c r="A58" s="239">
        <v>38</v>
      </c>
      <c r="B58" s="308"/>
      <c r="C58" s="308"/>
      <c r="D58" s="318"/>
      <c r="E58" s="312"/>
      <c r="F58" s="351"/>
      <c r="G58" s="307"/>
      <c r="H58" s="308"/>
      <c r="I58" s="308"/>
      <c r="J58" s="308"/>
      <c r="K58" s="308"/>
      <c r="L58" s="308"/>
      <c r="M58" s="238">
        <v>38</v>
      </c>
      <c r="N58" s="17"/>
      <c r="O58" s="17"/>
      <c r="P58" s="17"/>
      <c r="Q58" s="17"/>
      <c r="R58" s="17"/>
      <c r="S58" s="17"/>
      <c r="T58" s="17"/>
    </row>
    <row r="59" spans="1:20">
      <c r="A59" s="239">
        <v>39</v>
      </c>
      <c r="B59" s="308"/>
      <c r="C59" s="308"/>
      <c r="D59" s="318"/>
      <c r="E59" s="312"/>
      <c r="F59" s="351"/>
      <c r="G59" s="307"/>
      <c r="H59" s="308"/>
      <c r="I59" s="308"/>
      <c r="J59" s="308"/>
      <c r="K59" s="308"/>
      <c r="L59" s="308"/>
      <c r="M59" s="238">
        <v>39</v>
      </c>
      <c r="N59" s="17"/>
      <c r="O59" s="17"/>
      <c r="P59" s="17"/>
      <c r="Q59" s="17"/>
      <c r="R59" s="17"/>
      <c r="S59" s="17"/>
      <c r="T59" s="17"/>
    </row>
    <row r="60" spans="1:20">
      <c r="A60" s="239">
        <v>40</v>
      </c>
      <c r="B60" s="308"/>
      <c r="C60" s="308"/>
      <c r="D60" s="318"/>
      <c r="E60" s="312"/>
      <c r="F60" s="351"/>
      <c r="G60" s="307"/>
      <c r="H60" s="308"/>
      <c r="I60" s="308"/>
      <c r="J60" s="308"/>
      <c r="K60" s="308"/>
      <c r="L60" s="308"/>
      <c r="M60" s="238">
        <v>40</v>
      </c>
      <c r="N60" s="17"/>
      <c r="O60" s="17"/>
      <c r="P60" s="17"/>
      <c r="Q60" s="17"/>
      <c r="R60" s="17"/>
      <c r="S60" s="17"/>
      <c r="T60" s="17"/>
    </row>
    <row r="61" spans="1:20">
      <c r="A61" s="239">
        <v>41</v>
      </c>
      <c r="B61" s="290" t="s">
        <v>2322</v>
      </c>
      <c r="C61" s="268">
        <f>SUM(C42:C60)</f>
        <v>0</v>
      </c>
      <c r="D61" s="352"/>
      <c r="E61" s="353"/>
      <c r="F61" s="261"/>
      <c r="G61" s="269">
        <f t="shared" ref="G61:L61" si="1">SUM(G42:G60)</f>
        <v>0</v>
      </c>
      <c r="H61" s="265">
        <f t="shared" si="1"/>
        <v>0</v>
      </c>
      <c r="I61" s="268">
        <f t="shared" si="1"/>
        <v>0</v>
      </c>
      <c r="J61" s="265">
        <f t="shared" si="1"/>
        <v>0</v>
      </c>
      <c r="K61" s="268">
        <f t="shared" si="1"/>
        <v>0</v>
      </c>
      <c r="L61" s="265">
        <f t="shared" si="1"/>
        <v>0</v>
      </c>
      <c r="M61" s="238">
        <v>41</v>
      </c>
      <c r="N61" s="17"/>
      <c r="O61" s="17"/>
      <c r="P61" s="17"/>
      <c r="Q61" s="17"/>
      <c r="R61" s="17"/>
      <c r="S61" s="17"/>
      <c r="T61" s="17"/>
    </row>
    <row r="62" spans="1:20" ht="15.75" thickBot="1">
      <c r="A62" s="333">
        <v>42</v>
      </c>
      <c r="B62" s="287"/>
      <c r="C62" s="287"/>
      <c r="D62" s="363"/>
      <c r="E62" s="364"/>
      <c r="F62" s="365"/>
      <c r="G62" s="288"/>
      <c r="H62" s="287"/>
      <c r="I62" s="287"/>
      <c r="J62" s="287"/>
      <c r="K62" s="287"/>
      <c r="L62" s="287"/>
      <c r="M62" s="258">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3141" t="s">
        <v>952</v>
      </c>
      <c r="B64" s="3141"/>
      <c r="C64" s="17"/>
      <c r="D64" s="17"/>
      <c r="E64" s="17"/>
      <c r="F64" s="3141" t="str">
        <f>A64</f>
        <v>FERC FORM NO. 1 (ED. 12- 91) NYPSC-Modified-96</v>
      </c>
      <c r="G64" s="3141"/>
      <c r="H64" s="3141"/>
      <c r="I64" s="3141"/>
      <c r="J64" s="17"/>
      <c r="K64" s="17"/>
      <c r="L64" s="17"/>
      <c r="M64" s="17"/>
      <c r="N64" s="17"/>
      <c r="O64" s="17"/>
      <c r="P64" s="17"/>
      <c r="Q64" s="17"/>
      <c r="R64" s="17"/>
      <c r="S64" s="17"/>
      <c r="T64" s="17"/>
    </row>
    <row r="65" spans="1:20">
      <c r="A65" s="69" t="s">
        <v>953</v>
      </c>
      <c r="B65" s="69"/>
      <c r="C65" s="69"/>
      <c r="D65" s="69"/>
      <c r="E65" s="69"/>
      <c r="F65" s="69" t="s">
        <v>954</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6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1"/>
  <sheetViews>
    <sheetView defaultGridColor="0" topLeftCell="A28" colorId="22" zoomScaleNormal="100" zoomScaleSheetLayoutView="80" workbookViewId="0">
      <selection activeCell="C57" sqref="C57"/>
    </sheetView>
  </sheetViews>
  <sheetFormatPr defaultColWidth="9.6640625" defaultRowHeight="15"/>
  <cols>
    <col min="1" max="1" width="2.6640625" style="9" customWidth="1"/>
    <col min="2" max="2" width="4.6640625" style="9" customWidth="1"/>
    <col min="3" max="3" width="30.6640625" style="9" customWidth="1"/>
    <col min="4" max="4" width="20.88671875" style="9" customWidth="1"/>
    <col min="5" max="5" width="15.6640625" style="9" customWidth="1"/>
    <col min="6" max="6" width="16.6640625" style="9" customWidth="1"/>
    <col min="7" max="16384" width="9.6640625" style="9"/>
  </cols>
  <sheetData>
    <row r="1" spans="1:6">
      <c r="A1" s="29" t="s">
        <v>1789</v>
      </c>
      <c r="B1" s="66"/>
      <c r="C1" s="228"/>
      <c r="D1" s="229" t="s">
        <v>3276</v>
      </c>
      <c r="E1" s="229" t="s">
        <v>1791</v>
      </c>
      <c r="F1" s="260" t="s">
        <v>1792</v>
      </c>
    </row>
    <row r="2" spans="1:6">
      <c r="A2" s="72" t="str">
        <f>'Data Sheet'!$C$25</f>
        <v xml:space="preserve"> New York State Electric &amp; Gas Corporation</v>
      </c>
      <c r="B2" s="17"/>
      <c r="C2" s="81"/>
      <c r="D2" s="78" t="s">
        <v>1807</v>
      </c>
      <c r="E2" s="78" t="s">
        <v>3295</v>
      </c>
      <c r="F2" s="83"/>
    </row>
    <row r="3" spans="1:6" ht="15" customHeight="1">
      <c r="A3" s="74"/>
      <c r="B3" s="77"/>
      <c r="C3" s="118"/>
      <c r="D3" s="86" t="s">
        <v>2979</v>
      </c>
      <c r="E3" s="703" t="str">
        <f>'Data Sheet'!$C$40</f>
        <v xml:space="preserve"> </v>
      </c>
      <c r="F3" s="111" t="str">
        <f>'Data Sheet'!$C$38</f>
        <v>12/31/2016</v>
      </c>
    </row>
    <row r="4" spans="1:6" ht="15" customHeight="1">
      <c r="A4" s="261"/>
      <c r="B4" s="232" t="s">
        <v>955</v>
      </c>
      <c r="C4" s="232"/>
      <c r="D4" s="232"/>
      <c r="E4" s="232"/>
      <c r="F4" s="233"/>
    </row>
    <row r="5" spans="1:6">
      <c r="A5" s="72"/>
      <c r="B5" s="3187" t="s">
        <v>875</v>
      </c>
      <c r="C5" s="3187"/>
      <c r="D5" s="3187"/>
      <c r="E5" s="3187"/>
      <c r="F5" s="3188"/>
    </row>
    <row r="6" spans="1:6">
      <c r="A6" s="72"/>
      <c r="B6" s="3141" t="s">
        <v>2358</v>
      </c>
      <c r="C6" s="3141"/>
      <c r="D6" s="3141"/>
      <c r="E6" s="3141"/>
      <c r="F6" s="3142"/>
    </row>
    <row r="7" spans="1:6">
      <c r="A7" s="72"/>
      <c r="B7" s="3141" t="s">
        <v>2359</v>
      </c>
      <c r="C7" s="3141"/>
      <c r="D7" s="3141"/>
      <c r="E7" s="3141"/>
      <c r="F7" s="3142"/>
    </row>
    <row r="8" spans="1:6">
      <c r="A8" s="72"/>
      <c r="B8" s="3141" t="s">
        <v>2360</v>
      </c>
      <c r="C8" s="3141"/>
      <c r="D8" s="3141"/>
      <c r="E8" s="3141"/>
      <c r="F8" s="3142"/>
    </row>
    <row r="9" spans="1:6">
      <c r="A9" s="72"/>
      <c r="B9" s="3141" t="s">
        <v>1317</v>
      </c>
      <c r="C9" s="3141"/>
      <c r="D9" s="3141"/>
      <c r="E9" s="3141"/>
      <c r="F9" s="3142"/>
    </row>
    <row r="10" spans="1:6">
      <c r="A10" s="72"/>
      <c r="B10" s="3141" t="s">
        <v>876</v>
      </c>
      <c r="C10" s="3141"/>
      <c r="D10" s="3141"/>
      <c r="E10" s="3141"/>
      <c r="F10" s="3142"/>
    </row>
    <row r="11" spans="1:6">
      <c r="A11" s="72"/>
      <c r="B11" s="3141" t="s">
        <v>1318</v>
      </c>
      <c r="C11" s="3141"/>
      <c r="D11" s="3141"/>
      <c r="E11" s="3141"/>
      <c r="F11" s="3142"/>
    </row>
    <row r="12" spans="1:6">
      <c r="A12" s="72"/>
      <c r="B12" s="3141" t="s">
        <v>877</v>
      </c>
      <c r="C12" s="3141"/>
      <c r="D12" s="3141"/>
      <c r="E12" s="3141"/>
      <c r="F12" s="3142"/>
    </row>
    <row r="13" spans="1:6">
      <c r="A13" s="72"/>
      <c r="B13" s="3141" t="s">
        <v>1319</v>
      </c>
      <c r="C13" s="3141"/>
      <c r="D13" s="3141"/>
      <c r="E13" s="3141"/>
      <c r="F13" s="3142"/>
    </row>
    <row r="14" spans="1:6">
      <c r="A14" s="72"/>
      <c r="B14" s="3141" t="s">
        <v>1320</v>
      </c>
      <c r="C14" s="3141"/>
      <c r="D14" s="3141"/>
      <c r="E14" s="3141"/>
      <c r="F14" s="3142"/>
    </row>
    <row r="15" spans="1:6">
      <c r="A15" s="72"/>
      <c r="B15" s="3141" t="s">
        <v>878</v>
      </c>
      <c r="C15" s="3141"/>
      <c r="D15" s="3141"/>
      <c r="E15" s="3141"/>
      <c r="F15" s="3142"/>
    </row>
    <row r="16" spans="1:6">
      <c r="A16" s="72"/>
      <c r="B16" s="3141" t="s">
        <v>1321</v>
      </c>
      <c r="C16" s="3141"/>
      <c r="D16" s="3141"/>
      <c r="E16" s="3141"/>
      <c r="F16" s="3142"/>
    </row>
    <row r="17" spans="1:6">
      <c r="A17" s="72"/>
      <c r="B17" s="3141" t="s">
        <v>1322</v>
      </c>
      <c r="C17" s="3141"/>
      <c r="D17" s="3141"/>
      <c r="E17" s="3141"/>
      <c r="F17" s="3142"/>
    </row>
    <row r="18" spans="1:6">
      <c r="A18" s="72"/>
      <c r="B18" s="3141" t="s">
        <v>879</v>
      </c>
      <c r="C18" s="3141"/>
      <c r="D18" s="3141"/>
      <c r="E18" s="3141"/>
      <c r="F18" s="3142"/>
    </row>
    <row r="19" spans="1:6">
      <c r="A19" s="72"/>
      <c r="B19" s="3141" t="s">
        <v>1323</v>
      </c>
      <c r="C19" s="3141"/>
      <c r="D19" s="3141"/>
      <c r="E19" s="3141"/>
      <c r="F19" s="3142"/>
    </row>
    <row r="20" spans="1:6">
      <c r="A20" s="72"/>
      <c r="B20" s="3141" t="s">
        <v>1324</v>
      </c>
      <c r="C20" s="3141"/>
      <c r="D20" s="3141"/>
      <c r="E20" s="3141"/>
      <c r="F20" s="3142"/>
    </row>
    <row r="21" spans="1:6">
      <c r="A21" s="72"/>
      <c r="B21" s="17"/>
      <c r="C21" s="17"/>
      <c r="D21" s="17"/>
      <c r="E21" s="17"/>
      <c r="F21" s="73"/>
    </row>
    <row r="22" spans="1:6">
      <c r="A22" s="87"/>
      <c r="B22" s="89" t="s">
        <v>1718</v>
      </c>
      <c r="C22" s="521" t="s">
        <v>1772</v>
      </c>
      <c r="D22" s="338"/>
      <c r="E22" s="338"/>
      <c r="F22" s="331" t="s">
        <v>1829</v>
      </c>
    </row>
    <row r="23" spans="1:6">
      <c r="A23" s="74"/>
      <c r="B23" s="77" t="s">
        <v>1721</v>
      </c>
      <c r="C23" s="314" t="s">
        <v>3007</v>
      </c>
      <c r="D23" s="75"/>
      <c r="E23" s="75"/>
      <c r="F23" s="241" t="s">
        <v>3008</v>
      </c>
    </row>
    <row r="24" spans="1:6">
      <c r="A24" s="72"/>
      <c r="B24" s="81">
        <v>1</v>
      </c>
      <c r="C24" s="293" t="s">
        <v>1325</v>
      </c>
      <c r="D24" s="17"/>
      <c r="E24" s="17"/>
      <c r="F24" s="283"/>
    </row>
    <row r="25" spans="1:6">
      <c r="A25" s="72"/>
      <c r="B25" s="81">
        <v>2</v>
      </c>
      <c r="C25" s="17"/>
      <c r="D25" s="17"/>
      <c r="E25" s="17"/>
      <c r="F25" s="282"/>
    </row>
    <row r="26" spans="1:6">
      <c r="A26" s="72"/>
      <c r="B26" s="81">
        <v>3</v>
      </c>
      <c r="C26" s="17" t="s">
        <v>4730</v>
      </c>
      <c r="D26" s="17"/>
      <c r="E26" s="17"/>
      <c r="F26" s="283"/>
    </row>
    <row r="27" spans="1:6">
      <c r="A27" s="72"/>
      <c r="B27" s="81">
        <v>4</v>
      </c>
      <c r="C27" s="17"/>
      <c r="D27" s="17"/>
      <c r="E27" s="408"/>
      <c r="F27" s="283"/>
    </row>
    <row r="28" spans="1:6">
      <c r="A28" s="72"/>
      <c r="B28" s="81">
        <v>5</v>
      </c>
      <c r="C28" s="17"/>
      <c r="D28" s="17"/>
      <c r="E28" s="307"/>
      <c r="F28" s="283"/>
    </row>
    <row r="29" spans="1:6">
      <c r="A29" s="72"/>
      <c r="B29" s="81">
        <v>6</v>
      </c>
      <c r="C29" s="17"/>
      <c r="D29" s="17"/>
      <c r="E29" s="307"/>
      <c r="F29" s="283"/>
    </row>
    <row r="30" spans="1:6">
      <c r="A30" s="72"/>
      <c r="B30" s="81">
        <v>7</v>
      </c>
      <c r="C30" s="17"/>
      <c r="D30" s="17"/>
      <c r="E30" s="307"/>
      <c r="F30" s="283"/>
    </row>
    <row r="31" spans="1:6">
      <c r="A31" s="72"/>
      <c r="B31" s="81">
        <v>8</v>
      </c>
      <c r="C31" s="17"/>
      <c r="D31" s="291" t="s">
        <v>1182</v>
      </c>
      <c r="E31" s="307"/>
      <c r="F31" s="264">
        <f>SUM(F25:F30)</f>
        <v>0</v>
      </c>
    </row>
    <row r="32" spans="1:6">
      <c r="A32" s="72"/>
      <c r="B32" s="81">
        <v>9</v>
      </c>
      <c r="C32" s="17"/>
      <c r="D32" s="17"/>
      <c r="E32" s="17"/>
      <c r="F32" s="283"/>
    </row>
    <row r="33" spans="1:6">
      <c r="A33" s="72"/>
      <c r="B33" s="81">
        <v>10</v>
      </c>
      <c r="C33" s="293" t="s">
        <v>1326</v>
      </c>
      <c r="D33" s="17"/>
      <c r="E33" s="307"/>
      <c r="F33" s="283"/>
    </row>
    <row r="34" spans="1:6">
      <c r="A34" s="72"/>
      <c r="B34" s="81">
        <v>11</v>
      </c>
      <c r="C34" s="17" t="s">
        <v>5600</v>
      </c>
      <c r="D34" s="17"/>
      <c r="E34" s="307"/>
      <c r="F34" s="282">
        <v>26574942</v>
      </c>
    </row>
    <row r="35" spans="1:6">
      <c r="A35" s="72"/>
      <c r="B35" s="81">
        <v>12</v>
      </c>
      <c r="C35" s="17"/>
      <c r="D35" s="17"/>
      <c r="E35" s="307"/>
      <c r="F35" s="283"/>
    </row>
    <row r="36" spans="1:6">
      <c r="A36" s="72"/>
      <c r="B36" s="81">
        <v>13</v>
      </c>
      <c r="C36" s="17"/>
      <c r="D36" s="17"/>
      <c r="E36" s="307"/>
      <c r="F36" s="283"/>
    </row>
    <row r="37" spans="1:6">
      <c r="A37" s="72"/>
      <c r="B37" s="81">
        <v>14</v>
      </c>
      <c r="C37" s="17"/>
      <c r="D37" s="17"/>
      <c r="E37" s="307"/>
      <c r="F37" s="283"/>
    </row>
    <row r="38" spans="1:6">
      <c r="A38" s="72"/>
      <c r="B38" s="81">
        <v>15</v>
      </c>
      <c r="C38" s="17"/>
      <c r="D38" s="17"/>
      <c r="E38" s="307"/>
      <c r="F38" s="283"/>
    </row>
    <row r="39" spans="1:6">
      <c r="A39" s="72"/>
      <c r="B39" s="81">
        <v>16</v>
      </c>
      <c r="C39" s="17"/>
      <c r="D39" s="17"/>
      <c r="E39" s="307"/>
      <c r="F39" s="283"/>
    </row>
    <row r="40" spans="1:6">
      <c r="A40" s="72"/>
      <c r="B40" s="81">
        <v>17</v>
      </c>
      <c r="C40" s="17"/>
      <c r="D40" s="291" t="s">
        <v>1182</v>
      </c>
      <c r="E40" s="307"/>
      <c r="F40" s="264">
        <f>SUM(F34:F39)</f>
        <v>26574942</v>
      </c>
    </row>
    <row r="41" spans="1:6">
      <c r="A41" s="72"/>
      <c r="B41" s="81">
        <v>18</v>
      </c>
      <c r="C41" s="17"/>
      <c r="D41" s="17"/>
      <c r="E41" s="307"/>
      <c r="F41" s="283"/>
    </row>
    <row r="42" spans="1:6">
      <c r="A42" s="72"/>
      <c r="B42" s="81">
        <v>19</v>
      </c>
      <c r="C42" s="293" t="s">
        <v>1327</v>
      </c>
      <c r="D42" s="17"/>
      <c r="E42" s="307"/>
      <c r="F42" s="283"/>
    </row>
    <row r="43" spans="1:6">
      <c r="A43" s="72"/>
      <c r="B43" s="81">
        <v>20</v>
      </c>
      <c r="C43" s="17" t="s">
        <v>5600</v>
      </c>
      <c r="D43" s="17"/>
      <c r="E43" s="307"/>
      <c r="F43" s="282">
        <v>1976177</v>
      </c>
    </row>
    <row r="44" spans="1:6">
      <c r="A44" s="72"/>
      <c r="B44" s="81">
        <v>21</v>
      </c>
      <c r="C44" s="17"/>
      <c r="D44" s="17"/>
      <c r="E44" s="307"/>
      <c r="F44" s="283"/>
    </row>
    <row r="45" spans="1:6">
      <c r="A45" s="72"/>
      <c r="B45" s="81">
        <v>22</v>
      </c>
      <c r="C45" s="17"/>
      <c r="D45" s="17"/>
      <c r="E45" s="307"/>
      <c r="F45" s="283"/>
    </row>
    <row r="46" spans="1:6">
      <c r="A46" s="72"/>
      <c r="B46" s="81">
        <v>23</v>
      </c>
      <c r="C46" s="17"/>
      <c r="D46" s="17"/>
      <c r="E46" s="307"/>
      <c r="F46" s="283"/>
    </row>
    <row r="47" spans="1:6">
      <c r="A47" s="72"/>
      <c r="B47" s="81">
        <v>24</v>
      </c>
      <c r="C47" s="17"/>
      <c r="D47" s="17"/>
      <c r="E47" s="307"/>
      <c r="F47" s="283"/>
    </row>
    <row r="48" spans="1:6">
      <c r="A48" s="72"/>
      <c r="B48" s="81">
        <v>25</v>
      </c>
      <c r="C48" s="17"/>
      <c r="D48" s="17"/>
      <c r="E48" s="307"/>
      <c r="F48" s="283"/>
    </row>
    <row r="49" spans="1:6">
      <c r="A49" s="72"/>
      <c r="B49" s="81">
        <v>26</v>
      </c>
      <c r="C49" s="17"/>
      <c r="D49" s="291" t="s">
        <v>1182</v>
      </c>
      <c r="E49" s="307"/>
      <c r="F49" s="264">
        <f>SUM(F43:F48)</f>
        <v>1976177</v>
      </c>
    </row>
    <row r="50" spans="1:6">
      <c r="A50" s="72"/>
      <c r="B50" s="81">
        <v>27</v>
      </c>
      <c r="C50" s="17"/>
      <c r="D50" s="17"/>
      <c r="E50" s="307"/>
      <c r="F50" s="283"/>
    </row>
    <row r="51" spans="1:6">
      <c r="A51" s="72"/>
      <c r="B51" s="81">
        <v>28</v>
      </c>
      <c r="C51" s="293" t="s">
        <v>1328</v>
      </c>
      <c r="D51" s="17"/>
      <c r="E51" s="307"/>
      <c r="F51" s="283"/>
    </row>
    <row r="52" spans="1:6">
      <c r="A52" s="72"/>
      <c r="B52" s="81">
        <v>29</v>
      </c>
      <c r="C52" s="17" t="s">
        <v>5601</v>
      </c>
      <c r="D52" s="17"/>
      <c r="E52" s="307"/>
      <c r="F52" s="282">
        <v>97529305</v>
      </c>
    </row>
    <row r="53" spans="1:6">
      <c r="A53" s="72"/>
      <c r="B53" s="81">
        <v>30</v>
      </c>
      <c r="C53" s="17"/>
      <c r="D53" s="17"/>
      <c r="E53" s="307"/>
      <c r="F53" s="283"/>
    </row>
    <row r="54" spans="1:6">
      <c r="A54" s="72"/>
      <c r="B54" s="81">
        <v>31</v>
      </c>
      <c r="C54" s="17" t="s">
        <v>5602</v>
      </c>
      <c r="D54" s="17"/>
      <c r="E54" s="17"/>
      <c r="F54" s="283"/>
    </row>
    <row r="55" spans="1:6">
      <c r="A55" s="72"/>
      <c r="B55" s="81">
        <v>32</v>
      </c>
      <c r="C55" s="17" t="s">
        <v>5603</v>
      </c>
      <c r="D55" s="17"/>
      <c r="E55" s="17"/>
      <c r="F55" s="283"/>
    </row>
    <row r="56" spans="1:6">
      <c r="A56" s="72"/>
      <c r="B56" s="81">
        <v>33</v>
      </c>
      <c r="C56" s="17" t="s">
        <v>5604</v>
      </c>
      <c r="D56" s="17"/>
      <c r="E56" s="17"/>
      <c r="F56" s="283"/>
    </row>
    <row r="57" spans="1:6">
      <c r="A57" s="72"/>
      <c r="B57" s="81">
        <v>34</v>
      </c>
      <c r="C57" s="17"/>
      <c r="D57" s="17"/>
      <c r="E57" s="17"/>
      <c r="F57" s="283"/>
    </row>
    <row r="58" spans="1:6">
      <c r="A58" s="72"/>
      <c r="B58" s="81">
        <v>35</v>
      </c>
      <c r="C58" s="17"/>
      <c r="D58" s="291" t="s">
        <v>1182</v>
      </c>
      <c r="E58" s="17"/>
      <c r="F58" s="264">
        <f>SUM(F52:F57)</f>
        <v>97529305</v>
      </c>
    </row>
    <row r="59" spans="1:6">
      <c r="A59" s="72"/>
      <c r="B59" s="81">
        <v>36</v>
      </c>
      <c r="C59" s="17"/>
      <c r="D59" s="17"/>
      <c r="E59" s="17"/>
      <c r="F59" s="283"/>
    </row>
    <row r="60" spans="1:6">
      <c r="A60" s="72"/>
      <c r="B60" s="81">
        <v>37</v>
      </c>
      <c r="C60" s="17"/>
      <c r="D60" s="17"/>
      <c r="E60" s="17"/>
      <c r="F60" s="283"/>
    </row>
    <row r="61" spans="1:6">
      <c r="A61" s="72"/>
      <c r="B61" s="81">
        <v>38</v>
      </c>
      <c r="C61" s="17"/>
      <c r="D61" s="17"/>
      <c r="E61" s="17"/>
      <c r="F61" s="283"/>
    </row>
    <row r="62" spans="1:6">
      <c r="A62" s="72"/>
      <c r="B62" s="81">
        <v>39</v>
      </c>
      <c r="C62" s="17"/>
      <c r="D62" s="17"/>
      <c r="E62" s="17"/>
      <c r="F62" s="283"/>
    </row>
    <row r="63" spans="1:6" ht="15.75" thickBot="1">
      <c r="A63" s="298"/>
      <c r="B63" s="256">
        <v>40</v>
      </c>
      <c r="C63" s="275" t="s">
        <v>172</v>
      </c>
      <c r="D63" s="275"/>
      <c r="E63" s="273"/>
      <c r="F63" s="272">
        <f>F31+F40+F49+F58</f>
        <v>126080424</v>
      </c>
    </row>
    <row r="65" spans="1:6">
      <c r="B65" s="3189" t="s">
        <v>1329</v>
      </c>
      <c r="C65" s="3189"/>
      <c r="D65" s="3189"/>
    </row>
    <row r="66" spans="1:6">
      <c r="A66" s="17"/>
      <c r="B66" s="3139" t="s">
        <v>3621</v>
      </c>
      <c r="C66" s="3139"/>
      <c r="D66" s="3139"/>
      <c r="E66" s="3139"/>
      <c r="F66" s="3139"/>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mergeCells count="18">
    <mergeCell ref="B65:D65"/>
    <mergeCell ref="B66:F66"/>
    <mergeCell ref="B17:F17"/>
    <mergeCell ref="B18:F18"/>
    <mergeCell ref="B19:F19"/>
    <mergeCell ref="B20:F20"/>
    <mergeCell ref="B14:F14"/>
    <mergeCell ref="B15:F15"/>
    <mergeCell ref="B16:F16"/>
    <mergeCell ref="B9:F9"/>
    <mergeCell ref="B10:F10"/>
    <mergeCell ref="B11:F11"/>
    <mergeCell ref="B12:F12"/>
    <mergeCell ref="B5:F5"/>
    <mergeCell ref="B6:F6"/>
    <mergeCell ref="B7:F7"/>
    <mergeCell ref="B8:F8"/>
    <mergeCell ref="B13:F13"/>
  </mergeCells>
  <printOptions horizontalCentered="1" verticalCentered="1"/>
  <pageMargins left="0.5" right="0.5" top="0.5" bottom="0.5" header="0.5" footer="0.5"/>
  <pageSetup scale="73"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X60"/>
  <sheetViews>
    <sheetView defaultGridColor="0" colorId="22" zoomScaleNormal="100" zoomScaleSheetLayoutView="80" workbookViewId="0">
      <selection activeCell="B14" sqref="B14"/>
    </sheetView>
  </sheetViews>
  <sheetFormatPr defaultColWidth="9.6640625" defaultRowHeight="15"/>
  <cols>
    <col min="1" max="1" width="4.6640625" style="1581" customWidth="1"/>
    <col min="2" max="2" width="35.6640625" style="1581" customWidth="1"/>
    <col min="3" max="3" width="21.5546875" style="1581" customWidth="1"/>
    <col min="4" max="4" width="20.6640625" style="1581" customWidth="1"/>
    <col min="5" max="5" width="14.33203125" style="1581" customWidth="1"/>
    <col min="6" max="16384" width="9.6640625" style="1581"/>
  </cols>
  <sheetData>
    <row r="1" spans="1:50">
      <c r="A1" s="2533" t="s">
        <v>3622</v>
      </c>
      <c r="B1" s="2534"/>
      <c r="C1" s="2535" t="s">
        <v>3276</v>
      </c>
      <c r="D1" s="2536" t="s">
        <v>1791</v>
      </c>
      <c r="E1" s="2537" t="s">
        <v>1792</v>
      </c>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1604"/>
      <c r="AO1" s="1604"/>
      <c r="AP1" s="1604"/>
      <c r="AQ1" s="1604"/>
      <c r="AR1" s="1604"/>
      <c r="AS1" s="1604"/>
      <c r="AT1" s="1604"/>
      <c r="AU1" s="1604"/>
      <c r="AV1" s="1604"/>
      <c r="AW1" s="1604"/>
      <c r="AX1" s="1604"/>
    </row>
    <row r="2" spans="1:50">
      <c r="A2" s="2538" t="str">
        <f>'Data Sheet'!$C$25</f>
        <v xml:space="preserve"> New York State Electric &amp; Gas Corporation</v>
      </c>
      <c r="B2" s="2539"/>
      <c r="C2" s="2540" t="s">
        <v>1807</v>
      </c>
      <c r="D2" s="2541" t="s">
        <v>3295</v>
      </c>
      <c r="E2" s="2542" t="s">
        <v>1778</v>
      </c>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604"/>
      <c r="AO2" s="1604"/>
      <c r="AP2" s="1604"/>
      <c r="AQ2" s="1604"/>
      <c r="AR2" s="1604"/>
      <c r="AS2" s="1604"/>
      <c r="AT2" s="1604"/>
      <c r="AU2" s="1604"/>
      <c r="AV2" s="1604"/>
      <c r="AW2" s="1604"/>
      <c r="AX2" s="1604"/>
    </row>
    <row r="3" spans="1:50" ht="15" customHeight="1">
      <c r="A3" s="2543"/>
      <c r="B3" s="2544"/>
      <c r="C3" s="2545" t="s">
        <v>403</v>
      </c>
      <c r="D3" s="2546" t="str">
        <f>'Data Sheet'!$C$40</f>
        <v xml:space="preserve"> </v>
      </c>
      <c r="E3" s="2547" t="str">
        <f>'Data Sheet'!$C$38</f>
        <v>12/31/2016</v>
      </c>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c r="AT3" s="1604"/>
      <c r="AU3" s="1604"/>
      <c r="AV3" s="1604"/>
      <c r="AW3" s="1604"/>
      <c r="AX3" s="1604"/>
    </row>
    <row r="4" spans="1:50">
      <c r="A4" s="1946" t="s">
        <v>3283</v>
      </c>
      <c r="B4" s="1858"/>
      <c r="C4" s="1858"/>
      <c r="D4" s="1858"/>
      <c r="E4" s="1859"/>
      <c r="F4" s="1604"/>
      <c r="G4" s="1604"/>
      <c r="H4" s="1604"/>
      <c r="I4" s="1604"/>
      <c r="J4" s="1604"/>
      <c r="K4" s="1604"/>
      <c r="L4" s="1604"/>
      <c r="M4" s="1604"/>
      <c r="N4" s="1604"/>
      <c r="O4" s="1604"/>
      <c r="P4" s="1604"/>
      <c r="Q4" s="1604"/>
      <c r="R4" s="1604"/>
      <c r="S4" s="1604"/>
      <c r="T4" s="1604"/>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c r="AT4" s="1604"/>
      <c r="AU4" s="1604"/>
      <c r="AV4" s="1604"/>
      <c r="AW4" s="1604"/>
      <c r="AX4" s="1604"/>
    </row>
    <row r="5" spans="1:50">
      <c r="A5" s="3190" t="s">
        <v>3284</v>
      </c>
      <c r="B5" s="3191"/>
      <c r="C5" s="3191"/>
      <c r="D5" s="3191"/>
      <c r="E5" s="1949"/>
      <c r="F5" s="1604"/>
      <c r="G5" s="1604"/>
      <c r="H5" s="1604"/>
      <c r="I5" s="1604"/>
      <c r="J5" s="1604"/>
      <c r="K5" s="1604"/>
      <c r="L5" s="1604"/>
      <c r="M5" s="1604"/>
      <c r="N5" s="1604"/>
      <c r="O5" s="1604"/>
      <c r="P5" s="1604"/>
      <c r="Q5" s="1604"/>
      <c r="R5" s="1604"/>
      <c r="S5" s="1604"/>
      <c r="T5" s="1604"/>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c r="AR5" s="1604"/>
      <c r="AS5" s="1604"/>
      <c r="AT5" s="1604"/>
      <c r="AU5" s="1604"/>
      <c r="AV5" s="1604"/>
      <c r="AW5" s="1604"/>
      <c r="AX5" s="1604"/>
    </row>
    <row r="6" spans="1:50">
      <c r="A6" s="3192" t="s">
        <v>880</v>
      </c>
      <c r="B6" s="3193"/>
      <c r="C6" s="3193"/>
      <c r="D6" s="3193"/>
      <c r="E6" s="1949"/>
      <c r="F6" s="1604"/>
      <c r="G6" s="1604"/>
      <c r="H6" s="1604"/>
      <c r="I6" s="1604"/>
      <c r="J6" s="1604"/>
      <c r="K6" s="1604"/>
      <c r="L6" s="1604"/>
      <c r="M6" s="1604"/>
      <c r="N6" s="1604"/>
      <c r="O6" s="1604"/>
      <c r="P6" s="1604"/>
      <c r="Q6" s="1604"/>
      <c r="R6" s="1604"/>
      <c r="S6" s="1604"/>
      <c r="T6" s="1604"/>
      <c r="U6" s="1604"/>
      <c r="V6" s="1604"/>
      <c r="W6" s="1604"/>
      <c r="X6" s="1604"/>
      <c r="Y6" s="1604"/>
      <c r="Z6" s="1604"/>
      <c r="AA6" s="1604"/>
      <c r="AB6" s="1604"/>
      <c r="AC6" s="1604"/>
      <c r="AD6" s="1604"/>
      <c r="AE6" s="1604"/>
      <c r="AF6" s="1604"/>
      <c r="AG6" s="1604"/>
      <c r="AH6" s="1604"/>
      <c r="AI6" s="1604"/>
      <c r="AJ6" s="1604"/>
      <c r="AK6" s="1604"/>
      <c r="AL6" s="1604"/>
      <c r="AM6" s="1604"/>
      <c r="AN6" s="1604"/>
      <c r="AO6" s="1604"/>
      <c r="AP6" s="1604"/>
      <c r="AQ6" s="1604"/>
      <c r="AR6" s="1604"/>
      <c r="AS6" s="1604"/>
      <c r="AT6" s="1604"/>
      <c r="AU6" s="1604"/>
      <c r="AV6" s="1604"/>
      <c r="AW6" s="1604"/>
      <c r="AX6" s="1604"/>
    </row>
    <row r="7" spans="1:50">
      <c r="A7" s="3192" t="s">
        <v>119</v>
      </c>
      <c r="B7" s="3193"/>
      <c r="C7" s="3193"/>
      <c r="D7" s="3193"/>
      <c r="E7" s="1949"/>
      <c r="F7" s="1604"/>
      <c r="G7" s="1604"/>
      <c r="H7" s="1604"/>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c r="AG7" s="1604"/>
      <c r="AH7" s="1604"/>
      <c r="AI7" s="1604"/>
      <c r="AJ7" s="1604"/>
      <c r="AK7" s="1604"/>
      <c r="AL7" s="1604"/>
      <c r="AM7" s="1604"/>
      <c r="AN7" s="1604"/>
      <c r="AO7" s="1604"/>
      <c r="AP7" s="1604"/>
      <c r="AQ7" s="1604"/>
      <c r="AR7" s="1604"/>
      <c r="AS7" s="1604"/>
      <c r="AT7" s="1604"/>
      <c r="AU7" s="1604"/>
      <c r="AV7" s="1604"/>
      <c r="AW7" s="1604"/>
      <c r="AX7" s="1604"/>
    </row>
    <row r="8" spans="1:50">
      <c r="A8" s="3202" t="s">
        <v>120</v>
      </c>
      <c r="B8" s="3203"/>
      <c r="C8" s="3203"/>
      <c r="D8" s="3203"/>
      <c r="E8" s="1584"/>
      <c r="F8" s="1604"/>
      <c r="G8" s="1604"/>
      <c r="H8" s="1604"/>
      <c r="I8" s="1604"/>
      <c r="J8" s="1604"/>
      <c r="K8" s="1604"/>
      <c r="L8" s="1604"/>
      <c r="M8" s="1604"/>
      <c r="N8" s="1604"/>
      <c r="O8" s="1604"/>
      <c r="P8" s="1604"/>
      <c r="Q8" s="1604"/>
      <c r="R8" s="1604"/>
      <c r="S8" s="1604"/>
      <c r="T8" s="1604"/>
      <c r="U8" s="1604"/>
      <c r="V8" s="1604"/>
      <c r="W8" s="1604"/>
      <c r="X8" s="1604"/>
      <c r="Y8" s="1604"/>
      <c r="Z8" s="1604"/>
      <c r="AA8" s="1604"/>
      <c r="AB8" s="1604"/>
      <c r="AC8" s="1604"/>
      <c r="AD8" s="1604"/>
      <c r="AE8" s="1604"/>
      <c r="AF8" s="1604"/>
      <c r="AG8" s="1604"/>
      <c r="AH8" s="1604"/>
      <c r="AI8" s="1604"/>
      <c r="AJ8" s="1604"/>
      <c r="AK8" s="1604"/>
      <c r="AL8" s="1604"/>
      <c r="AM8" s="1604"/>
      <c r="AN8" s="1604"/>
      <c r="AO8" s="1604"/>
      <c r="AP8" s="1604"/>
      <c r="AQ8" s="1604"/>
      <c r="AR8" s="1604"/>
      <c r="AS8" s="1604"/>
      <c r="AT8" s="1604"/>
      <c r="AU8" s="1604"/>
      <c r="AV8" s="1604"/>
      <c r="AW8" s="1604"/>
      <c r="AX8" s="1604"/>
    </row>
    <row r="9" spans="1:50">
      <c r="A9" s="1582"/>
      <c r="B9" s="1604"/>
      <c r="C9" s="1604"/>
      <c r="D9" s="1604"/>
      <c r="E9" s="1584"/>
      <c r="F9" s="1604"/>
      <c r="G9" s="1604"/>
      <c r="H9" s="1604"/>
      <c r="I9" s="1604"/>
      <c r="J9" s="1604"/>
      <c r="K9" s="1604"/>
      <c r="L9" s="1604"/>
      <c r="M9" s="1604"/>
      <c r="N9" s="1604"/>
      <c r="O9" s="1604"/>
      <c r="P9" s="1604"/>
      <c r="Q9" s="1604"/>
      <c r="R9" s="1604"/>
      <c r="S9" s="1604"/>
      <c r="T9" s="1604"/>
      <c r="U9" s="1604"/>
      <c r="V9" s="1604"/>
      <c r="W9" s="1604"/>
      <c r="X9" s="1604"/>
      <c r="Y9" s="1604"/>
      <c r="Z9" s="1604"/>
      <c r="AA9" s="1604"/>
      <c r="AB9" s="1604"/>
      <c r="AC9" s="1604"/>
      <c r="AD9" s="1604"/>
      <c r="AE9" s="1604"/>
      <c r="AF9" s="1604"/>
      <c r="AG9" s="1604"/>
      <c r="AH9" s="1604"/>
      <c r="AI9" s="1604"/>
      <c r="AJ9" s="1604"/>
      <c r="AK9" s="1604"/>
      <c r="AL9" s="1604"/>
      <c r="AM9" s="1604"/>
      <c r="AN9" s="1604"/>
      <c r="AO9" s="1604"/>
      <c r="AP9" s="1604"/>
      <c r="AQ9" s="1604"/>
      <c r="AR9" s="1604"/>
      <c r="AS9" s="1604"/>
      <c r="AT9" s="1604"/>
      <c r="AU9" s="1604"/>
      <c r="AV9" s="1604"/>
      <c r="AW9" s="1604"/>
      <c r="AX9" s="1604"/>
    </row>
    <row r="10" spans="1:50">
      <c r="A10" s="1593"/>
      <c r="B10" s="1951"/>
      <c r="C10" s="1620"/>
      <c r="D10" s="1620"/>
      <c r="E10" s="2206" t="s">
        <v>1825</v>
      </c>
      <c r="F10" s="1604"/>
      <c r="G10" s="1604"/>
      <c r="H10" s="1604"/>
      <c r="I10" s="1604"/>
      <c r="J10" s="1604"/>
      <c r="K10" s="1604"/>
      <c r="L10" s="1604"/>
      <c r="M10" s="1604"/>
      <c r="N10" s="1604"/>
      <c r="O10" s="1604"/>
      <c r="P10" s="1604"/>
      <c r="Q10" s="1604"/>
      <c r="R10" s="1604"/>
      <c r="S10" s="1604"/>
      <c r="T10" s="1604"/>
      <c r="U10" s="1604"/>
      <c r="V10" s="1604"/>
      <c r="W10" s="1604"/>
      <c r="X10" s="1604"/>
      <c r="Y10" s="1604"/>
      <c r="Z10" s="1604"/>
      <c r="AA10" s="1604"/>
      <c r="AB10" s="1604"/>
      <c r="AC10" s="1604"/>
      <c r="AD10" s="1604"/>
      <c r="AE10" s="1604"/>
      <c r="AF10" s="1604"/>
      <c r="AG10" s="1604"/>
      <c r="AH10" s="1604"/>
      <c r="AI10" s="1604"/>
      <c r="AJ10" s="1604"/>
      <c r="AK10" s="1604"/>
      <c r="AL10" s="1604"/>
      <c r="AM10" s="1604"/>
      <c r="AN10" s="1604"/>
      <c r="AO10" s="1604"/>
      <c r="AP10" s="1604"/>
      <c r="AQ10" s="1604"/>
      <c r="AR10" s="1604"/>
      <c r="AS10" s="1604"/>
      <c r="AT10" s="1604"/>
      <c r="AU10" s="1604"/>
      <c r="AV10" s="1604"/>
      <c r="AW10" s="1604"/>
      <c r="AX10" s="1604"/>
    </row>
    <row r="11" spans="1:50">
      <c r="A11" s="1610" t="s">
        <v>1718</v>
      </c>
      <c r="B11" s="3196" t="s">
        <v>3282</v>
      </c>
      <c r="C11" s="3197"/>
      <c r="D11" s="3198"/>
      <c r="E11" s="1953" t="s">
        <v>2501</v>
      </c>
      <c r="F11" s="1604"/>
      <c r="G11" s="1604"/>
      <c r="H11" s="1604"/>
      <c r="I11" s="1604"/>
      <c r="J11" s="1604"/>
      <c r="K11" s="1604"/>
      <c r="L11" s="1604"/>
      <c r="M11" s="1604"/>
      <c r="N11" s="1604"/>
      <c r="O11" s="1604"/>
      <c r="P11" s="1604"/>
      <c r="Q11" s="1604"/>
      <c r="R11" s="1604"/>
      <c r="S11" s="1604"/>
      <c r="T11" s="1604"/>
      <c r="U11" s="1604"/>
      <c r="V11" s="1604"/>
      <c r="W11" s="1604"/>
      <c r="X11" s="1604"/>
      <c r="Y11" s="1604"/>
      <c r="Z11" s="1604"/>
      <c r="AA11" s="1604"/>
      <c r="AB11" s="1604"/>
      <c r="AC11" s="1604"/>
      <c r="AD11" s="1604"/>
      <c r="AE11" s="1604"/>
      <c r="AF11" s="1604"/>
      <c r="AG11" s="1604"/>
      <c r="AH11" s="1604"/>
      <c r="AI11" s="1604"/>
      <c r="AJ11" s="1604"/>
      <c r="AK11" s="1604"/>
      <c r="AL11" s="1604"/>
      <c r="AM11" s="1604"/>
      <c r="AN11" s="1604"/>
      <c r="AO11" s="1604"/>
      <c r="AP11" s="1604"/>
      <c r="AQ11" s="1604"/>
      <c r="AR11" s="1604"/>
      <c r="AS11" s="1604"/>
      <c r="AT11" s="1604"/>
      <c r="AU11" s="1604"/>
      <c r="AV11" s="1604"/>
      <c r="AW11" s="1604"/>
      <c r="AX11" s="1604"/>
    </row>
    <row r="12" spans="1:50">
      <c r="A12" s="1954" t="s">
        <v>1721</v>
      </c>
      <c r="B12" s="3199" t="s">
        <v>3007</v>
      </c>
      <c r="C12" s="3200"/>
      <c r="D12" s="3201"/>
      <c r="E12" s="1956" t="s">
        <v>3008</v>
      </c>
      <c r="F12" s="1604"/>
      <c r="G12" s="1604"/>
      <c r="H12" s="1604"/>
      <c r="I12" s="1604"/>
      <c r="J12" s="1604"/>
      <c r="K12" s="1604"/>
      <c r="L12" s="1604"/>
      <c r="M12" s="1604"/>
      <c r="N12" s="1604"/>
      <c r="O12" s="1604"/>
      <c r="P12" s="1604"/>
      <c r="Q12" s="1604"/>
      <c r="R12" s="1604"/>
      <c r="S12" s="1604"/>
      <c r="T12" s="1604"/>
      <c r="U12" s="1604"/>
      <c r="V12" s="1604"/>
      <c r="W12" s="1604"/>
      <c r="X12" s="1604"/>
      <c r="Y12" s="1604"/>
      <c r="Z12" s="1604"/>
      <c r="AA12" s="1604"/>
      <c r="AB12" s="1604"/>
      <c r="AC12" s="1604"/>
      <c r="AD12" s="1604"/>
      <c r="AE12" s="1604"/>
      <c r="AF12" s="1604"/>
      <c r="AG12" s="1604"/>
      <c r="AH12" s="1604"/>
      <c r="AI12" s="1604"/>
      <c r="AJ12" s="1604"/>
      <c r="AK12" s="1604"/>
      <c r="AL12" s="1604"/>
      <c r="AM12" s="1604"/>
      <c r="AN12" s="1604"/>
      <c r="AO12" s="1604"/>
      <c r="AP12" s="1604"/>
      <c r="AQ12" s="1604"/>
      <c r="AR12" s="1604"/>
      <c r="AS12" s="1604"/>
      <c r="AT12" s="1604"/>
      <c r="AU12" s="1604"/>
      <c r="AV12" s="1604"/>
      <c r="AW12" s="1604"/>
      <c r="AX12" s="1604"/>
    </row>
    <row r="13" spans="1:50">
      <c r="A13" s="1610" t="s">
        <v>1726</v>
      </c>
      <c r="B13" s="1853" t="s">
        <v>5599</v>
      </c>
      <c r="C13" s="1604"/>
      <c r="D13" s="1604"/>
      <c r="E13" s="2031">
        <v>4439125</v>
      </c>
      <c r="F13" s="1604"/>
      <c r="G13" s="1604"/>
      <c r="H13" s="1604"/>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1604"/>
      <c r="AV13" s="1604"/>
      <c r="AW13" s="1604"/>
      <c r="AX13" s="1604"/>
    </row>
    <row r="14" spans="1:50">
      <c r="A14" s="1610" t="s">
        <v>1727</v>
      </c>
      <c r="B14" s="1853"/>
      <c r="C14" s="1604"/>
      <c r="D14" s="1604"/>
      <c r="E14" s="2032"/>
      <c r="F14" s="1604"/>
      <c r="G14" s="1604"/>
      <c r="H14" s="1604"/>
      <c r="I14" s="1604"/>
      <c r="J14" s="1604"/>
      <c r="K14" s="1604"/>
      <c r="L14" s="1604"/>
      <c r="M14" s="1604"/>
      <c r="N14" s="1604"/>
      <c r="O14" s="1604"/>
      <c r="P14" s="1604"/>
      <c r="Q14" s="1604"/>
      <c r="R14" s="1604"/>
      <c r="S14" s="1604"/>
      <c r="T14" s="1604"/>
      <c r="U14" s="1604"/>
      <c r="V14" s="1604"/>
      <c r="W14" s="1604"/>
      <c r="X14" s="1604"/>
      <c r="Y14" s="1604"/>
      <c r="Z14" s="1604"/>
      <c r="AA14" s="1604"/>
      <c r="AB14" s="1604"/>
      <c r="AC14" s="1604"/>
      <c r="AD14" s="1604"/>
      <c r="AE14" s="1604"/>
      <c r="AF14" s="1604"/>
      <c r="AG14" s="1604"/>
      <c r="AH14" s="1604"/>
      <c r="AI14" s="1604"/>
      <c r="AJ14" s="1604"/>
      <c r="AK14" s="1604"/>
      <c r="AL14" s="1604"/>
      <c r="AM14" s="1604"/>
      <c r="AN14" s="1604"/>
      <c r="AO14" s="1604"/>
      <c r="AP14" s="1604"/>
      <c r="AQ14" s="1604"/>
      <c r="AR14" s="1604"/>
      <c r="AS14" s="1604"/>
      <c r="AT14" s="1604"/>
      <c r="AU14" s="1604"/>
      <c r="AV14" s="1604"/>
      <c r="AW14" s="1604"/>
      <c r="AX14" s="1604"/>
    </row>
    <row r="15" spans="1:50">
      <c r="A15" s="1610" t="s">
        <v>1728</v>
      </c>
      <c r="B15" s="1853"/>
      <c r="C15" s="1604"/>
      <c r="D15" s="1604"/>
      <c r="E15" s="2032"/>
      <c r="F15" s="1604"/>
      <c r="G15" s="1604"/>
      <c r="H15" s="1604"/>
      <c r="I15" s="1604"/>
      <c r="J15" s="1604"/>
      <c r="K15" s="1604"/>
      <c r="L15" s="1604"/>
      <c r="M15" s="1604"/>
      <c r="N15" s="1604"/>
      <c r="O15" s="1604"/>
      <c r="P15" s="1604"/>
      <c r="Q15" s="1604"/>
      <c r="R15" s="1604"/>
      <c r="S15" s="1604"/>
      <c r="T15" s="1604"/>
      <c r="U15" s="1604"/>
      <c r="V15" s="1604"/>
      <c r="W15" s="1604"/>
      <c r="X15" s="1604"/>
      <c r="Y15" s="1604"/>
      <c r="Z15" s="1604"/>
      <c r="AA15" s="1604"/>
      <c r="AB15" s="1604"/>
      <c r="AC15" s="1604"/>
      <c r="AD15" s="1604"/>
      <c r="AE15" s="1604"/>
      <c r="AF15" s="1604"/>
      <c r="AG15" s="1604"/>
      <c r="AH15" s="1604"/>
      <c r="AI15" s="1604"/>
      <c r="AJ15" s="1604"/>
      <c r="AK15" s="1604"/>
      <c r="AL15" s="1604"/>
      <c r="AM15" s="1604"/>
      <c r="AN15" s="1604"/>
      <c r="AO15" s="1604"/>
      <c r="AP15" s="1604"/>
      <c r="AQ15" s="1604"/>
      <c r="AR15" s="1604"/>
      <c r="AS15" s="1604"/>
      <c r="AT15" s="1604"/>
      <c r="AU15" s="1604"/>
      <c r="AV15" s="1604"/>
      <c r="AW15" s="1604"/>
      <c r="AX15" s="1604"/>
    </row>
    <row r="16" spans="1:50">
      <c r="A16" s="1610" t="s">
        <v>1729</v>
      </c>
      <c r="B16" s="1853"/>
      <c r="C16" s="1604"/>
      <c r="D16" s="1604"/>
      <c r="E16" s="2032"/>
      <c r="F16" s="1604"/>
      <c r="G16" s="1604"/>
      <c r="H16" s="1604"/>
      <c r="I16" s="1604"/>
      <c r="J16" s="1604"/>
      <c r="K16" s="1604"/>
      <c r="L16" s="1604"/>
      <c r="M16" s="1604"/>
      <c r="N16" s="1604"/>
      <c r="O16" s="1604"/>
      <c r="P16" s="1604"/>
      <c r="Q16" s="1604"/>
      <c r="R16" s="1604"/>
      <c r="S16" s="1604"/>
      <c r="T16" s="1604"/>
      <c r="U16" s="1604"/>
      <c r="V16" s="1604"/>
      <c r="W16" s="1604"/>
      <c r="X16" s="1604"/>
      <c r="Y16" s="1604"/>
      <c r="Z16" s="1604"/>
      <c r="AA16" s="1604"/>
      <c r="AB16" s="1604"/>
      <c r="AC16" s="1604"/>
      <c r="AD16" s="1604"/>
      <c r="AE16" s="1604"/>
      <c r="AF16" s="1604"/>
      <c r="AG16" s="1604"/>
      <c r="AH16" s="1604"/>
      <c r="AI16" s="1604"/>
      <c r="AJ16" s="1604"/>
      <c r="AK16" s="1604"/>
      <c r="AL16" s="1604"/>
      <c r="AM16" s="1604"/>
      <c r="AN16" s="1604"/>
      <c r="AO16" s="1604"/>
      <c r="AP16" s="1604"/>
      <c r="AQ16" s="1604"/>
      <c r="AR16" s="1604"/>
      <c r="AS16" s="1604"/>
      <c r="AT16" s="1604"/>
      <c r="AU16" s="1604"/>
      <c r="AV16" s="1604"/>
      <c r="AW16" s="1604"/>
      <c r="AX16" s="1604"/>
    </row>
    <row r="17" spans="1:50">
      <c r="A17" s="1610" t="s">
        <v>1730</v>
      </c>
      <c r="B17" s="1853"/>
      <c r="C17" s="1604"/>
      <c r="D17" s="1604"/>
      <c r="E17" s="2032"/>
      <c r="F17" s="1604"/>
      <c r="G17" s="1604"/>
      <c r="H17" s="1604"/>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c r="AL17" s="1604"/>
      <c r="AM17" s="1604"/>
      <c r="AN17" s="1604"/>
      <c r="AO17" s="1604"/>
      <c r="AP17" s="1604"/>
      <c r="AQ17" s="1604"/>
      <c r="AR17" s="1604"/>
      <c r="AS17" s="1604"/>
      <c r="AT17" s="1604"/>
      <c r="AU17" s="1604"/>
      <c r="AV17" s="1604"/>
      <c r="AW17" s="1604"/>
      <c r="AX17" s="1604"/>
    </row>
    <row r="18" spans="1:50">
      <c r="A18" s="1610" t="s">
        <v>1731</v>
      </c>
      <c r="B18" s="1853"/>
      <c r="C18" s="1604"/>
      <c r="D18" s="1604"/>
      <c r="E18" s="2032"/>
      <c r="F18" s="1604"/>
      <c r="G18" s="1604"/>
      <c r="H18" s="1604"/>
      <c r="I18" s="1604"/>
      <c r="J18" s="1604"/>
      <c r="K18" s="1604"/>
      <c r="L18" s="1604"/>
      <c r="M18" s="1604"/>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c r="AL18" s="1604"/>
      <c r="AM18" s="1604"/>
      <c r="AN18" s="1604"/>
      <c r="AO18" s="1604"/>
      <c r="AP18" s="1604"/>
      <c r="AQ18" s="1604"/>
      <c r="AR18" s="1604"/>
      <c r="AS18" s="1604"/>
      <c r="AT18" s="1604"/>
      <c r="AU18" s="1604"/>
      <c r="AV18" s="1604"/>
      <c r="AW18" s="1604"/>
      <c r="AX18" s="1604"/>
    </row>
    <row r="19" spans="1:50">
      <c r="A19" s="1610" t="s">
        <v>1732</v>
      </c>
      <c r="B19" s="1853"/>
      <c r="C19" s="1604"/>
      <c r="D19" s="1604"/>
      <c r="E19" s="2032"/>
      <c r="F19" s="1604"/>
      <c r="G19" s="1604"/>
      <c r="H19" s="1604"/>
      <c r="I19" s="1604"/>
      <c r="J19" s="1604"/>
      <c r="K19" s="1604"/>
      <c r="L19" s="1604"/>
      <c r="M19" s="1604"/>
      <c r="N19" s="1604"/>
      <c r="O19" s="1604"/>
      <c r="P19" s="1604"/>
      <c r="Q19" s="1604"/>
      <c r="R19" s="1604"/>
      <c r="S19" s="1604"/>
      <c r="T19" s="1604"/>
      <c r="U19" s="1604"/>
      <c r="V19" s="1604"/>
      <c r="W19" s="1604"/>
      <c r="X19" s="1604"/>
      <c r="Y19" s="1604"/>
      <c r="Z19" s="1604"/>
      <c r="AA19" s="1604"/>
      <c r="AB19" s="1604"/>
      <c r="AC19" s="1604"/>
      <c r="AD19" s="1604"/>
      <c r="AE19" s="1604"/>
      <c r="AF19" s="1604"/>
      <c r="AG19" s="1604"/>
      <c r="AH19" s="1604"/>
      <c r="AI19" s="1604"/>
      <c r="AJ19" s="1604"/>
      <c r="AK19" s="1604"/>
      <c r="AL19" s="1604"/>
      <c r="AM19" s="1604"/>
      <c r="AN19" s="1604"/>
      <c r="AO19" s="1604"/>
      <c r="AP19" s="1604"/>
      <c r="AQ19" s="1604"/>
      <c r="AR19" s="1604"/>
      <c r="AS19" s="1604"/>
      <c r="AT19" s="1604"/>
      <c r="AU19" s="1604"/>
      <c r="AV19" s="1604"/>
      <c r="AW19" s="1604"/>
      <c r="AX19" s="1604"/>
    </row>
    <row r="20" spans="1:50">
      <c r="A20" s="1610" t="s">
        <v>1733</v>
      </c>
      <c r="B20" s="1853"/>
      <c r="C20" s="1604"/>
      <c r="D20" s="1604"/>
      <c r="E20" s="2032"/>
      <c r="F20" s="1604"/>
      <c r="G20" s="1604"/>
      <c r="H20" s="1604"/>
      <c r="I20" s="1604"/>
      <c r="J20" s="1604"/>
      <c r="K20" s="1604"/>
      <c r="L20" s="1604"/>
      <c r="M20" s="1604"/>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c r="AS20" s="1604"/>
      <c r="AT20" s="1604"/>
      <c r="AU20" s="1604"/>
      <c r="AV20" s="1604"/>
      <c r="AW20" s="1604"/>
      <c r="AX20" s="1604"/>
    </row>
    <row r="21" spans="1:50">
      <c r="A21" s="1610" t="s">
        <v>1734</v>
      </c>
      <c r="B21" s="1853"/>
      <c r="C21" s="1604"/>
      <c r="D21" s="1604"/>
      <c r="E21" s="2032"/>
      <c r="F21" s="1604"/>
      <c r="G21" s="1604"/>
      <c r="H21" s="1604"/>
      <c r="I21" s="1604"/>
      <c r="J21" s="1604"/>
      <c r="K21" s="1604"/>
      <c r="L21" s="1604"/>
      <c r="M21" s="1604"/>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c r="AS21" s="1604"/>
      <c r="AT21" s="1604"/>
      <c r="AU21" s="1604"/>
      <c r="AV21" s="1604"/>
      <c r="AW21" s="1604"/>
      <c r="AX21" s="1604"/>
    </row>
    <row r="22" spans="1:50">
      <c r="A22" s="1610" t="s">
        <v>1735</v>
      </c>
      <c r="B22" s="1853"/>
      <c r="C22" s="1604"/>
      <c r="D22" s="1604"/>
      <c r="E22" s="2032"/>
      <c r="F22" s="1604"/>
      <c r="G22" s="1604"/>
      <c r="H22" s="1604"/>
      <c r="I22" s="1604"/>
      <c r="J22" s="1604"/>
      <c r="K22" s="1604"/>
      <c r="L22" s="1604"/>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c r="AS22" s="1604"/>
      <c r="AT22" s="1604"/>
      <c r="AU22" s="1604"/>
      <c r="AV22" s="1604"/>
      <c r="AW22" s="1604"/>
      <c r="AX22" s="1604"/>
    </row>
    <row r="23" spans="1:50">
      <c r="A23" s="1610" t="s">
        <v>1736</v>
      </c>
      <c r="B23" s="1853"/>
      <c r="C23" s="1604"/>
      <c r="D23" s="1604"/>
      <c r="E23" s="2032"/>
      <c r="F23" s="1604"/>
      <c r="G23" s="1604"/>
      <c r="H23" s="1604"/>
      <c r="I23" s="1604"/>
      <c r="J23" s="1604"/>
      <c r="K23" s="1604"/>
      <c r="L23" s="1604"/>
      <c r="M23" s="1604"/>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c r="AS23" s="1604"/>
      <c r="AT23" s="1604"/>
      <c r="AU23" s="1604"/>
      <c r="AV23" s="1604"/>
      <c r="AW23" s="1604"/>
      <c r="AX23" s="1604"/>
    </row>
    <row r="24" spans="1:50">
      <c r="A24" s="1610" t="s">
        <v>1737</v>
      </c>
      <c r="B24" s="1853"/>
      <c r="C24" s="1604"/>
      <c r="D24" s="1604"/>
      <c r="E24" s="2032"/>
      <c r="F24" s="1604"/>
      <c r="G24" s="1604"/>
      <c r="H24" s="1604"/>
      <c r="I24" s="1604"/>
      <c r="J24" s="1604"/>
      <c r="K24" s="1604"/>
      <c r="L24" s="1604"/>
      <c r="M24" s="1604"/>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c r="AS24" s="1604"/>
      <c r="AT24" s="1604"/>
      <c r="AU24" s="1604"/>
      <c r="AV24" s="1604"/>
      <c r="AW24" s="1604"/>
      <c r="AX24" s="1604"/>
    </row>
    <row r="25" spans="1:50">
      <c r="A25" s="1610" t="s">
        <v>1738</v>
      </c>
      <c r="B25" s="1853"/>
      <c r="C25" s="1604"/>
      <c r="D25" s="1604"/>
      <c r="E25" s="2032"/>
      <c r="F25" s="1604"/>
      <c r="G25" s="1604"/>
      <c r="H25" s="1604"/>
      <c r="I25" s="1604"/>
      <c r="J25" s="1604"/>
      <c r="K25" s="1604"/>
      <c r="L25" s="1604"/>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c r="AS25" s="1604"/>
      <c r="AT25" s="1604"/>
      <c r="AU25" s="1604"/>
      <c r="AV25" s="1604"/>
      <c r="AW25" s="1604"/>
      <c r="AX25" s="1604"/>
    </row>
    <row r="26" spans="1:50">
      <c r="A26" s="1610" t="s">
        <v>1739</v>
      </c>
      <c r="B26" s="1853"/>
      <c r="C26" s="1604"/>
      <c r="D26" s="1604"/>
      <c r="E26" s="2032"/>
      <c r="F26" s="1604"/>
      <c r="G26" s="1604"/>
      <c r="H26" s="1604"/>
      <c r="I26" s="1604"/>
      <c r="J26" s="1604"/>
      <c r="K26" s="1604"/>
      <c r="L26" s="1604"/>
      <c r="M26" s="1604"/>
      <c r="N26" s="1604"/>
      <c r="O26" s="1604"/>
      <c r="P26" s="1604"/>
      <c r="Q26" s="1604"/>
      <c r="R26" s="1604"/>
      <c r="S26" s="1604"/>
      <c r="T26" s="1604"/>
      <c r="U26" s="1604"/>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c r="AS26" s="1604"/>
      <c r="AT26" s="1604"/>
      <c r="AU26" s="1604"/>
      <c r="AV26" s="1604"/>
      <c r="AW26" s="1604"/>
      <c r="AX26" s="1604"/>
    </row>
    <row r="27" spans="1:50">
      <c r="A27" s="1610" t="s">
        <v>1740</v>
      </c>
      <c r="B27" s="1853"/>
      <c r="C27" s="1604"/>
      <c r="D27" s="1604"/>
      <c r="E27" s="2032"/>
      <c r="F27" s="1604"/>
      <c r="G27" s="1604"/>
      <c r="H27" s="1604"/>
      <c r="I27" s="1604"/>
      <c r="J27" s="1604"/>
      <c r="K27" s="1604"/>
      <c r="L27" s="1604"/>
      <c r="M27" s="1604"/>
      <c r="N27" s="1604"/>
      <c r="O27" s="1604"/>
      <c r="P27" s="1604"/>
      <c r="Q27" s="1604"/>
      <c r="R27" s="1604"/>
      <c r="S27" s="1604"/>
      <c r="T27" s="1604"/>
      <c r="U27" s="1604"/>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c r="AS27" s="1604"/>
      <c r="AT27" s="1604"/>
      <c r="AU27" s="1604"/>
      <c r="AV27" s="1604"/>
      <c r="AW27" s="1604"/>
      <c r="AX27" s="1604"/>
    </row>
    <row r="28" spans="1:50">
      <c r="A28" s="1610" t="s">
        <v>1741</v>
      </c>
      <c r="B28" s="1853"/>
      <c r="C28" s="1604"/>
      <c r="D28" s="1604"/>
      <c r="E28" s="2032"/>
      <c r="F28" s="1604"/>
      <c r="G28" s="1604"/>
      <c r="H28" s="1604"/>
      <c r="I28" s="1604"/>
      <c r="J28" s="1604"/>
      <c r="K28" s="1604"/>
      <c r="L28" s="1604"/>
      <c r="M28" s="1604"/>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c r="AS28" s="1604"/>
      <c r="AT28" s="1604"/>
      <c r="AU28" s="1604"/>
      <c r="AV28" s="1604"/>
      <c r="AW28" s="1604"/>
      <c r="AX28" s="1604"/>
    </row>
    <row r="29" spans="1:50">
      <c r="A29" s="1610" t="s">
        <v>1742</v>
      </c>
      <c r="B29" s="1853"/>
      <c r="C29" s="1604"/>
      <c r="D29" s="1604"/>
      <c r="E29" s="2032"/>
      <c r="F29" s="1604"/>
      <c r="G29" s="1604"/>
      <c r="H29" s="1604"/>
      <c r="I29" s="1604"/>
      <c r="J29" s="1604"/>
      <c r="K29" s="1604"/>
      <c r="L29" s="1604"/>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c r="AS29" s="1604"/>
      <c r="AT29" s="1604"/>
      <c r="AU29" s="1604"/>
      <c r="AV29" s="1604"/>
      <c r="AW29" s="1604"/>
      <c r="AX29" s="1604"/>
    </row>
    <row r="30" spans="1:50">
      <c r="A30" s="1610" t="s">
        <v>1743</v>
      </c>
      <c r="B30" s="1853"/>
      <c r="C30" s="1604"/>
      <c r="D30" s="1604"/>
      <c r="E30" s="2032"/>
      <c r="F30" s="1604"/>
      <c r="G30" s="1604"/>
      <c r="H30" s="1604"/>
      <c r="I30" s="1604"/>
      <c r="J30" s="1604"/>
      <c r="K30" s="1604"/>
      <c r="L30" s="1604"/>
      <c r="M30" s="1604"/>
      <c r="N30" s="1604"/>
      <c r="O30" s="1604"/>
      <c r="P30" s="1604"/>
      <c r="Q30" s="1604"/>
      <c r="R30" s="1604"/>
      <c r="S30" s="1604"/>
      <c r="T30" s="1604"/>
      <c r="U30" s="1604"/>
      <c r="V30" s="1604"/>
      <c r="W30" s="1604"/>
      <c r="X30" s="1604"/>
      <c r="Y30" s="1604"/>
      <c r="Z30" s="1604"/>
      <c r="AA30" s="1604"/>
      <c r="AB30" s="1604"/>
      <c r="AC30" s="1604"/>
      <c r="AD30" s="1604"/>
      <c r="AE30" s="1604"/>
      <c r="AF30" s="1604"/>
      <c r="AG30" s="1604"/>
      <c r="AH30" s="1604"/>
      <c r="AI30" s="1604"/>
      <c r="AJ30" s="1604"/>
      <c r="AK30" s="1604"/>
      <c r="AL30" s="1604"/>
      <c r="AM30" s="1604"/>
      <c r="AN30" s="1604"/>
      <c r="AO30" s="1604"/>
      <c r="AP30" s="1604"/>
      <c r="AQ30" s="1604"/>
      <c r="AR30" s="1604"/>
      <c r="AS30" s="1604"/>
      <c r="AT30" s="1604"/>
      <c r="AU30" s="1604"/>
      <c r="AV30" s="1604"/>
      <c r="AW30" s="1604"/>
      <c r="AX30" s="1604"/>
    </row>
    <row r="31" spans="1:50">
      <c r="A31" s="1610" t="s">
        <v>1744</v>
      </c>
      <c r="B31" s="1853"/>
      <c r="C31" s="1604"/>
      <c r="D31" s="1604"/>
      <c r="E31" s="2032"/>
      <c r="F31" s="1604"/>
      <c r="G31" s="1604"/>
      <c r="H31" s="1604"/>
      <c r="I31" s="1604"/>
      <c r="J31" s="1604"/>
      <c r="K31" s="1604"/>
      <c r="L31" s="1604"/>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c r="AS31" s="1604"/>
      <c r="AT31" s="1604"/>
      <c r="AU31" s="1604"/>
      <c r="AV31" s="1604"/>
      <c r="AW31" s="1604"/>
      <c r="AX31" s="1604"/>
    </row>
    <row r="32" spans="1:50">
      <c r="A32" s="1610" t="s">
        <v>1745</v>
      </c>
      <c r="B32" s="1853"/>
      <c r="C32" s="1604"/>
      <c r="D32" s="1604"/>
      <c r="E32" s="2032"/>
      <c r="F32" s="1604"/>
      <c r="G32" s="1604"/>
      <c r="H32" s="1604"/>
      <c r="I32" s="1604"/>
      <c r="J32" s="1604"/>
      <c r="K32" s="1604"/>
      <c r="L32" s="1604"/>
      <c r="M32" s="1604"/>
      <c r="N32" s="1604"/>
      <c r="O32" s="1604"/>
      <c r="P32" s="1604"/>
      <c r="Q32" s="1604"/>
      <c r="R32" s="1604"/>
      <c r="S32" s="1604"/>
      <c r="T32" s="1604"/>
      <c r="U32" s="1604"/>
      <c r="V32" s="1604"/>
      <c r="W32" s="1604"/>
      <c r="X32" s="1604"/>
      <c r="Y32" s="1604"/>
      <c r="Z32" s="1604"/>
      <c r="AA32" s="1604"/>
      <c r="AB32" s="1604"/>
      <c r="AC32" s="1604"/>
      <c r="AD32" s="1604"/>
      <c r="AE32" s="1604"/>
      <c r="AF32" s="1604"/>
      <c r="AG32" s="1604"/>
      <c r="AH32" s="1604"/>
      <c r="AI32" s="1604"/>
      <c r="AJ32" s="1604"/>
      <c r="AK32" s="1604"/>
      <c r="AL32" s="1604"/>
      <c r="AM32" s="1604"/>
      <c r="AN32" s="1604"/>
      <c r="AO32" s="1604"/>
      <c r="AP32" s="1604"/>
      <c r="AQ32" s="1604"/>
      <c r="AR32" s="1604"/>
      <c r="AS32" s="1604"/>
      <c r="AT32" s="1604"/>
      <c r="AU32" s="1604"/>
      <c r="AV32" s="1604"/>
      <c r="AW32" s="1604"/>
      <c r="AX32" s="1604"/>
    </row>
    <row r="33" spans="1:50">
      <c r="A33" s="2842">
        <v>21</v>
      </c>
      <c r="B33" s="1853"/>
      <c r="C33" s="1604"/>
      <c r="D33" s="1604"/>
      <c r="E33" s="2032"/>
      <c r="F33" s="1604"/>
      <c r="G33" s="1604"/>
      <c r="H33" s="1604"/>
      <c r="I33" s="1604"/>
      <c r="J33" s="1604"/>
      <c r="K33" s="1604"/>
      <c r="L33" s="1604"/>
      <c r="M33" s="1604"/>
      <c r="N33" s="1604"/>
      <c r="O33" s="1604"/>
      <c r="P33" s="1604"/>
      <c r="Q33" s="1604"/>
      <c r="R33" s="1604"/>
      <c r="S33" s="1604"/>
      <c r="T33" s="1604"/>
      <c r="U33" s="1604"/>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c r="AS33" s="1604"/>
      <c r="AT33" s="1604"/>
      <c r="AU33" s="1604"/>
      <c r="AV33" s="1604"/>
      <c r="AW33" s="1604"/>
      <c r="AX33" s="1604"/>
    </row>
    <row r="34" spans="1:50">
      <c r="A34" s="2842">
        <v>22</v>
      </c>
      <c r="B34" s="1853"/>
      <c r="C34" s="1604"/>
      <c r="D34" s="1604"/>
      <c r="E34" s="2032"/>
      <c r="F34" s="1604"/>
      <c r="G34" s="1604"/>
      <c r="H34" s="1604"/>
      <c r="I34" s="1604"/>
      <c r="J34" s="1604"/>
      <c r="K34" s="1604"/>
      <c r="L34" s="1604"/>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c r="AS34" s="1604"/>
      <c r="AT34" s="1604"/>
      <c r="AU34" s="1604"/>
      <c r="AV34" s="1604"/>
      <c r="AW34" s="1604"/>
      <c r="AX34" s="1604"/>
    </row>
    <row r="35" spans="1:50">
      <c r="A35" s="2842">
        <v>23</v>
      </c>
      <c r="B35" s="1853"/>
      <c r="C35" s="1604"/>
      <c r="D35" s="1604"/>
      <c r="E35" s="2032"/>
      <c r="F35" s="1604"/>
      <c r="G35" s="1604"/>
      <c r="H35" s="1604"/>
      <c r="I35" s="1604"/>
      <c r="J35" s="1604"/>
      <c r="K35" s="1604"/>
      <c r="L35" s="1604"/>
      <c r="M35" s="1604"/>
      <c r="N35" s="1604"/>
      <c r="O35" s="1604"/>
      <c r="P35" s="1604"/>
      <c r="Q35" s="1604"/>
      <c r="R35" s="1604"/>
      <c r="S35" s="1604"/>
      <c r="T35" s="1604"/>
      <c r="U35" s="1604"/>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c r="AS35" s="1604"/>
      <c r="AT35" s="1604"/>
      <c r="AU35" s="1604"/>
      <c r="AV35" s="1604"/>
      <c r="AW35" s="1604"/>
      <c r="AX35" s="1604"/>
    </row>
    <row r="36" spans="1:50">
      <c r="A36" s="2842">
        <v>24</v>
      </c>
      <c r="B36" s="1853"/>
      <c r="C36" s="1604"/>
      <c r="D36" s="1604"/>
      <c r="E36" s="2032"/>
      <c r="F36" s="1604"/>
      <c r="G36" s="1604"/>
      <c r="H36" s="1604"/>
      <c r="I36" s="1604"/>
      <c r="J36" s="1604"/>
      <c r="K36" s="1604"/>
      <c r="L36" s="1604"/>
      <c r="M36" s="1604"/>
      <c r="N36" s="1604"/>
      <c r="O36" s="1604"/>
      <c r="P36" s="1604"/>
      <c r="Q36" s="1604"/>
      <c r="R36" s="1604"/>
      <c r="S36" s="1604"/>
      <c r="T36" s="1604"/>
      <c r="U36" s="1604"/>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c r="AS36" s="1604"/>
      <c r="AT36" s="1604"/>
      <c r="AU36" s="1604"/>
      <c r="AV36" s="1604"/>
      <c r="AW36" s="1604"/>
      <c r="AX36" s="1604"/>
    </row>
    <row r="37" spans="1:50">
      <c r="A37" s="2842">
        <v>25</v>
      </c>
      <c r="B37" s="1853"/>
      <c r="C37" s="1604"/>
      <c r="D37" s="1604"/>
      <c r="E37" s="2032"/>
      <c r="F37" s="1604"/>
      <c r="G37" s="1604"/>
      <c r="H37" s="1604"/>
      <c r="I37" s="1604"/>
      <c r="J37" s="1604"/>
      <c r="K37" s="1604"/>
      <c r="L37" s="1604"/>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c r="AS37" s="1604"/>
      <c r="AT37" s="1604"/>
      <c r="AU37" s="1604"/>
      <c r="AV37" s="1604"/>
      <c r="AW37" s="1604"/>
      <c r="AX37" s="1604"/>
    </row>
    <row r="38" spans="1:50">
      <c r="A38" s="2842">
        <v>26</v>
      </c>
      <c r="B38" s="1853"/>
      <c r="C38" s="1604"/>
      <c r="D38" s="1604"/>
      <c r="E38" s="2032"/>
      <c r="F38" s="1604"/>
      <c r="G38" s="1604"/>
      <c r="H38" s="1604"/>
      <c r="I38" s="1604"/>
      <c r="J38" s="1604"/>
      <c r="K38" s="1604"/>
      <c r="L38" s="1604"/>
      <c r="M38" s="1604"/>
      <c r="N38" s="1604"/>
      <c r="O38" s="1604"/>
      <c r="P38" s="1604"/>
      <c r="Q38" s="1604"/>
      <c r="R38" s="1604"/>
      <c r="S38" s="1604"/>
      <c r="T38" s="1604"/>
      <c r="U38" s="1604"/>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c r="AS38" s="1604"/>
      <c r="AT38" s="1604"/>
      <c r="AU38" s="1604"/>
      <c r="AV38" s="1604"/>
      <c r="AW38" s="1604"/>
      <c r="AX38" s="1604"/>
    </row>
    <row r="39" spans="1:50">
      <c r="A39" s="2842">
        <v>27</v>
      </c>
      <c r="B39" s="1853"/>
      <c r="C39" s="1604"/>
      <c r="D39" s="1604"/>
      <c r="E39" s="2032"/>
      <c r="F39" s="1604"/>
      <c r="G39" s="1604"/>
      <c r="H39" s="1604"/>
      <c r="I39" s="1604"/>
      <c r="J39" s="1604"/>
      <c r="K39" s="1604"/>
      <c r="L39" s="1604"/>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c r="AS39" s="1604"/>
      <c r="AT39" s="1604"/>
      <c r="AU39" s="1604"/>
      <c r="AV39" s="1604"/>
      <c r="AW39" s="1604"/>
      <c r="AX39" s="1604"/>
    </row>
    <row r="40" spans="1:50">
      <c r="A40" s="2842">
        <v>28</v>
      </c>
      <c r="B40" s="1853"/>
      <c r="C40" s="1604"/>
      <c r="D40" s="1604"/>
      <c r="E40" s="2032"/>
      <c r="F40" s="1604"/>
      <c r="G40" s="1604"/>
      <c r="H40" s="1604"/>
      <c r="I40" s="1604"/>
      <c r="J40" s="1604"/>
      <c r="K40" s="1604"/>
      <c r="L40" s="1604"/>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c r="AS40" s="1604"/>
      <c r="AT40" s="1604"/>
      <c r="AU40" s="1604"/>
      <c r="AV40" s="1604"/>
      <c r="AW40" s="1604"/>
      <c r="AX40" s="1604"/>
    </row>
    <row r="41" spans="1:50">
      <c r="A41" s="2842">
        <v>29</v>
      </c>
      <c r="B41" s="1853"/>
      <c r="C41" s="1604"/>
      <c r="D41" s="1604"/>
      <c r="E41" s="2032"/>
      <c r="F41" s="1604"/>
      <c r="G41" s="1604"/>
      <c r="H41" s="1604"/>
      <c r="I41" s="1604"/>
      <c r="J41" s="1604"/>
      <c r="K41" s="1604"/>
      <c r="L41" s="1604"/>
      <c r="M41" s="1604"/>
      <c r="N41" s="1604"/>
      <c r="O41" s="1604"/>
      <c r="P41" s="1604"/>
      <c r="Q41" s="1604"/>
      <c r="R41" s="1604"/>
      <c r="S41" s="1604"/>
      <c r="T41" s="1604"/>
      <c r="U41" s="1604"/>
      <c r="V41" s="1604"/>
      <c r="W41" s="1604"/>
      <c r="X41" s="1604"/>
      <c r="Y41" s="1604"/>
      <c r="Z41" s="1604"/>
      <c r="AA41" s="1604"/>
      <c r="AB41" s="1604"/>
      <c r="AC41" s="1604"/>
      <c r="AD41" s="1604"/>
      <c r="AE41" s="1604"/>
      <c r="AF41" s="1604"/>
      <c r="AG41" s="1604"/>
      <c r="AH41" s="1604"/>
      <c r="AI41" s="1604"/>
      <c r="AJ41" s="1604"/>
      <c r="AK41" s="1604"/>
      <c r="AL41" s="1604"/>
      <c r="AM41" s="1604"/>
      <c r="AN41" s="1604"/>
      <c r="AO41" s="1604"/>
      <c r="AP41" s="1604"/>
      <c r="AQ41" s="1604"/>
      <c r="AR41" s="1604"/>
      <c r="AS41" s="1604"/>
      <c r="AT41" s="1604"/>
      <c r="AU41" s="1604"/>
      <c r="AV41" s="1604"/>
      <c r="AW41" s="1604"/>
      <c r="AX41" s="1604"/>
    </row>
    <row r="42" spans="1:50">
      <c r="A42" s="2842">
        <v>30</v>
      </c>
      <c r="B42" s="1853"/>
      <c r="C42" s="1604"/>
      <c r="D42" s="1604"/>
      <c r="E42" s="2032"/>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1604"/>
      <c r="AJ42" s="1604"/>
      <c r="AK42" s="1604"/>
      <c r="AL42" s="1604"/>
      <c r="AM42" s="1604"/>
      <c r="AN42" s="1604"/>
      <c r="AO42" s="1604"/>
      <c r="AP42" s="1604"/>
      <c r="AQ42" s="1604"/>
      <c r="AR42" s="1604"/>
      <c r="AS42" s="1604"/>
      <c r="AT42" s="1604"/>
      <c r="AU42" s="1604"/>
      <c r="AV42" s="1604"/>
      <c r="AW42" s="1604"/>
      <c r="AX42" s="1604"/>
    </row>
    <row r="43" spans="1:50">
      <c r="A43" s="2842">
        <v>31</v>
      </c>
      <c r="B43" s="1853"/>
      <c r="C43" s="1604"/>
      <c r="D43" s="1604"/>
      <c r="E43" s="2032"/>
      <c r="F43" s="1604"/>
      <c r="G43" s="1604"/>
      <c r="H43" s="1604"/>
      <c r="I43" s="1604"/>
      <c r="J43" s="1604"/>
      <c r="K43" s="1604"/>
      <c r="L43" s="1604"/>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c r="AS43" s="1604"/>
      <c r="AT43" s="1604"/>
      <c r="AU43" s="1604"/>
      <c r="AV43" s="1604"/>
      <c r="AW43" s="1604"/>
      <c r="AX43" s="1604"/>
    </row>
    <row r="44" spans="1:50">
      <c r="A44" s="2842">
        <v>32</v>
      </c>
      <c r="B44" s="1853"/>
      <c r="C44" s="1604"/>
      <c r="D44" s="1604"/>
      <c r="E44" s="2032"/>
      <c r="F44" s="1604"/>
      <c r="G44" s="1604"/>
      <c r="H44" s="1604"/>
      <c r="I44" s="1604"/>
      <c r="J44" s="1604"/>
      <c r="K44" s="1604"/>
      <c r="L44" s="1604"/>
      <c r="M44" s="1604"/>
      <c r="N44" s="1604"/>
      <c r="O44" s="1604"/>
      <c r="P44" s="1604"/>
      <c r="Q44" s="1604"/>
      <c r="R44" s="1604"/>
      <c r="S44" s="1604"/>
      <c r="T44" s="1604"/>
      <c r="U44" s="1604"/>
      <c r="V44" s="1604"/>
      <c r="W44" s="1604"/>
      <c r="X44" s="1604"/>
      <c r="Y44" s="1604"/>
      <c r="Z44" s="1604"/>
      <c r="AA44" s="1604"/>
      <c r="AB44" s="1604"/>
      <c r="AC44" s="1604"/>
      <c r="AD44" s="1604"/>
      <c r="AE44" s="1604"/>
      <c r="AF44" s="1604"/>
      <c r="AG44" s="1604"/>
      <c r="AH44" s="1604"/>
      <c r="AI44" s="1604"/>
      <c r="AJ44" s="1604"/>
      <c r="AK44" s="1604"/>
      <c r="AL44" s="1604"/>
      <c r="AM44" s="1604"/>
      <c r="AN44" s="1604"/>
      <c r="AO44" s="1604"/>
      <c r="AP44" s="1604"/>
      <c r="AQ44" s="1604"/>
      <c r="AR44" s="1604"/>
      <c r="AS44" s="1604"/>
      <c r="AT44" s="1604"/>
      <c r="AU44" s="1604"/>
      <c r="AV44" s="1604"/>
      <c r="AW44" s="1604"/>
      <c r="AX44" s="1604"/>
    </row>
    <row r="45" spans="1:50">
      <c r="A45" s="2842">
        <v>33</v>
      </c>
      <c r="B45" s="1853"/>
      <c r="C45" s="1604"/>
      <c r="D45" s="1604"/>
      <c r="E45" s="2032"/>
      <c r="F45" s="1604"/>
      <c r="G45" s="1604"/>
      <c r="H45" s="1604"/>
      <c r="I45" s="1604"/>
      <c r="J45" s="1604"/>
      <c r="K45" s="1604"/>
      <c r="L45" s="1604"/>
      <c r="M45" s="1604"/>
      <c r="N45" s="1604"/>
      <c r="O45" s="1604"/>
      <c r="P45" s="1604"/>
      <c r="Q45" s="1604"/>
      <c r="R45" s="1604"/>
      <c r="S45" s="1604"/>
      <c r="T45" s="1604"/>
      <c r="U45" s="1604"/>
      <c r="V45" s="1604"/>
      <c r="W45" s="1604"/>
      <c r="X45" s="1604"/>
      <c r="Y45" s="1604"/>
      <c r="Z45" s="1604"/>
      <c r="AA45" s="1604"/>
      <c r="AB45" s="1604"/>
      <c r="AC45" s="1604"/>
      <c r="AD45" s="1604"/>
      <c r="AE45" s="1604"/>
      <c r="AF45" s="1604"/>
      <c r="AG45" s="1604"/>
      <c r="AH45" s="1604"/>
      <c r="AI45" s="1604"/>
      <c r="AJ45" s="1604"/>
      <c r="AK45" s="1604"/>
      <c r="AL45" s="1604"/>
      <c r="AM45" s="1604"/>
      <c r="AN45" s="1604"/>
      <c r="AO45" s="1604"/>
      <c r="AP45" s="1604"/>
      <c r="AQ45" s="1604"/>
      <c r="AR45" s="1604"/>
      <c r="AS45" s="1604"/>
      <c r="AT45" s="1604"/>
      <c r="AU45" s="1604"/>
      <c r="AV45" s="1604"/>
      <c r="AW45" s="1604"/>
      <c r="AX45" s="1604"/>
    </row>
    <row r="46" spans="1:50">
      <c r="A46" s="2842">
        <v>34</v>
      </c>
      <c r="B46" s="1853"/>
      <c r="C46" s="1604"/>
      <c r="D46" s="1604"/>
      <c r="E46" s="2032"/>
      <c r="F46" s="1604"/>
      <c r="G46" s="1604"/>
      <c r="H46" s="1604"/>
      <c r="I46" s="1604"/>
      <c r="J46" s="1604"/>
      <c r="K46" s="1604"/>
      <c r="L46" s="1604"/>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c r="AS46" s="1604"/>
      <c r="AT46" s="1604"/>
      <c r="AU46" s="1604"/>
      <c r="AV46" s="1604"/>
      <c r="AW46" s="1604"/>
      <c r="AX46" s="1604"/>
    </row>
    <row r="47" spans="1:50">
      <c r="A47" s="2842">
        <v>35</v>
      </c>
      <c r="B47" s="1853"/>
      <c r="C47" s="1604"/>
      <c r="D47" s="1604"/>
      <c r="E47" s="2032"/>
      <c r="F47" s="1604"/>
      <c r="G47" s="1604"/>
      <c r="H47" s="1604"/>
      <c r="I47" s="1604"/>
      <c r="J47" s="1604"/>
      <c r="K47" s="1604"/>
      <c r="L47" s="1604"/>
      <c r="M47" s="1604"/>
      <c r="N47" s="1604"/>
      <c r="O47" s="1604"/>
      <c r="P47" s="1604"/>
      <c r="Q47" s="1604"/>
      <c r="R47" s="1604"/>
      <c r="S47" s="1604"/>
      <c r="T47" s="1604"/>
      <c r="U47" s="1604"/>
      <c r="V47" s="1604"/>
      <c r="W47" s="1604"/>
      <c r="X47" s="1604"/>
      <c r="Y47" s="1604"/>
      <c r="Z47" s="1604"/>
      <c r="AA47" s="1604"/>
      <c r="AB47" s="1604"/>
      <c r="AC47" s="1604"/>
      <c r="AD47" s="1604"/>
      <c r="AE47" s="1604"/>
      <c r="AF47" s="1604"/>
      <c r="AG47" s="1604"/>
      <c r="AH47" s="1604"/>
      <c r="AI47" s="1604"/>
      <c r="AJ47" s="1604"/>
      <c r="AK47" s="1604"/>
      <c r="AL47" s="1604"/>
      <c r="AM47" s="1604"/>
      <c r="AN47" s="1604"/>
      <c r="AO47" s="1604"/>
      <c r="AP47" s="1604"/>
      <c r="AQ47" s="1604"/>
      <c r="AR47" s="1604"/>
      <c r="AS47" s="1604"/>
      <c r="AT47" s="1604"/>
      <c r="AU47" s="1604"/>
      <c r="AV47" s="1604"/>
      <c r="AW47" s="1604"/>
      <c r="AX47" s="1604"/>
    </row>
    <row r="48" spans="1:50">
      <c r="A48" s="2842">
        <v>36</v>
      </c>
      <c r="B48" s="1853"/>
      <c r="C48" s="1604"/>
      <c r="D48" s="1604"/>
      <c r="E48" s="2032"/>
      <c r="F48" s="1604"/>
      <c r="G48" s="1604"/>
      <c r="H48" s="1604"/>
      <c r="I48" s="1604"/>
      <c r="J48" s="1604"/>
      <c r="K48" s="1604"/>
      <c r="L48" s="1604"/>
      <c r="M48" s="1604"/>
      <c r="N48" s="1604"/>
      <c r="O48" s="1604"/>
      <c r="P48" s="1604"/>
      <c r="Q48" s="1604"/>
      <c r="R48" s="1604"/>
      <c r="S48" s="1604"/>
      <c r="T48" s="1604"/>
      <c r="U48" s="1604"/>
      <c r="V48" s="1604"/>
      <c r="W48" s="1604"/>
      <c r="X48" s="1604"/>
      <c r="Y48" s="1604"/>
      <c r="Z48" s="1604"/>
      <c r="AA48" s="1604"/>
      <c r="AB48" s="1604"/>
      <c r="AC48" s="1604"/>
      <c r="AD48" s="1604"/>
      <c r="AE48" s="1604"/>
      <c r="AF48" s="1604"/>
      <c r="AG48" s="1604"/>
      <c r="AH48" s="1604"/>
      <c r="AI48" s="1604"/>
      <c r="AJ48" s="1604"/>
      <c r="AK48" s="1604"/>
      <c r="AL48" s="1604"/>
      <c r="AM48" s="1604"/>
      <c r="AN48" s="1604"/>
      <c r="AO48" s="1604"/>
      <c r="AP48" s="1604"/>
      <c r="AQ48" s="1604"/>
      <c r="AR48" s="1604"/>
      <c r="AS48" s="1604"/>
      <c r="AT48" s="1604"/>
      <c r="AU48" s="1604"/>
      <c r="AV48" s="1604"/>
      <c r="AW48" s="1604"/>
      <c r="AX48" s="1604"/>
    </row>
    <row r="49" spans="1:50">
      <c r="A49" s="2842">
        <v>37</v>
      </c>
      <c r="B49" s="1853"/>
      <c r="C49" s="1604"/>
      <c r="D49" s="1604"/>
      <c r="E49" s="2032"/>
      <c r="F49" s="1604"/>
      <c r="G49" s="1604"/>
      <c r="H49" s="1604"/>
      <c r="I49" s="1604"/>
      <c r="J49" s="1604"/>
      <c r="K49" s="1604"/>
      <c r="L49" s="1604"/>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c r="AS49" s="1604"/>
      <c r="AT49" s="1604"/>
      <c r="AU49" s="1604"/>
      <c r="AV49" s="1604"/>
      <c r="AW49" s="1604"/>
      <c r="AX49" s="1604"/>
    </row>
    <row r="50" spans="1:50">
      <c r="A50" s="2842">
        <v>38</v>
      </c>
      <c r="B50" s="1853"/>
      <c r="C50" s="1604"/>
      <c r="D50" s="1604"/>
      <c r="E50" s="2032"/>
      <c r="F50" s="1604"/>
      <c r="G50" s="1604"/>
      <c r="H50" s="1604"/>
      <c r="I50" s="1604"/>
      <c r="J50" s="1604"/>
      <c r="K50" s="1604"/>
      <c r="L50" s="1604"/>
      <c r="M50" s="1604"/>
      <c r="N50" s="1604"/>
      <c r="O50" s="1604"/>
      <c r="P50" s="1604"/>
      <c r="Q50" s="1604"/>
      <c r="R50" s="1604"/>
      <c r="S50" s="1604"/>
      <c r="T50" s="1604"/>
      <c r="U50" s="1604"/>
      <c r="V50" s="1604"/>
      <c r="W50" s="1604"/>
      <c r="X50" s="1604"/>
      <c r="Y50" s="1604"/>
      <c r="Z50" s="1604"/>
      <c r="AA50" s="1604"/>
      <c r="AB50" s="1604"/>
      <c r="AC50" s="1604"/>
      <c r="AD50" s="1604"/>
      <c r="AE50" s="1604"/>
      <c r="AF50" s="1604"/>
      <c r="AG50" s="1604"/>
      <c r="AH50" s="1604"/>
      <c r="AI50" s="1604"/>
      <c r="AJ50" s="1604"/>
      <c r="AK50" s="1604"/>
      <c r="AL50" s="1604"/>
      <c r="AM50" s="1604"/>
      <c r="AN50" s="1604"/>
      <c r="AO50" s="1604"/>
      <c r="AP50" s="1604"/>
      <c r="AQ50" s="1604"/>
      <c r="AR50" s="1604"/>
      <c r="AS50" s="1604"/>
      <c r="AT50" s="1604"/>
      <c r="AU50" s="1604"/>
      <c r="AV50" s="1604"/>
      <c r="AW50" s="1604"/>
      <c r="AX50" s="1604"/>
    </row>
    <row r="51" spans="1:50">
      <c r="A51" s="2842">
        <v>39</v>
      </c>
      <c r="B51" s="1853"/>
      <c r="C51" s="1604"/>
      <c r="D51" s="1604"/>
      <c r="E51" s="2032"/>
      <c r="F51" s="1604"/>
      <c r="G51" s="1604"/>
      <c r="H51" s="1604"/>
      <c r="I51" s="1604"/>
      <c r="J51" s="1604"/>
      <c r="K51" s="1604"/>
      <c r="L51" s="1604"/>
      <c r="M51" s="1604"/>
      <c r="N51" s="1604"/>
      <c r="O51" s="1604"/>
      <c r="P51" s="1604"/>
      <c r="Q51" s="1604"/>
      <c r="R51" s="1604"/>
      <c r="S51" s="1604"/>
      <c r="T51" s="1604"/>
      <c r="U51" s="1604"/>
      <c r="V51" s="1604"/>
      <c r="W51" s="1604"/>
      <c r="X51" s="1604"/>
      <c r="Y51" s="1604"/>
      <c r="Z51" s="1604"/>
      <c r="AA51" s="1604"/>
      <c r="AB51" s="1604"/>
      <c r="AC51" s="1604"/>
      <c r="AD51" s="1604"/>
      <c r="AE51" s="1604"/>
      <c r="AF51" s="1604"/>
      <c r="AG51" s="1604"/>
      <c r="AH51" s="1604"/>
      <c r="AI51" s="1604"/>
      <c r="AJ51" s="1604"/>
      <c r="AK51" s="1604"/>
      <c r="AL51" s="1604"/>
      <c r="AM51" s="1604"/>
      <c r="AN51" s="1604"/>
      <c r="AO51" s="1604"/>
      <c r="AP51" s="1604"/>
      <c r="AQ51" s="1604"/>
      <c r="AR51" s="1604"/>
      <c r="AS51" s="1604"/>
      <c r="AT51" s="1604"/>
      <c r="AU51" s="1604"/>
      <c r="AV51" s="1604"/>
      <c r="AW51" s="1604"/>
      <c r="AX51" s="1604"/>
    </row>
    <row r="52" spans="1:50">
      <c r="A52" s="2842">
        <v>40</v>
      </c>
      <c r="B52" s="1853"/>
      <c r="C52" s="1604"/>
      <c r="D52" s="1604"/>
      <c r="E52" s="2032"/>
      <c r="F52" s="1604"/>
      <c r="G52" s="1604"/>
      <c r="H52" s="1604"/>
      <c r="I52" s="1604"/>
      <c r="J52" s="1604"/>
      <c r="K52" s="1604"/>
      <c r="L52" s="1604"/>
      <c r="M52" s="1604"/>
      <c r="N52" s="1604"/>
      <c r="O52" s="1604"/>
      <c r="P52" s="1604"/>
      <c r="Q52" s="1604"/>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c r="AS52" s="1604"/>
      <c r="AT52" s="1604"/>
      <c r="AU52" s="1604"/>
      <c r="AV52" s="1604"/>
      <c r="AW52" s="1604"/>
      <c r="AX52" s="1604"/>
    </row>
    <row r="53" spans="1:50">
      <c r="A53" s="2842">
        <v>41</v>
      </c>
      <c r="B53" s="1853"/>
      <c r="C53" s="1604"/>
      <c r="D53" s="1604"/>
      <c r="E53" s="2032"/>
      <c r="F53" s="1604"/>
      <c r="G53" s="1604"/>
      <c r="H53" s="1604"/>
      <c r="I53" s="1604"/>
      <c r="J53" s="1604"/>
      <c r="K53" s="1604"/>
      <c r="L53" s="1604"/>
      <c r="M53" s="1604"/>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1604"/>
      <c r="AK53" s="1604"/>
      <c r="AL53" s="1604"/>
      <c r="AM53" s="1604"/>
      <c r="AN53" s="1604"/>
      <c r="AO53" s="1604"/>
      <c r="AP53" s="1604"/>
      <c r="AQ53" s="1604"/>
      <c r="AR53" s="1604"/>
      <c r="AS53" s="1604"/>
      <c r="AT53" s="1604"/>
      <c r="AU53" s="1604"/>
      <c r="AV53" s="1604"/>
      <c r="AW53" s="1604"/>
      <c r="AX53" s="1604"/>
    </row>
    <row r="54" spans="1:50">
      <c r="A54" s="2842">
        <v>42</v>
      </c>
      <c r="B54" s="1853"/>
      <c r="C54" s="1604"/>
      <c r="D54" s="1604"/>
      <c r="E54" s="2032"/>
      <c r="F54" s="1604"/>
      <c r="G54" s="1604"/>
      <c r="H54" s="1604"/>
      <c r="I54" s="1604"/>
      <c r="J54" s="1604"/>
      <c r="K54" s="1604"/>
      <c r="L54" s="1604"/>
      <c r="M54" s="1604"/>
      <c r="N54" s="1604"/>
      <c r="O54" s="1604"/>
      <c r="P54" s="1604"/>
      <c r="Q54" s="1604"/>
      <c r="R54" s="1604"/>
      <c r="S54" s="1604"/>
      <c r="T54" s="1604"/>
      <c r="U54" s="1604"/>
      <c r="V54" s="1604"/>
      <c r="W54" s="1604"/>
      <c r="X54" s="1604"/>
      <c r="Y54" s="1604"/>
      <c r="Z54" s="1604"/>
      <c r="AA54" s="1604"/>
      <c r="AB54" s="1604"/>
      <c r="AC54" s="1604"/>
      <c r="AD54" s="1604"/>
      <c r="AE54" s="1604"/>
      <c r="AF54" s="1604"/>
      <c r="AG54" s="1604"/>
      <c r="AH54" s="1604"/>
      <c r="AI54" s="1604"/>
      <c r="AJ54" s="1604"/>
      <c r="AK54" s="1604"/>
      <c r="AL54" s="1604"/>
      <c r="AM54" s="1604"/>
      <c r="AN54" s="1604"/>
      <c r="AO54" s="1604"/>
      <c r="AP54" s="1604"/>
      <c r="AQ54" s="1604"/>
      <c r="AR54" s="1604"/>
      <c r="AS54" s="1604"/>
      <c r="AT54" s="1604"/>
      <c r="AU54" s="1604"/>
      <c r="AV54" s="1604"/>
      <c r="AW54" s="1604"/>
      <c r="AX54" s="1604"/>
    </row>
    <row r="55" spans="1:50">
      <c r="A55" s="2842">
        <v>43</v>
      </c>
      <c r="B55" s="1853"/>
      <c r="C55" s="1604"/>
      <c r="D55" s="1604"/>
      <c r="E55" s="2032"/>
      <c r="F55" s="1604"/>
      <c r="G55" s="1604"/>
      <c r="H55" s="1604"/>
      <c r="I55" s="1604"/>
      <c r="J55" s="1604"/>
      <c r="K55" s="1604"/>
      <c r="L55" s="1604"/>
      <c r="M55" s="1604"/>
      <c r="N55" s="1604"/>
      <c r="O55" s="1604"/>
      <c r="P55" s="1604"/>
      <c r="Q55" s="1604"/>
      <c r="R55" s="1604"/>
      <c r="S55" s="1604"/>
      <c r="T55" s="1604"/>
      <c r="U55" s="1604"/>
      <c r="V55" s="1604"/>
      <c r="W55" s="1604"/>
      <c r="X55" s="1604"/>
      <c r="Y55" s="1604"/>
      <c r="Z55" s="1604"/>
      <c r="AA55" s="1604"/>
      <c r="AB55" s="1604"/>
      <c r="AC55" s="1604"/>
      <c r="AD55" s="1604"/>
      <c r="AE55" s="1604"/>
      <c r="AF55" s="1604"/>
      <c r="AG55" s="1604"/>
      <c r="AH55" s="1604"/>
      <c r="AI55" s="1604"/>
      <c r="AJ55" s="1604"/>
      <c r="AK55" s="1604"/>
      <c r="AL55" s="1604"/>
      <c r="AM55" s="1604"/>
      <c r="AN55" s="1604"/>
      <c r="AO55" s="1604"/>
      <c r="AP55" s="1604"/>
      <c r="AQ55" s="1604"/>
      <c r="AR55" s="1604"/>
      <c r="AS55" s="1604"/>
      <c r="AT55" s="1604"/>
      <c r="AU55" s="1604"/>
      <c r="AV55" s="1604"/>
      <c r="AW55" s="1604"/>
      <c r="AX55" s="1604"/>
    </row>
    <row r="56" spans="1:50">
      <c r="A56" s="1610">
        <v>44</v>
      </c>
      <c r="B56" s="1853"/>
      <c r="C56" s="1604"/>
      <c r="D56" s="1604"/>
      <c r="E56" s="2032"/>
      <c r="F56" s="1604"/>
      <c r="G56" s="1604"/>
      <c r="H56" s="1604"/>
      <c r="I56" s="1604"/>
      <c r="J56" s="1604"/>
      <c r="K56" s="1604"/>
      <c r="L56" s="1604"/>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c r="AS56" s="1604"/>
      <c r="AT56" s="1604"/>
      <c r="AU56" s="1604"/>
      <c r="AV56" s="1604"/>
      <c r="AW56" s="1604"/>
      <c r="AX56" s="1604"/>
    </row>
    <row r="57" spans="1:50" ht="15.75" thickBot="1">
      <c r="A57" s="2217">
        <v>45</v>
      </c>
      <c r="B57" s="2026"/>
      <c r="C57" s="2026" t="s">
        <v>172</v>
      </c>
      <c r="D57" s="2026"/>
      <c r="E57" s="2022">
        <f>SUM(E13:E56)</f>
        <v>4439125</v>
      </c>
    </row>
    <row r="58" spans="1:50">
      <c r="A58" s="1604"/>
      <c r="B58" s="1604"/>
      <c r="C58" s="1604"/>
      <c r="D58" s="1604"/>
      <c r="E58" s="1604"/>
    </row>
    <row r="59" spans="1:50">
      <c r="A59" s="3194" t="s">
        <v>4656</v>
      </c>
      <c r="B59" s="3194"/>
      <c r="C59" s="1604"/>
      <c r="D59" s="1604"/>
      <c r="E59" s="2028" t="s">
        <v>3285</v>
      </c>
    </row>
    <row r="60" spans="1:50">
      <c r="A60" s="3195" t="s">
        <v>3286</v>
      </c>
      <c r="B60" s="3195"/>
      <c r="C60" s="3195"/>
      <c r="D60" s="3195"/>
      <c r="E60" s="3195"/>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8"/>
  <sheetViews>
    <sheetView defaultGridColor="0" colorId="22" zoomScaleNormal="100" workbookViewId="0"/>
  </sheetViews>
  <sheetFormatPr defaultColWidth="9.6640625" defaultRowHeight="15"/>
  <cols>
    <col min="1" max="1" width="20.6640625" style="9" customWidth="1"/>
    <col min="2" max="2" width="75.6640625" style="9" customWidth="1"/>
    <col min="3" max="3" width="9.6640625" style="9"/>
    <col min="4" max="5" width="16.6640625" style="9" customWidth="1"/>
    <col min="6" max="16384" width="9.6640625" style="9"/>
  </cols>
  <sheetData>
    <row r="1" spans="1:5" ht="18.75" thickBot="1">
      <c r="A1" s="517" t="str">
        <f>'Data Sheet'!A64</f>
        <v>Annual Report of  New York State Electric &amp; Gas Corporation                                                                                                                                       Year ended 12/31/2016</v>
      </c>
      <c r="B1" s="677"/>
      <c r="C1" s="677"/>
      <c r="D1" s="677"/>
      <c r="E1" s="677"/>
    </row>
    <row r="2" spans="1:5" ht="18">
      <c r="A2" s="789"/>
      <c r="B2" s="790"/>
      <c r="C2" s="790"/>
      <c r="D2" s="790"/>
      <c r="E2" s="791"/>
    </row>
    <row r="3" spans="1:5" ht="16.149999999999999" customHeight="1">
      <c r="A3" s="3031" t="s">
        <v>1770</v>
      </c>
      <c r="B3" s="3032"/>
      <c r="C3" s="3032"/>
      <c r="D3" s="3032"/>
      <c r="E3" s="3033"/>
    </row>
    <row r="4" spans="1:5" ht="16.149999999999999" customHeight="1">
      <c r="A4" s="792"/>
      <c r="B4" s="517"/>
      <c r="C4" s="517"/>
      <c r="D4" s="517"/>
      <c r="E4" s="793"/>
    </row>
    <row r="5" spans="1:5" ht="48.6" customHeight="1">
      <c r="A5" s="3028" t="s">
        <v>1771</v>
      </c>
      <c r="B5" s="3029"/>
      <c r="C5" s="3029"/>
      <c r="D5" s="3029"/>
      <c r="E5" s="3030"/>
    </row>
    <row r="6" spans="1:5" ht="15.75" thickBot="1">
      <c r="A6" s="72"/>
      <c r="B6" s="17"/>
      <c r="C6" s="17"/>
      <c r="D6" s="17"/>
      <c r="E6" s="73"/>
    </row>
    <row r="7" spans="1:5" ht="18">
      <c r="A7" s="794"/>
      <c r="B7" s="790"/>
      <c r="C7" s="790"/>
      <c r="D7" s="794"/>
      <c r="E7" s="791"/>
    </row>
    <row r="8" spans="1:5" ht="18">
      <c r="A8" s="795" t="s">
        <v>1772</v>
      </c>
      <c r="B8" s="796" t="s">
        <v>1773</v>
      </c>
      <c r="C8" s="519"/>
      <c r="D8" s="795" t="s">
        <v>1774</v>
      </c>
      <c r="E8" s="797" t="s">
        <v>1775</v>
      </c>
    </row>
    <row r="9" spans="1:5" ht="18">
      <c r="A9" s="798" t="s">
        <v>1776</v>
      </c>
      <c r="B9" s="517"/>
      <c r="C9" s="517"/>
      <c r="D9" s="798" t="s">
        <v>1776</v>
      </c>
      <c r="E9" s="799" t="s">
        <v>1776</v>
      </c>
    </row>
    <row r="10" spans="1:5" ht="18.75" thickBot="1">
      <c r="A10" s="800"/>
      <c r="B10" s="801"/>
      <c r="C10" s="801"/>
      <c r="D10" s="800"/>
      <c r="E10" s="802"/>
    </row>
    <row r="11" spans="1:5">
      <c r="A11" s="700"/>
      <c r="B11" s="5"/>
      <c r="C11" s="5"/>
      <c r="D11" s="717"/>
      <c r="E11" s="697"/>
    </row>
    <row r="12" spans="1:5">
      <c r="A12" s="700"/>
      <c r="B12" s="5"/>
      <c r="C12" s="5"/>
      <c r="D12" s="717"/>
      <c r="E12" s="697"/>
    </row>
    <row r="13" spans="1:5">
      <c r="A13" s="700"/>
      <c r="B13" s="5"/>
      <c r="C13" s="5"/>
      <c r="D13" s="717"/>
      <c r="E13" s="697"/>
    </row>
    <row r="14" spans="1:5">
      <c r="A14" s="700"/>
      <c r="B14" s="5"/>
      <c r="C14" s="5"/>
      <c r="D14" s="717"/>
      <c r="E14" s="697"/>
    </row>
    <row r="15" spans="1:5">
      <c r="A15" s="700"/>
      <c r="B15" s="5"/>
      <c r="C15" s="5"/>
      <c r="D15" s="717"/>
      <c r="E15" s="697"/>
    </row>
    <row r="16" spans="1:5">
      <c r="A16" s="700"/>
      <c r="B16" s="5"/>
      <c r="C16" s="5"/>
      <c r="D16" s="717"/>
      <c r="E16" s="697"/>
    </row>
    <row r="17" spans="1:5">
      <c r="A17" s="700"/>
      <c r="B17" s="5"/>
      <c r="C17" s="5"/>
      <c r="D17" s="717"/>
      <c r="E17" s="697"/>
    </row>
    <row r="18" spans="1:5">
      <c r="A18" s="700"/>
      <c r="B18" s="5"/>
      <c r="C18" s="5"/>
      <c r="D18" s="717"/>
      <c r="E18" s="697"/>
    </row>
    <row r="19" spans="1:5">
      <c r="A19" s="700"/>
      <c r="B19" s="5"/>
      <c r="C19" s="5"/>
      <c r="D19" s="717"/>
      <c r="E19" s="697"/>
    </row>
    <row r="20" spans="1:5">
      <c r="A20" s="700"/>
      <c r="B20" s="5"/>
      <c r="C20" s="5"/>
      <c r="D20" s="717"/>
      <c r="E20" s="697"/>
    </row>
    <row r="21" spans="1:5">
      <c r="A21" s="700"/>
      <c r="B21" s="5"/>
      <c r="C21" s="5"/>
      <c r="D21" s="717"/>
      <c r="E21" s="697"/>
    </row>
    <row r="22" spans="1:5">
      <c r="A22" s="700"/>
      <c r="B22" s="5"/>
      <c r="C22" s="5"/>
      <c r="D22" s="717"/>
      <c r="E22" s="697"/>
    </row>
    <row r="23" spans="1:5">
      <c r="A23" s="700"/>
      <c r="B23" s="5"/>
      <c r="C23" s="5"/>
      <c r="D23" s="717"/>
      <c r="E23" s="697"/>
    </row>
    <row r="24" spans="1:5">
      <c r="A24" s="700"/>
      <c r="B24" s="5"/>
      <c r="C24" s="5"/>
      <c r="D24" s="717"/>
      <c r="E24" s="697"/>
    </row>
    <row r="25" spans="1:5">
      <c r="A25" s="700"/>
      <c r="B25" s="5"/>
      <c r="C25" s="5"/>
      <c r="D25" s="717"/>
      <c r="E25" s="697"/>
    </row>
    <row r="26" spans="1:5">
      <c r="A26" s="700"/>
      <c r="B26" s="5"/>
      <c r="C26" s="5"/>
      <c r="D26" s="717"/>
      <c r="E26" s="697"/>
    </row>
    <row r="27" spans="1:5">
      <c r="A27" s="700"/>
      <c r="B27" s="5"/>
      <c r="C27" s="5"/>
      <c r="D27" s="717"/>
      <c r="E27" s="697"/>
    </row>
    <row r="28" spans="1:5">
      <c r="A28" s="700"/>
      <c r="B28" s="5"/>
      <c r="C28" s="5"/>
      <c r="D28" s="717"/>
      <c r="E28" s="697"/>
    </row>
    <row r="29" spans="1:5">
      <c r="A29" s="700"/>
      <c r="B29" s="5"/>
      <c r="C29" s="5"/>
      <c r="D29" s="717"/>
      <c r="E29" s="697"/>
    </row>
    <row r="30" spans="1:5">
      <c r="A30" s="700"/>
      <c r="B30" s="5"/>
      <c r="C30" s="5"/>
      <c r="D30" s="717"/>
      <c r="E30" s="697"/>
    </row>
    <row r="31" spans="1:5">
      <c r="A31" s="700"/>
      <c r="B31" s="5"/>
      <c r="C31" s="5"/>
      <c r="D31" s="717"/>
      <c r="E31" s="697"/>
    </row>
    <row r="32" spans="1:5">
      <c r="A32" s="700"/>
      <c r="B32" s="5"/>
      <c r="C32" s="5"/>
      <c r="D32" s="717"/>
      <c r="E32" s="697"/>
    </row>
    <row r="33" spans="1:5">
      <c r="A33" s="700"/>
      <c r="B33" s="5"/>
      <c r="C33" s="5"/>
      <c r="D33" s="717"/>
      <c r="E33" s="697"/>
    </row>
    <row r="34" spans="1:5">
      <c r="A34" s="700"/>
      <c r="B34" s="5"/>
      <c r="C34" s="5"/>
      <c r="D34" s="717"/>
      <c r="E34" s="697"/>
    </row>
    <row r="35" spans="1:5">
      <c r="A35" s="700"/>
      <c r="B35" s="5"/>
      <c r="C35" s="5"/>
      <c r="D35" s="717"/>
      <c r="E35" s="697"/>
    </row>
    <row r="36" spans="1:5">
      <c r="A36" s="700"/>
      <c r="B36" s="5"/>
      <c r="C36" s="5"/>
      <c r="D36" s="717"/>
      <c r="E36" s="697"/>
    </row>
    <row r="37" spans="1:5">
      <c r="A37" s="700"/>
      <c r="B37" s="5"/>
      <c r="C37" s="5"/>
      <c r="D37" s="717"/>
      <c r="E37" s="697"/>
    </row>
    <row r="38" spans="1:5">
      <c r="A38" s="700"/>
      <c r="B38" s="5"/>
      <c r="C38" s="5"/>
      <c r="D38" s="717"/>
      <c r="E38" s="697"/>
    </row>
    <row r="39" spans="1:5">
      <c r="A39" s="700"/>
      <c r="B39" s="5"/>
      <c r="C39" s="5"/>
      <c r="D39" s="717"/>
      <c r="E39" s="697"/>
    </row>
    <row r="40" spans="1:5">
      <c r="A40" s="700"/>
      <c r="B40" s="5"/>
      <c r="C40" s="5"/>
      <c r="D40" s="717"/>
      <c r="E40" s="697"/>
    </row>
    <row r="41" spans="1:5">
      <c r="A41" s="700"/>
      <c r="B41" s="5"/>
      <c r="C41" s="5"/>
      <c r="D41" s="717"/>
      <c r="E41" s="697"/>
    </row>
    <row r="42" spans="1:5">
      <c r="A42" s="700"/>
      <c r="B42" s="5"/>
      <c r="C42" s="5"/>
      <c r="D42" s="717"/>
      <c r="E42" s="697"/>
    </row>
    <row r="43" spans="1:5">
      <c r="A43" s="700"/>
      <c r="B43" s="5"/>
      <c r="C43" s="5"/>
      <c r="D43" s="717"/>
      <c r="E43" s="697"/>
    </row>
    <row r="44" spans="1:5">
      <c r="A44" s="700"/>
      <c r="B44" s="5"/>
      <c r="C44" s="5"/>
      <c r="D44" s="717"/>
      <c r="E44" s="697"/>
    </row>
    <row r="45" spans="1:5">
      <c r="A45" s="700"/>
      <c r="B45" s="5"/>
      <c r="C45" s="5"/>
      <c r="D45" s="717"/>
      <c r="E45" s="697"/>
    </row>
    <row r="46" spans="1:5">
      <c r="A46" s="700"/>
      <c r="B46" s="5"/>
      <c r="C46" s="5"/>
      <c r="D46" s="717"/>
      <c r="E46" s="697"/>
    </row>
    <row r="47" spans="1:5">
      <c r="A47" s="700"/>
      <c r="B47" s="5"/>
      <c r="C47" s="5"/>
      <c r="D47" s="717"/>
      <c r="E47" s="697"/>
    </row>
    <row r="48" spans="1:5">
      <c r="A48" s="700"/>
      <c r="B48" s="5"/>
      <c r="C48" s="5"/>
      <c r="D48" s="717"/>
      <c r="E48" s="697"/>
    </row>
    <row r="49" spans="1:5">
      <c r="A49" s="700"/>
      <c r="B49" s="5"/>
      <c r="C49" s="5"/>
      <c r="D49" s="717"/>
      <c r="E49" s="697"/>
    </row>
    <row r="50" spans="1:5">
      <c r="A50" s="700"/>
      <c r="B50" s="5"/>
      <c r="C50" s="5"/>
      <c r="D50" s="717"/>
      <c r="E50" s="697"/>
    </row>
    <row r="51" spans="1:5">
      <c r="A51" s="700"/>
      <c r="B51" s="5"/>
      <c r="C51" s="5"/>
      <c r="D51" s="717"/>
      <c r="E51" s="697"/>
    </row>
    <row r="52" spans="1:5">
      <c r="A52" s="700"/>
      <c r="B52" s="5"/>
      <c r="C52" s="5"/>
      <c r="D52" s="717"/>
      <c r="E52" s="697"/>
    </row>
    <row r="53" spans="1:5">
      <c r="A53" s="700"/>
      <c r="B53" s="5"/>
      <c r="C53" s="5"/>
      <c r="D53" s="717"/>
      <c r="E53" s="697"/>
    </row>
    <row r="54" spans="1:5">
      <c r="A54" s="700"/>
      <c r="B54" s="5"/>
      <c r="C54" s="5"/>
      <c r="D54" s="717"/>
      <c r="E54" s="697"/>
    </row>
    <row r="55" spans="1:5">
      <c r="A55" s="700"/>
      <c r="B55" s="5"/>
      <c r="C55" s="5"/>
      <c r="D55" s="717"/>
      <c r="E55" s="697"/>
    </row>
    <row r="56" spans="1:5">
      <c r="A56" s="700"/>
      <c r="B56" s="5"/>
      <c r="C56" s="5"/>
      <c r="D56" s="717"/>
      <c r="E56" s="697"/>
    </row>
    <row r="57" spans="1:5">
      <c r="A57" s="700"/>
      <c r="B57" s="5"/>
      <c r="C57" s="5"/>
      <c r="D57" s="717"/>
      <c r="E57" s="697"/>
    </row>
    <row r="58" spans="1:5">
      <c r="A58" s="700"/>
      <c r="B58" s="5"/>
      <c r="C58" s="5"/>
      <c r="D58" s="717"/>
      <c r="E58" s="697"/>
    </row>
    <row r="59" spans="1:5">
      <c r="A59" s="700"/>
      <c r="B59" s="5"/>
      <c r="C59" s="5"/>
      <c r="D59" s="717"/>
      <c r="E59" s="697"/>
    </row>
    <row r="60" spans="1:5">
      <c r="A60" s="700"/>
      <c r="B60" s="5"/>
      <c r="C60" s="5"/>
      <c r="D60" s="717"/>
      <c r="E60" s="697"/>
    </row>
    <row r="61" spans="1:5">
      <c r="A61" s="700"/>
      <c r="B61" s="5"/>
      <c r="C61" s="5"/>
      <c r="D61" s="717"/>
      <c r="E61" s="697"/>
    </row>
    <row r="62" spans="1:5">
      <c r="A62" s="700"/>
      <c r="B62" s="5"/>
      <c r="C62" s="5"/>
      <c r="D62" s="717"/>
      <c r="E62" s="697"/>
    </row>
    <row r="63" spans="1:5">
      <c r="A63" s="700"/>
      <c r="B63" s="5"/>
      <c r="C63" s="5"/>
      <c r="D63" s="717"/>
      <c r="E63" s="697"/>
    </row>
    <row r="64" spans="1:5">
      <c r="A64" s="700"/>
      <c r="B64" s="5"/>
      <c r="C64" s="5"/>
      <c r="D64" s="717"/>
      <c r="E64" s="697"/>
    </row>
    <row r="65" spans="1:5">
      <c r="A65" s="700"/>
      <c r="B65" s="5"/>
      <c r="C65" s="5"/>
      <c r="D65" s="717"/>
      <c r="E65" s="697"/>
    </row>
    <row r="66" spans="1:5">
      <c r="A66" s="700"/>
      <c r="B66" s="5"/>
      <c r="C66" s="5"/>
      <c r="D66" s="717"/>
      <c r="E66" s="697"/>
    </row>
    <row r="67" spans="1:5">
      <c r="A67" s="700"/>
      <c r="B67" s="5"/>
      <c r="C67" s="5"/>
      <c r="D67" s="717"/>
      <c r="E67" s="697"/>
    </row>
    <row r="68" spans="1:5">
      <c r="A68" s="700"/>
      <c r="B68" s="5"/>
      <c r="C68" s="5"/>
      <c r="D68" s="717"/>
      <c r="E68" s="697"/>
    </row>
    <row r="69" spans="1:5">
      <c r="A69" s="700"/>
      <c r="B69" s="5"/>
      <c r="C69" s="5"/>
      <c r="D69" s="717"/>
      <c r="E69" s="697"/>
    </row>
    <row r="70" spans="1:5">
      <c r="A70" s="700"/>
      <c r="B70" s="5"/>
      <c r="C70" s="5"/>
      <c r="D70" s="717"/>
      <c r="E70" s="697"/>
    </row>
    <row r="71" spans="1:5">
      <c r="A71" s="700"/>
      <c r="B71" s="5"/>
      <c r="C71" s="5"/>
      <c r="D71" s="717"/>
      <c r="E71" s="697"/>
    </row>
    <row r="72" spans="1:5">
      <c r="A72" s="700"/>
      <c r="B72" s="5"/>
      <c r="C72" s="5"/>
      <c r="D72" s="717"/>
      <c r="E72" s="697"/>
    </row>
    <row r="73" spans="1:5">
      <c r="A73" s="700"/>
      <c r="B73" s="5"/>
      <c r="C73" s="5"/>
      <c r="D73" s="717"/>
      <c r="E73" s="697"/>
    </row>
    <row r="74" spans="1:5" ht="15.75" thickBot="1">
      <c r="A74" s="718"/>
      <c r="B74" s="698"/>
      <c r="C74" s="698"/>
      <c r="D74" s="719"/>
      <c r="E74" s="699"/>
    </row>
    <row r="75" spans="1:5" ht="18">
      <c r="A75" s="69" t="s">
        <v>1777</v>
      </c>
      <c r="B75" s="519"/>
      <c r="C75" s="69"/>
      <c r="D75" s="69"/>
      <c r="E75" s="69"/>
    </row>
    <row r="81" spans="1:2">
      <c r="B81"/>
    </row>
    <row r="82" spans="1:2">
      <c r="A82" s="17"/>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5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N345"/>
  <sheetViews>
    <sheetView defaultGridColor="0" topLeftCell="C22" colorId="22" zoomScaleNormal="100" zoomScaleSheetLayoutView="50" workbookViewId="0">
      <selection activeCell="K49" sqref="K49"/>
    </sheetView>
  </sheetViews>
  <sheetFormatPr defaultColWidth="9.6640625" defaultRowHeight="15"/>
  <cols>
    <col min="1" max="1" width="4.6640625" style="9" customWidth="1"/>
    <col min="2" max="2" width="58.6640625" style="9" bestFit="1" customWidth="1"/>
    <col min="3" max="3" width="21.33203125" style="9" customWidth="1"/>
    <col min="4" max="6" width="16.6640625" style="9" customWidth="1"/>
    <col min="7" max="7" width="15.6640625"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9" t="s">
        <v>1789</v>
      </c>
      <c r="B1" s="228"/>
      <c r="C1" s="229" t="s">
        <v>3276</v>
      </c>
      <c r="D1" s="229" t="s">
        <v>1791</v>
      </c>
      <c r="E1" s="260" t="s">
        <v>1792</v>
      </c>
      <c r="F1" s="29" t="s">
        <v>1789</v>
      </c>
      <c r="G1" s="66"/>
      <c r="H1" s="229" t="s">
        <v>3276</v>
      </c>
      <c r="I1" s="229" t="s">
        <v>1791</v>
      </c>
      <c r="J1" s="230" t="s">
        <v>1792</v>
      </c>
      <c r="K1" s="66"/>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 xml:space="preserve"> New York State Electric &amp; Gas Corporation</v>
      </c>
      <c r="B2" s="81"/>
      <c r="C2" s="78" t="s">
        <v>1807</v>
      </c>
      <c r="D2" s="78" t="s">
        <v>3295</v>
      </c>
      <c r="E2" s="83"/>
      <c r="F2" s="72" t="str">
        <f>'Data Sheet'!$C$25</f>
        <v xml:space="preserve"> New York State Electric &amp; Gas Corporation</v>
      </c>
      <c r="G2" s="17"/>
      <c r="H2" s="78" t="s">
        <v>1807</v>
      </c>
      <c r="I2" s="78" t="s">
        <v>3295</v>
      </c>
      <c r="J2" s="98"/>
      <c r="K2" s="17"/>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18"/>
      <c r="C3" s="86" t="s">
        <v>2979</v>
      </c>
      <c r="D3" s="703" t="str">
        <f>'Data Sheet'!$C$40</f>
        <v xml:space="preserve"> </v>
      </c>
      <c r="E3" s="111" t="str">
        <f>'Data Sheet'!$C$38</f>
        <v>12/31/2016</v>
      </c>
      <c r="F3" s="74"/>
      <c r="G3" s="77" t="s">
        <v>1778</v>
      </c>
      <c r="H3" s="86" t="s">
        <v>2979</v>
      </c>
      <c r="I3" s="703" t="str">
        <f>'Data Sheet'!$C$40</f>
        <v xml:space="preserve"> </v>
      </c>
      <c r="J3" s="17" t="str">
        <f>'Data Sheet'!$C$38</f>
        <v>12/31/2016</v>
      </c>
      <c r="K3" s="77"/>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31" t="s">
        <v>3287</v>
      </c>
      <c r="B4" s="232"/>
      <c r="C4" s="232"/>
      <c r="D4" s="232"/>
      <c r="E4" s="233"/>
      <c r="F4" s="231" t="s">
        <v>3288</v>
      </c>
      <c r="G4" s="232"/>
      <c r="H4" s="232"/>
      <c r="I4" s="232"/>
      <c r="J4" s="232"/>
      <c r="K4" s="232"/>
      <c r="L4" s="233"/>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17"/>
      <c r="C5" s="17"/>
      <c r="D5" s="17"/>
      <c r="E5" s="73"/>
      <c r="F5" s="72"/>
      <c r="G5" s="17"/>
      <c r="H5" s="17"/>
      <c r="I5" s="17"/>
      <c r="J5" s="17"/>
      <c r="K5" s="17"/>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694" t="s">
        <v>121</v>
      </c>
      <c r="B6" s="17"/>
      <c r="C6" s="17" t="s">
        <v>129</v>
      </c>
      <c r="D6" s="17"/>
      <c r="E6" s="73"/>
      <c r="F6" s="694" t="s">
        <v>130</v>
      </c>
      <c r="G6" s="17"/>
      <c r="H6" s="17"/>
      <c r="I6" s="398" t="s">
        <v>3289</v>
      </c>
      <c r="J6" s="17"/>
      <c r="K6" s="17"/>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694" t="s">
        <v>3290</v>
      </c>
      <c r="B7" s="17"/>
      <c r="C7" s="17" t="s">
        <v>3291</v>
      </c>
      <c r="D7" s="17"/>
      <c r="E7" s="73"/>
      <c r="F7" s="694" t="s">
        <v>3292</v>
      </c>
      <c r="G7" s="17"/>
      <c r="H7" s="17"/>
      <c r="I7" s="398" t="s">
        <v>3293</v>
      </c>
      <c r="J7" s="17"/>
      <c r="K7" s="17"/>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694" t="s">
        <v>3294</v>
      </c>
      <c r="B8" s="17"/>
      <c r="C8" s="17" t="s">
        <v>128</v>
      </c>
      <c r="D8" s="17"/>
      <c r="E8" s="73"/>
      <c r="F8" s="694" t="s">
        <v>131</v>
      </c>
      <c r="G8" s="17"/>
      <c r="H8" s="17"/>
      <c r="I8" s="398" t="s">
        <v>136</v>
      </c>
      <c r="J8" s="17"/>
      <c r="K8" s="17"/>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694" t="s">
        <v>1342</v>
      </c>
      <c r="B9" s="17"/>
      <c r="C9" s="17" t="s">
        <v>1343</v>
      </c>
      <c r="D9" s="17"/>
      <c r="E9" s="73"/>
      <c r="F9" s="694" t="s">
        <v>1344</v>
      </c>
      <c r="G9" s="17"/>
      <c r="H9" s="17"/>
      <c r="I9" s="398" t="s">
        <v>1345</v>
      </c>
      <c r="J9" s="17"/>
      <c r="K9" s="17"/>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694" t="s">
        <v>122</v>
      </c>
      <c r="B10" s="17"/>
      <c r="C10" s="17" t="s">
        <v>1346</v>
      </c>
      <c r="D10" s="17"/>
      <c r="E10" s="73"/>
      <c r="F10" s="694" t="s">
        <v>1347</v>
      </c>
      <c r="G10" s="17"/>
      <c r="H10" s="17"/>
      <c r="I10" s="398" t="s">
        <v>207</v>
      </c>
      <c r="J10" s="17"/>
      <c r="K10" s="17"/>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694" t="s">
        <v>208</v>
      </c>
      <c r="B11" s="17"/>
      <c r="C11" s="17" t="s">
        <v>127</v>
      </c>
      <c r="D11" s="17"/>
      <c r="E11" s="73"/>
      <c r="F11" s="694" t="s">
        <v>209</v>
      </c>
      <c r="G11" s="17"/>
      <c r="H11" s="17"/>
      <c r="I11" s="398" t="s">
        <v>191</v>
      </c>
      <c r="J11" s="17"/>
      <c r="K11" s="17"/>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694" t="s">
        <v>123</v>
      </c>
      <c r="B12" s="17"/>
      <c r="C12" s="17" t="s">
        <v>192</v>
      </c>
      <c r="D12" s="17"/>
      <c r="E12" s="73"/>
      <c r="F12" s="694" t="s">
        <v>132</v>
      </c>
      <c r="G12" s="17"/>
      <c r="H12" s="17"/>
      <c r="I12" s="398" t="s">
        <v>135</v>
      </c>
      <c r="J12" s="17"/>
      <c r="K12" s="17"/>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694" t="s">
        <v>2785</v>
      </c>
      <c r="B13" s="17"/>
      <c r="C13" s="17" t="s">
        <v>2786</v>
      </c>
      <c r="D13" s="17"/>
      <c r="E13" s="73"/>
      <c r="F13" s="694" t="s">
        <v>2787</v>
      </c>
      <c r="G13" s="17"/>
      <c r="H13" s="17"/>
      <c r="I13" s="398" t="s">
        <v>2788</v>
      </c>
      <c r="J13" s="17"/>
      <c r="K13" s="17"/>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694" t="s">
        <v>2789</v>
      </c>
      <c r="B14" s="17"/>
      <c r="C14" s="17" t="s">
        <v>2790</v>
      </c>
      <c r="D14" s="17"/>
      <c r="E14" s="73"/>
      <c r="F14" s="694" t="s">
        <v>3296</v>
      </c>
      <c r="G14" s="17"/>
      <c r="H14" s="17"/>
      <c r="I14" s="398" t="s">
        <v>3297</v>
      </c>
      <c r="J14" s="17"/>
      <c r="K14" s="17"/>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694" t="s">
        <v>124</v>
      </c>
      <c r="B15" s="17"/>
      <c r="C15" s="17" t="s">
        <v>3298</v>
      </c>
      <c r="D15" s="17"/>
      <c r="E15" s="73"/>
      <c r="F15" s="694" t="s">
        <v>3299</v>
      </c>
      <c r="G15" s="17"/>
      <c r="H15" s="17"/>
      <c r="I15" s="398" t="s">
        <v>3300</v>
      </c>
      <c r="J15" s="17"/>
      <c r="K15" s="17"/>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694" t="s">
        <v>3301</v>
      </c>
      <c r="B16" s="17"/>
      <c r="C16" s="17" t="s">
        <v>126</v>
      </c>
      <c r="D16" s="17"/>
      <c r="E16" s="73"/>
      <c r="F16" s="694" t="s">
        <v>3302</v>
      </c>
      <c r="G16" s="17"/>
      <c r="H16" s="17"/>
      <c r="I16" s="398" t="s">
        <v>3303</v>
      </c>
      <c r="J16" s="17"/>
      <c r="K16" s="17"/>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694" t="s">
        <v>3304</v>
      </c>
      <c r="B17" s="17"/>
      <c r="C17" s="17" t="s">
        <v>3305</v>
      </c>
      <c r="D17" s="17"/>
      <c r="E17" s="73"/>
      <c r="F17" s="694" t="s">
        <v>3306</v>
      </c>
      <c r="G17" s="17"/>
      <c r="H17" s="17"/>
      <c r="I17" s="398" t="s">
        <v>3307</v>
      </c>
      <c r="J17" s="17"/>
      <c r="K17" s="17"/>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694" t="s">
        <v>3308</v>
      </c>
      <c r="B18" s="17"/>
      <c r="C18" s="17" t="s">
        <v>3309</v>
      </c>
      <c r="D18" s="17"/>
      <c r="E18" s="73"/>
      <c r="F18" s="694" t="s">
        <v>3310</v>
      </c>
      <c r="G18" s="17"/>
      <c r="H18" s="17"/>
      <c r="I18" s="398" t="s">
        <v>134</v>
      </c>
      <c r="J18" s="17"/>
      <c r="K18" s="17"/>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694" t="s">
        <v>125</v>
      </c>
      <c r="B19" s="17"/>
      <c r="C19" s="17" t="s">
        <v>3311</v>
      </c>
      <c r="D19" s="17"/>
      <c r="E19" s="73"/>
      <c r="F19" s="694" t="s">
        <v>133</v>
      </c>
      <c r="G19" s="17"/>
      <c r="H19" s="17"/>
      <c r="I19" s="398" t="s">
        <v>3312</v>
      </c>
      <c r="J19" s="17"/>
      <c r="K19" s="17"/>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694" t="s">
        <v>2867</v>
      </c>
      <c r="B20" s="17"/>
      <c r="C20" s="17" t="s">
        <v>2868</v>
      </c>
      <c r="D20" s="17"/>
      <c r="E20" s="73"/>
      <c r="F20" s="72"/>
      <c r="G20" s="17"/>
      <c r="H20" s="17"/>
      <c r="I20" s="17"/>
      <c r="J20" s="17"/>
      <c r="K20" s="17"/>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694" t="s">
        <v>2869</v>
      </c>
      <c r="B21" s="17"/>
      <c r="C21" s="17" t="s">
        <v>2870</v>
      </c>
      <c r="D21" s="17"/>
      <c r="E21" s="73"/>
      <c r="F21" s="72"/>
      <c r="G21" s="17"/>
      <c r="H21" s="17"/>
      <c r="I21" s="17"/>
      <c r="J21" s="17"/>
      <c r="K21" s="17"/>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17"/>
      <c r="C22" s="17"/>
      <c r="D22" s="17"/>
      <c r="E22" s="73"/>
      <c r="F22" s="72"/>
      <c r="G22" s="17"/>
      <c r="H22" s="17"/>
      <c r="I22" s="17"/>
      <c r="J22" s="17"/>
      <c r="K22" s="17"/>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366" t="s">
        <v>1778</v>
      </c>
      <c r="B23" s="89" t="s">
        <v>1778</v>
      </c>
      <c r="C23" s="82"/>
      <c r="D23" s="82"/>
      <c r="E23" s="85"/>
      <c r="F23" s="366" t="s">
        <v>1778</v>
      </c>
      <c r="G23" s="82"/>
      <c r="H23" s="232" t="s">
        <v>2871</v>
      </c>
      <c r="I23" s="369"/>
      <c r="J23" s="540" t="s">
        <v>2872</v>
      </c>
      <c r="K23" s="82"/>
      <c r="L23" s="96"/>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1778</v>
      </c>
      <c r="B24" s="17" t="s">
        <v>2873</v>
      </c>
      <c r="C24" s="81"/>
      <c r="D24" s="292" t="s">
        <v>2874</v>
      </c>
      <c r="E24" s="83" t="s">
        <v>2875</v>
      </c>
      <c r="F24" s="277" t="s">
        <v>2876</v>
      </c>
      <c r="G24" s="292" t="s">
        <v>1139</v>
      </c>
      <c r="H24" s="81"/>
      <c r="I24" s="82"/>
      <c r="J24" s="292" t="s">
        <v>2877</v>
      </c>
      <c r="K24" s="292" t="s">
        <v>2878</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277" t="s">
        <v>1718</v>
      </c>
      <c r="B25" s="17" t="s">
        <v>2879</v>
      </c>
      <c r="C25" s="81"/>
      <c r="D25" s="292" t="s">
        <v>3051</v>
      </c>
      <c r="E25" s="83" t="s">
        <v>2880</v>
      </c>
      <c r="F25" s="277" t="s">
        <v>2881</v>
      </c>
      <c r="G25" s="292" t="s">
        <v>3060</v>
      </c>
      <c r="H25" s="292" t="s">
        <v>2882</v>
      </c>
      <c r="I25" s="292" t="s">
        <v>2883</v>
      </c>
      <c r="J25" s="292" t="s">
        <v>2884</v>
      </c>
      <c r="K25" s="292" t="s">
        <v>1829</v>
      </c>
      <c r="L25" s="238" t="s">
        <v>1718</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277" t="s">
        <v>1721</v>
      </c>
      <c r="B26" s="17"/>
      <c r="C26" s="81"/>
      <c r="D26" s="292" t="s">
        <v>2885</v>
      </c>
      <c r="E26" s="83" t="s">
        <v>2886</v>
      </c>
      <c r="F26" s="80"/>
      <c r="G26" s="81"/>
      <c r="H26" s="81"/>
      <c r="I26" s="81"/>
      <c r="J26" s="292" t="s">
        <v>2887</v>
      </c>
      <c r="K26" s="81"/>
      <c r="L26" s="238" t="s">
        <v>1721</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17"/>
      <c r="C27" s="81"/>
      <c r="D27" s="81"/>
      <c r="E27" s="83"/>
      <c r="F27" s="80"/>
      <c r="G27" s="81"/>
      <c r="H27" s="81"/>
      <c r="I27" s="81"/>
      <c r="J27" s="292" t="s">
        <v>2888</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17"/>
      <c r="C28" s="81"/>
      <c r="D28" s="81"/>
      <c r="E28" s="83"/>
      <c r="F28" s="80"/>
      <c r="G28" s="81"/>
      <c r="H28" s="81"/>
      <c r="I28" s="81"/>
      <c r="J28" s="292" t="s">
        <v>2889</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291" t="s">
        <v>2890</v>
      </c>
      <c r="C29" s="118"/>
      <c r="D29" s="291" t="s">
        <v>3008</v>
      </c>
      <c r="E29" s="238" t="s">
        <v>3009</v>
      </c>
      <c r="F29" s="277" t="s">
        <v>3010</v>
      </c>
      <c r="G29" s="291" t="s">
        <v>2337</v>
      </c>
      <c r="H29" s="650" t="s">
        <v>2338</v>
      </c>
      <c r="I29" s="291" t="s">
        <v>2339</v>
      </c>
      <c r="J29" s="650" t="s">
        <v>2340</v>
      </c>
      <c r="K29" s="291" t="s">
        <v>2341</v>
      </c>
      <c r="L29" s="111"/>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336" t="s">
        <v>1726</v>
      </c>
      <c r="B30" s="370" t="s">
        <v>2891</v>
      </c>
      <c r="C30" s="82"/>
      <c r="D30" s="82"/>
      <c r="E30" s="85"/>
      <c r="F30" s="366"/>
      <c r="G30" s="82"/>
      <c r="H30" s="82"/>
      <c r="I30" s="82"/>
      <c r="J30" s="89"/>
      <c r="K30" s="84"/>
      <c r="L30" s="331" t="s">
        <v>1726</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277" t="s">
        <v>1727</v>
      </c>
      <c r="B31" s="17" t="s">
        <v>5605</v>
      </c>
      <c r="C31" s="81"/>
      <c r="D31" s="371"/>
      <c r="E31" s="73"/>
      <c r="F31" s="80"/>
      <c r="G31" s="81"/>
      <c r="H31" s="81"/>
      <c r="I31" s="371"/>
      <c r="J31" s="371"/>
      <c r="K31" s="78"/>
      <c r="L31" s="238" t="s">
        <v>1727</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277" t="s">
        <v>1728</v>
      </c>
      <c r="B32" s="17" t="s">
        <v>5606</v>
      </c>
      <c r="C32" s="81"/>
      <c r="D32" s="354">
        <v>34000000</v>
      </c>
      <c r="E32" s="312">
        <v>246220</v>
      </c>
      <c r="F32" s="2946">
        <v>42116</v>
      </c>
      <c r="G32" s="2947">
        <v>49035</v>
      </c>
      <c r="H32" s="2947">
        <v>42116</v>
      </c>
      <c r="I32" s="2947">
        <v>49035</v>
      </c>
      <c r="J32" s="354">
        <v>34000000</v>
      </c>
      <c r="K32" s="318">
        <v>807500</v>
      </c>
      <c r="L32" s="238" t="s">
        <v>1728</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277" t="s">
        <v>1729</v>
      </c>
      <c r="B33" s="17" t="s">
        <v>5607</v>
      </c>
      <c r="C33" s="81"/>
      <c r="D33" s="354">
        <v>65000000</v>
      </c>
      <c r="E33" s="312">
        <v>467476</v>
      </c>
      <c r="F33" s="2946">
        <v>42116</v>
      </c>
      <c r="G33" s="2947">
        <v>46204</v>
      </c>
      <c r="H33" s="2947">
        <v>42116</v>
      </c>
      <c r="I33" s="2947">
        <v>46204</v>
      </c>
      <c r="J33" s="354">
        <v>65000000</v>
      </c>
      <c r="K33" s="318">
        <v>1543750</v>
      </c>
      <c r="L33" s="238" t="s">
        <v>1729</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277" t="s">
        <v>1730</v>
      </c>
      <c r="B34" s="17" t="s">
        <v>5608</v>
      </c>
      <c r="C34" s="81"/>
      <c r="D34" s="354">
        <v>37500000</v>
      </c>
      <c r="E34" s="312">
        <v>1046847</v>
      </c>
      <c r="F34" s="2946">
        <v>42116</v>
      </c>
      <c r="G34" s="2947">
        <v>47151</v>
      </c>
      <c r="H34" s="2947">
        <v>42116</v>
      </c>
      <c r="I34" s="2947">
        <v>47151</v>
      </c>
      <c r="J34" s="354">
        <v>37500000</v>
      </c>
      <c r="K34" s="318">
        <v>750000</v>
      </c>
      <c r="L34" s="238" t="s">
        <v>1730</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277" t="s">
        <v>1731</v>
      </c>
      <c r="B35" s="17" t="s">
        <v>5609</v>
      </c>
      <c r="C35" s="81"/>
      <c r="D35" s="354">
        <v>63500000</v>
      </c>
      <c r="E35" s="312">
        <v>1783338</v>
      </c>
      <c r="F35" s="2946">
        <v>42116</v>
      </c>
      <c r="G35" s="2947">
        <v>47270</v>
      </c>
      <c r="H35" s="2947">
        <v>42116</v>
      </c>
      <c r="I35" s="2947">
        <v>47270</v>
      </c>
      <c r="J35" s="354">
        <v>63500000</v>
      </c>
      <c r="K35" s="318">
        <v>1270000</v>
      </c>
      <c r="L35" s="238" t="s">
        <v>1731</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277" t="s">
        <v>1732</v>
      </c>
      <c r="B36" s="17" t="s">
        <v>5610</v>
      </c>
      <c r="C36" s="81"/>
      <c r="D36" s="354">
        <v>100000000</v>
      </c>
      <c r="E36" s="312">
        <v>6557311</v>
      </c>
      <c r="F36" s="2946">
        <v>38225</v>
      </c>
      <c r="G36" s="2947">
        <v>49035</v>
      </c>
      <c r="H36" s="2947">
        <v>38231</v>
      </c>
      <c r="I36" s="2947">
        <v>49035</v>
      </c>
      <c r="J36" s="354"/>
      <c r="K36" s="318">
        <v>1257255</v>
      </c>
      <c r="L36" s="238" t="s">
        <v>1732</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277" t="s">
        <v>1733</v>
      </c>
      <c r="B37" s="17"/>
      <c r="C37" s="81"/>
      <c r="D37" s="354"/>
      <c r="E37" s="312"/>
      <c r="F37" s="80"/>
      <c r="G37" s="81"/>
      <c r="H37" s="81"/>
      <c r="I37" s="81"/>
      <c r="J37" s="354"/>
      <c r="K37" s="318"/>
      <c r="L37" s="238" t="s">
        <v>1733</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277" t="s">
        <v>1734</v>
      </c>
      <c r="B38" s="17" t="s">
        <v>5611</v>
      </c>
      <c r="C38" s="81"/>
      <c r="D38" s="354"/>
      <c r="E38" s="312"/>
      <c r="F38" s="80"/>
      <c r="G38" s="81"/>
      <c r="H38" s="81"/>
      <c r="I38" s="81"/>
      <c r="J38" s="354"/>
      <c r="K38" s="318"/>
      <c r="L38" s="238" t="s">
        <v>1734</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277" t="s">
        <v>1735</v>
      </c>
      <c r="B39" s="17" t="s">
        <v>5612</v>
      </c>
      <c r="C39" s="81"/>
      <c r="D39" s="354">
        <v>100000000</v>
      </c>
      <c r="E39" s="312">
        <v>1033750</v>
      </c>
      <c r="F39" s="2946">
        <v>39066</v>
      </c>
      <c r="G39" s="2947">
        <v>42719</v>
      </c>
      <c r="H39" s="2946">
        <v>39066</v>
      </c>
      <c r="I39" s="2947">
        <v>42719</v>
      </c>
      <c r="J39" s="354"/>
      <c r="K39" s="318">
        <v>5398889</v>
      </c>
      <c r="L39" s="238" t="s">
        <v>1735</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277" t="s">
        <v>1736</v>
      </c>
      <c r="B40" s="17" t="s">
        <v>5613</v>
      </c>
      <c r="C40" s="81"/>
      <c r="D40" s="354">
        <v>200000000</v>
      </c>
      <c r="E40" s="312">
        <v>3101462</v>
      </c>
      <c r="F40" s="2946">
        <v>37926</v>
      </c>
      <c r="G40" s="2947">
        <v>45047</v>
      </c>
      <c r="H40" s="2946">
        <v>37926</v>
      </c>
      <c r="I40" s="2947">
        <v>45047</v>
      </c>
      <c r="J40" s="354">
        <v>200000000</v>
      </c>
      <c r="K40" s="318">
        <v>11604737</v>
      </c>
      <c r="L40" s="238" t="s">
        <v>1736</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277" t="s">
        <v>1737</v>
      </c>
      <c r="B41" s="17" t="s">
        <v>5614</v>
      </c>
      <c r="C41" s="81"/>
      <c r="D41" s="354">
        <v>200000000</v>
      </c>
      <c r="E41" s="312">
        <v>1708008</v>
      </c>
      <c r="F41" s="2946">
        <v>39420</v>
      </c>
      <c r="G41" s="2947">
        <v>43084</v>
      </c>
      <c r="H41" s="2946">
        <v>39420</v>
      </c>
      <c r="I41" s="2947">
        <v>43084</v>
      </c>
      <c r="J41" s="354">
        <v>200000000</v>
      </c>
      <c r="K41" s="318">
        <v>12300000</v>
      </c>
      <c r="L41" s="238" t="s">
        <v>1737</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277" t="s">
        <v>1738</v>
      </c>
      <c r="B42" s="17" t="s">
        <v>5615</v>
      </c>
      <c r="C42" s="81"/>
      <c r="D42" s="354">
        <v>75000000</v>
      </c>
      <c r="E42" s="312">
        <v>106027</v>
      </c>
      <c r="F42" s="2946">
        <v>41165</v>
      </c>
      <c r="G42" s="2947">
        <v>44817</v>
      </c>
      <c r="H42" s="2946">
        <v>41165</v>
      </c>
      <c r="I42" s="2947">
        <v>44817</v>
      </c>
      <c r="J42" s="354">
        <v>75000000</v>
      </c>
      <c r="K42" s="318">
        <v>2430000</v>
      </c>
      <c r="L42" s="238" t="s">
        <v>1738</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277" t="s">
        <v>1739</v>
      </c>
      <c r="B43" s="17" t="s">
        <v>5616</v>
      </c>
      <c r="C43" s="81"/>
      <c r="D43" s="354">
        <v>75000000</v>
      </c>
      <c r="E43" s="312">
        <v>112386</v>
      </c>
      <c r="F43" s="2946">
        <v>41167</v>
      </c>
      <c r="G43" s="2947">
        <v>52124</v>
      </c>
      <c r="H43" s="2946">
        <v>41167</v>
      </c>
      <c r="I43" s="2947">
        <v>52124</v>
      </c>
      <c r="J43" s="354">
        <v>75000000</v>
      </c>
      <c r="K43" s="318">
        <v>3412500</v>
      </c>
      <c r="L43" s="238" t="s">
        <v>1739</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277" t="s">
        <v>1740</v>
      </c>
      <c r="B44" s="17" t="s">
        <v>5617</v>
      </c>
      <c r="C44" s="81"/>
      <c r="D44" s="354">
        <v>500000000</v>
      </c>
      <c r="E44" s="312"/>
      <c r="F44" s="2946">
        <v>42703</v>
      </c>
      <c r="G44" s="2947">
        <v>46357</v>
      </c>
      <c r="H44" s="2946">
        <v>42703</v>
      </c>
      <c r="I44" s="2947">
        <v>46357</v>
      </c>
      <c r="J44" s="354">
        <v>500000000</v>
      </c>
      <c r="K44" s="318">
        <v>1444445</v>
      </c>
      <c r="L44" s="238" t="s">
        <v>1740</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277" t="s">
        <v>1741</v>
      </c>
      <c r="B45" s="17"/>
      <c r="C45" s="81"/>
      <c r="D45" s="354"/>
      <c r="E45" s="312"/>
      <c r="F45" s="80"/>
      <c r="G45" s="81"/>
      <c r="H45" s="81"/>
      <c r="I45" s="81"/>
      <c r="J45" s="354"/>
      <c r="K45" s="318"/>
      <c r="L45" s="238" t="s">
        <v>1741</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277" t="s">
        <v>1742</v>
      </c>
      <c r="B46" s="17" t="s">
        <v>5618</v>
      </c>
      <c r="C46" s="81"/>
      <c r="D46" s="354"/>
      <c r="E46" s="312"/>
      <c r="F46" s="80"/>
      <c r="G46" s="81"/>
      <c r="H46" s="81"/>
      <c r="I46" s="81"/>
      <c r="J46" s="354"/>
      <c r="K46" s="318">
        <v>-1730351</v>
      </c>
      <c r="L46" s="238" t="s">
        <v>1742</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277" t="s">
        <v>1743</v>
      </c>
      <c r="B47" s="17"/>
      <c r="C47" s="81"/>
      <c r="D47" s="354"/>
      <c r="E47" s="312"/>
      <c r="F47" s="80"/>
      <c r="G47" s="81"/>
      <c r="H47" s="81"/>
      <c r="I47" s="81"/>
      <c r="J47" s="354"/>
      <c r="K47" s="318"/>
      <c r="L47" s="238" t="s">
        <v>1743</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277" t="s">
        <v>1744</v>
      </c>
      <c r="B48" s="17" t="s">
        <v>5619</v>
      </c>
      <c r="C48" s="81"/>
      <c r="D48" s="354"/>
      <c r="E48" s="312"/>
      <c r="F48" s="80"/>
      <c r="G48" s="81"/>
      <c r="H48" s="81"/>
      <c r="I48" s="81"/>
      <c r="J48" s="354"/>
      <c r="K48" s="318">
        <v>8276</v>
      </c>
      <c r="L48" s="238" t="s">
        <v>1744</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277" t="s">
        <v>1745</v>
      </c>
      <c r="B49" s="291" t="s">
        <v>1182</v>
      </c>
      <c r="C49" s="81"/>
      <c r="D49" s="250">
        <f>SUM(D31:D48)</f>
        <v>1450000000</v>
      </c>
      <c r="E49" s="248">
        <f>SUM(E31:E48)</f>
        <v>16162825</v>
      </c>
      <c r="F49" s="80"/>
      <c r="G49" s="81"/>
      <c r="H49" s="81"/>
      <c r="I49" s="81"/>
      <c r="J49" s="250">
        <f>SUM(J31:J48)</f>
        <v>1250000000</v>
      </c>
      <c r="K49" s="250">
        <f>SUM(K31:K48)</f>
        <v>40497001</v>
      </c>
      <c r="L49" s="238" t="s">
        <v>1745</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277" t="s">
        <v>582</v>
      </c>
      <c r="B50" s="17"/>
      <c r="C50" s="81"/>
      <c r="D50" s="81"/>
      <c r="E50" s="73"/>
      <c r="F50" s="80"/>
      <c r="G50" s="81"/>
      <c r="H50" s="81"/>
      <c r="I50" s="81"/>
      <c r="J50" s="81"/>
      <c r="K50" s="78"/>
      <c r="L50" s="238" t="s">
        <v>582</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277" t="s">
        <v>583</v>
      </c>
      <c r="B51" s="293" t="s">
        <v>2892</v>
      </c>
      <c r="C51" s="81"/>
      <c r="D51" s="81"/>
      <c r="E51" s="73"/>
      <c r="F51" s="80"/>
      <c r="G51" s="81"/>
      <c r="H51" s="81"/>
      <c r="I51" s="81"/>
      <c r="J51" s="81"/>
      <c r="K51" s="78"/>
      <c r="L51" s="238" t="s">
        <v>583</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277" t="s">
        <v>584</v>
      </c>
      <c r="B52" s="17"/>
      <c r="C52" s="81"/>
      <c r="D52" s="371"/>
      <c r="E52" s="317"/>
      <c r="F52" s="80"/>
      <c r="G52" s="81"/>
      <c r="H52" s="81"/>
      <c r="I52" s="81"/>
      <c r="J52" s="371"/>
      <c r="K52" s="316"/>
      <c r="L52" s="238" t="s">
        <v>584</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277" t="s">
        <v>585</v>
      </c>
      <c r="B53" s="17"/>
      <c r="C53" s="81"/>
      <c r="D53" s="354"/>
      <c r="E53" s="312"/>
      <c r="F53" s="80"/>
      <c r="G53" s="81"/>
      <c r="H53" s="81"/>
      <c r="I53" s="81"/>
      <c r="J53" s="354"/>
      <c r="K53" s="318"/>
      <c r="L53" s="238" t="s">
        <v>585</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277" t="s">
        <v>586</v>
      </c>
      <c r="B54" s="17"/>
      <c r="C54" s="81"/>
      <c r="D54" s="354"/>
      <c r="E54" s="312"/>
      <c r="F54" s="80"/>
      <c r="G54" s="81"/>
      <c r="H54" s="81"/>
      <c r="I54" s="81"/>
      <c r="J54" s="354"/>
      <c r="K54" s="318"/>
      <c r="L54" s="238" t="s">
        <v>586</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277" t="s">
        <v>587</v>
      </c>
      <c r="B55" s="17"/>
      <c r="C55" s="81"/>
      <c r="D55" s="354"/>
      <c r="E55" s="312"/>
      <c r="F55" s="80"/>
      <c r="G55" s="81"/>
      <c r="H55" s="81"/>
      <c r="I55" s="81"/>
      <c r="J55" s="354"/>
      <c r="K55" s="318"/>
      <c r="L55" s="238" t="s">
        <v>587</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277" t="s">
        <v>588</v>
      </c>
      <c r="B56" s="17"/>
      <c r="C56" s="81"/>
      <c r="D56" s="354"/>
      <c r="E56" s="312"/>
      <c r="F56" s="80"/>
      <c r="G56" s="81"/>
      <c r="H56" s="81"/>
      <c r="I56" s="81"/>
      <c r="J56" s="354"/>
      <c r="K56" s="318"/>
      <c r="L56" s="238" t="s">
        <v>588</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277" t="s">
        <v>2362</v>
      </c>
      <c r="B57" s="291" t="s">
        <v>1182</v>
      </c>
      <c r="C57" s="81"/>
      <c r="D57" s="250">
        <f>SUM(D52:D56)</f>
        <v>0</v>
      </c>
      <c r="E57" s="248">
        <f>SUM(E52:E56)</f>
        <v>0</v>
      </c>
      <c r="F57" s="80"/>
      <c r="G57" s="81"/>
      <c r="H57" s="81"/>
      <c r="I57" s="81"/>
      <c r="J57" s="250">
        <f>SUM(J52:J56)</f>
        <v>0</v>
      </c>
      <c r="K57" s="250">
        <f>SUM(K52:K56)</f>
        <v>0</v>
      </c>
      <c r="L57" s="238" t="s">
        <v>2362</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277" t="s">
        <v>2363</v>
      </c>
      <c r="B58" s="17"/>
      <c r="C58" s="81"/>
      <c r="D58" s="81"/>
      <c r="E58" s="73"/>
      <c r="F58" s="80"/>
      <c r="G58" s="81"/>
      <c r="H58" s="81"/>
      <c r="I58" s="81"/>
      <c r="J58" s="81"/>
      <c r="K58" s="78"/>
      <c r="L58" s="238" t="s">
        <v>2363</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277" t="s">
        <v>2364</v>
      </c>
      <c r="B59" s="293" t="s">
        <v>1181</v>
      </c>
      <c r="C59" s="81"/>
      <c r="D59" s="81"/>
      <c r="E59" s="73"/>
      <c r="F59" s="80"/>
      <c r="G59" s="81"/>
      <c r="H59" s="81"/>
      <c r="I59" s="81"/>
      <c r="J59" s="81"/>
      <c r="K59" s="78"/>
      <c r="L59" s="238" t="s">
        <v>2364</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277" t="s">
        <v>2365</v>
      </c>
      <c r="B60" s="17" t="s">
        <v>3320</v>
      </c>
      <c r="C60" s="81"/>
      <c r="D60" s="354">
        <f>D90</f>
        <v>0</v>
      </c>
      <c r="E60" s="312">
        <f>E90</f>
        <v>0</v>
      </c>
      <c r="F60" s="80"/>
      <c r="G60" s="81"/>
      <c r="H60" s="81"/>
      <c r="I60" s="81"/>
      <c r="J60" s="354">
        <f>J90</f>
        <v>0</v>
      </c>
      <c r="K60" s="318">
        <f>K90</f>
        <v>0</v>
      </c>
      <c r="L60" s="238" t="s">
        <v>2365</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277" t="s">
        <v>2366</v>
      </c>
      <c r="B61" s="17" t="s">
        <v>3321</v>
      </c>
      <c r="C61" s="118"/>
      <c r="D61" s="354">
        <f>D127</f>
        <v>0</v>
      </c>
      <c r="E61" s="312">
        <f>E127</f>
        <v>0</v>
      </c>
      <c r="F61" s="80"/>
      <c r="G61" s="81"/>
      <c r="H61" s="81"/>
      <c r="I61" s="81"/>
      <c r="J61" s="354">
        <f>J127</f>
        <v>0</v>
      </c>
      <c r="K61" s="318">
        <f>K127</f>
        <v>0</v>
      </c>
      <c r="L61" s="238" t="s">
        <v>2366</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75" thickBot="1">
      <c r="A62" s="285" t="s">
        <v>2367</v>
      </c>
      <c r="B62" s="275" t="s">
        <v>172</v>
      </c>
      <c r="C62" s="113"/>
      <c r="D62" s="274">
        <f>D49+D57+D60+D61</f>
        <v>1450000000</v>
      </c>
      <c r="E62" s="272">
        <f>E49+E57+E60+E61</f>
        <v>16162825</v>
      </c>
      <c r="F62" s="372"/>
      <c r="G62" s="334"/>
      <c r="H62" s="334"/>
      <c r="I62" s="373"/>
      <c r="J62" s="274">
        <f>J49+J57+J60+J61</f>
        <v>1250000000</v>
      </c>
      <c r="K62" s="257">
        <f>K49+K57+K60+K61</f>
        <v>40497001</v>
      </c>
      <c r="L62" s="258" t="s">
        <v>2367</v>
      </c>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t="s">
        <v>3322</v>
      </c>
      <c r="B64" s="17"/>
      <c r="C64" s="17"/>
      <c r="D64" s="17"/>
      <c r="E64" s="17"/>
      <c r="F64" s="17" t="str">
        <f>A64</f>
        <v xml:space="preserve"> FERC FORM NO.1 (ED. 12-96) NYPSC Modified-96</v>
      </c>
      <c r="G64" s="17"/>
      <c r="H64" s="17"/>
      <c r="I64" s="17"/>
      <c r="J64" s="17"/>
      <c r="K64" s="17"/>
      <c r="L64" s="276" t="s">
        <v>3323</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69" t="s">
        <v>3324</v>
      </c>
      <c r="B65" s="69"/>
      <c r="C65" s="69"/>
      <c r="D65" s="69"/>
      <c r="E65" s="69"/>
      <c r="F65" s="69" t="s">
        <v>3325</v>
      </c>
      <c r="G65" s="69"/>
      <c r="H65" s="69"/>
      <c r="I65" s="69"/>
      <c r="J65" s="69"/>
      <c r="K65" s="69"/>
      <c r="L65" s="69"/>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75" thickBot="1">
      <c r="A72" s="17" t="str">
        <f>'Data Sheet'!$C$25</f>
        <v xml:space="preserve"> New York State Electric &amp; Gas Corporation</v>
      </c>
      <c r="B72" s="17"/>
      <c r="C72" s="17"/>
      <c r="D72" s="693" t="str">
        <f>'Data Sheet'!$C$40</f>
        <v xml:space="preserve"> </v>
      </c>
      <c r="E72" s="17" t="str">
        <f>'Data Sheet'!$C$38</f>
        <v>12/31/2016</v>
      </c>
      <c r="F72" s="17" t="str">
        <f>'Data Sheet'!$C$25</f>
        <v xml:space="preserve"> New York State Electric &amp; Gas Corporation</v>
      </c>
      <c r="G72" s="17"/>
      <c r="H72" s="17"/>
      <c r="I72" s="693" t="str">
        <f>'Data Sheet'!$C$40</f>
        <v xml:space="preserve"> </v>
      </c>
      <c r="J72" s="17" t="str">
        <f>'Data Sheet'!$C$38</f>
        <v>12/31/2016</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375"/>
      <c r="B73" s="376"/>
      <c r="C73" s="376"/>
      <c r="D73" s="376"/>
      <c r="E73" s="377"/>
      <c r="F73" s="375"/>
      <c r="G73" s="376"/>
      <c r="H73" s="376"/>
      <c r="I73" s="376"/>
      <c r="J73" s="376"/>
      <c r="K73" s="376"/>
      <c r="L73" s="37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10" t="s">
        <v>3287</v>
      </c>
      <c r="B74" s="69"/>
      <c r="C74" s="69"/>
      <c r="D74" s="69"/>
      <c r="E74" s="70"/>
      <c r="F74" s="310"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72"/>
      <c r="B75" s="17"/>
      <c r="C75" s="17"/>
      <c r="D75" s="17"/>
      <c r="E75" s="378" t="s">
        <v>1778</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366" t="s">
        <v>1778</v>
      </c>
      <c r="B76" s="89" t="s">
        <v>1778</v>
      </c>
      <c r="C76" s="82"/>
      <c r="D76" s="82"/>
      <c r="E76" s="85"/>
      <c r="F76" s="366" t="s">
        <v>1778</v>
      </c>
      <c r="G76" s="82"/>
      <c r="H76" s="232" t="s">
        <v>2871</v>
      </c>
      <c r="I76" s="369"/>
      <c r="J76" s="540" t="s">
        <v>2872</v>
      </c>
      <c r="K76" s="82"/>
      <c r="L76" s="96"/>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1778</v>
      </c>
      <c r="B77" s="17" t="s">
        <v>2873</v>
      </c>
      <c r="C77" s="81"/>
      <c r="D77" s="292" t="s">
        <v>2874</v>
      </c>
      <c r="E77" s="83" t="s">
        <v>2875</v>
      </c>
      <c r="F77" s="277" t="s">
        <v>2876</v>
      </c>
      <c r="G77" s="292" t="s">
        <v>1139</v>
      </c>
      <c r="H77" s="81"/>
      <c r="I77" s="82"/>
      <c r="J77" s="292" t="s">
        <v>2877</v>
      </c>
      <c r="K77" s="292" t="s">
        <v>2878</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277" t="s">
        <v>1718</v>
      </c>
      <c r="B78" s="17" t="s">
        <v>2879</v>
      </c>
      <c r="C78" s="81"/>
      <c r="D78" s="292" t="s">
        <v>3051</v>
      </c>
      <c r="E78" s="83" t="s">
        <v>2880</v>
      </c>
      <c r="F78" s="277" t="s">
        <v>2881</v>
      </c>
      <c r="G78" s="292" t="s">
        <v>3060</v>
      </c>
      <c r="H78" s="292" t="s">
        <v>2882</v>
      </c>
      <c r="I78" s="292" t="s">
        <v>2883</v>
      </c>
      <c r="J78" s="292" t="s">
        <v>2884</v>
      </c>
      <c r="K78" s="292" t="s">
        <v>1829</v>
      </c>
      <c r="L78" s="238" t="s">
        <v>1718</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277" t="s">
        <v>1721</v>
      </c>
      <c r="B79" s="17"/>
      <c r="C79" s="81"/>
      <c r="D79" s="292" t="s">
        <v>2885</v>
      </c>
      <c r="E79" s="83" t="s">
        <v>2886</v>
      </c>
      <c r="F79" s="80"/>
      <c r="G79" s="81"/>
      <c r="H79" s="81"/>
      <c r="I79" s="81"/>
      <c r="J79" s="292" t="s">
        <v>2887</v>
      </c>
      <c r="K79" s="81"/>
      <c r="L79" s="238" t="s">
        <v>1721</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292" t="s">
        <v>2888</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292" t="s">
        <v>2889</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291" t="s">
        <v>2890</v>
      </c>
      <c r="C82" s="118"/>
      <c r="D82" s="291" t="s">
        <v>3008</v>
      </c>
      <c r="E82" s="238" t="s">
        <v>3009</v>
      </c>
      <c r="F82" s="277" t="s">
        <v>3010</v>
      </c>
      <c r="G82" s="291" t="s">
        <v>2337</v>
      </c>
      <c r="H82" s="650" t="s">
        <v>2338</v>
      </c>
      <c r="I82" s="291" t="s">
        <v>2339</v>
      </c>
      <c r="J82" s="650" t="s">
        <v>2340</v>
      </c>
      <c r="K82" s="291" t="s">
        <v>2341</v>
      </c>
      <c r="L82" s="111"/>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336" t="s">
        <v>1726</v>
      </c>
      <c r="B83" s="370" t="s">
        <v>3320</v>
      </c>
      <c r="C83" s="82"/>
      <c r="D83" s="82"/>
      <c r="E83" s="85"/>
      <c r="F83" s="366"/>
      <c r="G83" s="82"/>
      <c r="H83" s="82"/>
      <c r="I83" s="82"/>
      <c r="J83" s="89"/>
      <c r="K83" s="84"/>
      <c r="L83" s="667" t="s">
        <v>1726</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277" t="s">
        <v>1727</v>
      </c>
      <c r="B84" s="17"/>
      <c r="C84" s="81"/>
      <c r="D84" s="371"/>
      <c r="E84" s="73"/>
      <c r="F84" s="80"/>
      <c r="G84" s="81"/>
      <c r="H84" s="81"/>
      <c r="I84" s="371"/>
      <c r="J84" s="371"/>
      <c r="K84" s="316"/>
      <c r="L84" s="379" t="s">
        <v>1727</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277" t="s">
        <v>1728</v>
      </c>
      <c r="B85" s="17"/>
      <c r="C85" s="81"/>
      <c r="D85" s="354"/>
      <c r="E85" s="312"/>
      <c r="F85" s="80"/>
      <c r="G85" s="81"/>
      <c r="H85" s="81"/>
      <c r="I85" s="81"/>
      <c r="J85" s="354"/>
      <c r="K85" s="318"/>
      <c r="L85" s="379" t="s">
        <v>1728</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277" t="s">
        <v>1729</v>
      </c>
      <c r="B86" s="17"/>
      <c r="C86" s="81"/>
      <c r="D86" s="354"/>
      <c r="E86" s="312"/>
      <c r="F86" s="80"/>
      <c r="G86" s="81"/>
      <c r="H86" s="81"/>
      <c r="I86" s="81"/>
      <c r="J86" s="354"/>
      <c r="K86" s="318"/>
      <c r="L86" s="379" t="s">
        <v>1729</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277" t="s">
        <v>1730</v>
      </c>
      <c r="B87" s="17"/>
      <c r="C87" s="81"/>
      <c r="D87" s="354"/>
      <c r="E87" s="312"/>
      <c r="F87" s="80"/>
      <c r="G87" s="81"/>
      <c r="H87" s="81"/>
      <c r="I87" s="354"/>
      <c r="J87" s="354"/>
      <c r="K87" s="318"/>
      <c r="L87" s="379" t="s">
        <v>1730</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277" t="s">
        <v>1731</v>
      </c>
      <c r="B88" s="17"/>
      <c r="C88" s="81"/>
      <c r="D88" s="354"/>
      <c r="E88" s="312"/>
      <c r="F88" s="80"/>
      <c r="G88" s="81"/>
      <c r="H88" s="81"/>
      <c r="I88" s="81"/>
      <c r="J88" s="354"/>
      <c r="K88" s="318"/>
      <c r="L88" s="379" t="s">
        <v>1731</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277" t="s">
        <v>1732</v>
      </c>
      <c r="B89" s="17"/>
      <c r="C89" s="81"/>
      <c r="D89" s="354"/>
      <c r="E89" s="312"/>
      <c r="F89" s="80"/>
      <c r="G89" s="81"/>
      <c r="H89" s="81"/>
      <c r="I89" s="81"/>
      <c r="J89" s="354"/>
      <c r="K89" s="318"/>
      <c r="L89" s="379" t="s">
        <v>1732</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277" t="s">
        <v>1733</v>
      </c>
      <c r="B90" s="291" t="s">
        <v>1182</v>
      </c>
      <c r="C90" s="81"/>
      <c r="D90" s="250">
        <f>SUM(D84:D89)</f>
        <v>0</v>
      </c>
      <c r="E90" s="248">
        <f>SUM(E84:E89)</f>
        <v>0</v>
      </c>
      <c r="F90" s="80"/>
      <c r="G90" s="81"/>
      <c r="H90" s="81"/>
      <c r="I90" s="81"/>
      <c r="J90" s="250">
        <f>SUM(J84:J89)</f>
        <v>0</v>
      </c>
      <c r="K90" s="250">
        <f>SUM(K84:K89)</f>
        <v>0</v>
      </c>
      <c r="L90" s="379" t="s">
        <v>1733</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277" t="s">
        <v>1734</v>
      </c>
      <c r="B91" s="17"/>
      <c r="C91" s="81"/>
      <c r="D91" s="81"/>
      <c r="E91" s="73"/>
      <c r="F91" s="80"/>
      <c r="G91" s="81"/>
      <c r="H91" s="81"/>
      <c r="I91" s="81"/>
      <c r="J91" s="81"/>
      <c r="K91" s="78"/>
      <c r="L91" s="379" t="s">
        <v>1734</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277" t="s">
        <v>1735</v>
      </c>
      <c r="B92" s="293" t="s">
        <v>3321</v>
      </c>
      <c r="C92" s="81"/>
      <c r="D92" s="81"/>
      <c r="E92" s="73"/>
      <c r="F92" s="80"/>
      <c r="G92" s="81"/>
      <c r="H92" s="81"/>
      <c r="I92" s="81"/>
      <c r="J92" s="81"/>
      <c r="K92" s="78"/>
      <c r="L92" s="379" t="s">
        <v>1735</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277" t="s">
        <v>1736</v>
      </c>
      <c r="B93" s="17"/>
      <c r="C93" s="81"/>
      <c r="D93" s="371"/>
      <c r="E93" s="317"/>
      <c r="F93" s="80"/>
      <c r="G93" s="81"/>
      <c r="H93" s="81"/>
      <c r="I93" s="81"/>
      <c r="J93" s="371"/>
      <c r="K93" s="316"/>
      <c r="L93" s="379" t="s">
        <v>1736</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277" t="s">
        <v>1737</v>
      </c>
      <c r="B94" s="17"/>
      <c r="C94" s="81"/>
      <c r="D94" s="354"/>
      <c r="E94" s="312"/>
      <c r="F94" s="80"/>
      <c r="G94" s="81"/>
      <c r="H94" s="81"/>
      <c r="I94" s="81"/>
      <c r="J94" s="354"/>
      <c r="K94" s="318"/>
      <c r="L94" s="379" t="s">
        <v>1737</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277" t="s">
        <v>1738</v>
      </c>
      <c r="B95" s="17"/>
      <c r="C95" s="81"/>
      <c r="D95" s="354"/>
      <c r="E95" s="312"/>
      <c r="F95" s="80"/>
      <c r="G95" s="81"/>
      <c r="H95" s="81"/>
      <c r="I95" s="81"/>
      <c r="J95" s="354"/>
      <c r="K95" s="318"/>
      <c r="L95" s="379" t="s">
        <v>1738</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277" t="s">
        <v>1739</v>
      </c>
      <c r="B96" s="17"/>
      <c r="C96" s="81"/>
      <c r="D96" s="354"/>
      <c r="E96" s="312"/>
      <c r="F96" s="80"/>
      <c r="G96" s="81"/>
      <c r="H96" s="81"/>
      <c r="I96" s="81"/>
      <c r="J96" s="354"/>
      <c r="K96" s="318"/>
      <c r="L96" s="379" t="s">
        <v>1739</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277" t="s">
        <v>1740</v>
      </c>
      <c r="B97" s="17"/>
      <c r="C97" s="81"/>
      <c r="D97" s="354"/>
      <c r="E97" s="312"/>
      <c r="F97" s="80"/>
      <c r="G97" s="81"/>
      <c r="H97" s="81"/>
      <c r="I97" s="81"/>
      <c r="J97" s="354"/>
      <c r="K97" s="318"/>
      <c r="L97" s="379" t="s">
        <v>1740</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277" t="s">
        <v>1741</v>
      </c>
      <c r="B98" s="17"/>
      <c r="C98" s="81"/>
      <c r="D98" s="354"/>
      <c r="E98" s="312"/>
      <c r="F98" s="80"/>
      <c r="G98" s="81"/>
      <c r="H98" s="81"/>
      <c r="I98" s="81"/>
      <c r="J98" s="354"/>
      <c r="K98" s="318"/>
      <c r="L98" s="379" t="s">
        <v>1741</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277" t="s">
        <v>1742</v>
      </c>
      <c r="B99" s="17"/>
      <c r="C99" s="81"/>
      <c r="D99" s="354"/>
      <c r="E99" s="312"/>
      <c r="F99" s="80"/>
      <c r="G99" s="81"/>
      <c r="H99" s="81"/>
      <c r="I99" s="81"/>
      <c r="J99" s="354"/>
      <c r="K99" s="318"/>
      <c r="L99" s="379" t="s">
        <v>1742</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277" t="s">
        <v>1743</v>
      </c>
      <c r="B100" s="17"/>
      <c r="C100" s="81"/>
      <c r="D100" s="354"/>
      <c r="E100" s="312"/>
      <c r="F100" s="80"/>
      <c r="G100" s="81"/>
      <c r="H100" s="81"/>
      <c r="I100" s="81"/>
      <c r="J100" s="354"/>
      <c r="K100" s="318"/>
      <c r="L100" s="379" t="s">
        <v>1743</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277" t="s">
        <v>1744</v>
      </c>
      <c r="B101" s="17"/>
      <c r="C101" s="81"/>
      <c r="D101" s="354"/>
      <c r="E101" s="312"/>
      <c r="F101" s="80"/>
      <c r="G101" s="81"/>
      <c r="H101" s="81"/>
      <c r="I101" s="81"/>
      <c r="J101" s="354"/>
      <c r="K101" s="318"/>
      <c r="L101" s="379" t="s">
        <v>1744</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277" t="s">
        <v>1745</v>
      </c>
      <c r="B102" s="17"/>
      <c r="C102" s="81"/>
      <c r="D102" s="354"/>
      <c r="E102" s="312"/>
      <c r="F102" s="80"/>
      <c r="G102" s="81"/>
      <c r="H102" s="81"/>
      <c r="I102" s="81"/>
      <c r="J102" s="354"/>
      <c r="K102" s="318"/>
      <c r="L102" s="379" t="s">
        <v>1745</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277" t="s">
        <v>582</v>
      </c>
      <c r="B103" s="17"/>
      <c r="C103" s="81"/>
      <c r="D103" s="354"/>
      <c r="E103" s="312"/>
      <c r="F103" s="80"/>
      <c r="G103" s="81"/>
      <c r="H103" s="81"/>
      <c r="I103" s="81"/>
      <c r="J103" s="354"/>
      <c r="K103" s="318"/>
      <c r="L103" s="379" t="s">
        <v>582</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277" t="s">
        <v>583</v>
      </c>
      <c r="B104" s="17"/>
      <c r="C104" s="81"/>
      <c r="D104" s="354"/>
      <c r="E104" s="312"/>
      <c r="F104" s="80"/>
      <c r="G104" s="81"/>
      <c r="H104" s="81"/>
      <c r="I104" s="81"/>
      <c r="J104" s="354"/>
      <c r="K104" s="318"/>
      <c r="L104" s="379" t="s">
        <v>583</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277" t="s">
        <v>584</v>
      </c>
      <c r="B105" s="17"/>
      <c r="C105" s="81"/>
      <c r="D105" s="354"/>
      <c r="E105" s="312"/>
      <c r="F105" s="80"/>
      <c r="G105" s="81"/>
      <c r="H105" s="81"/>
      <c r="I105" s="81"/>
      <c r="J105" s="354"/>
      <c r="K105" s="318"/>
      <c r="L105" s="379" t="s">
        <v>584</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277" t="s">
        <v>585</v>
      </c>
      <c r="B106" s="17"/>
      <c r="C106" s="81"/>
      <c r="D106" s="354"/>
      <c r="E106" s="312"/>
      <c r="F106" s="80"/>
      <c r="G106" s="81"/>
      <c r="H106" s="81"/>
      <c r="I106" s="81"/>
      <c r="J106" s="354"/>
      <c r="K106" s="318"/>
      <c r="L106" s="379" t="s">
        <v>585</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277" t="s">
        <v>586</v>
      </c>
      <c r="B107" s="17"/>
      <c r="C107" s="81"/>
      <c r="D107" s="354"/>
      <c r="E107" s="312"/>
      <c r="F107" s="80"/>
      <c r="G107" s="81"/>
      <c r="H107" s="81"/>
      <c r="I107" s="81"/>
      <c r="J107" s="354"/>
      <c r="K107" s="318"/>
      <c r="L107" s="379" t="s">
        <v>586</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277" t="s">
        <v>587</v>
      </c>
      <c r="B108" s="17"/>
      <c r="C108" s="81"/>
      <c r="D108" s="354"/>
      <c r="E108" s="312"/>
      <c r="F108" s="80"/>
      <c r="G108" s="81"/>
      <c r="H108" s="81"/>
      <c r="I108" s="81"/>
      <c r="J108" s="354"/>
      <c r="K108" s="318"/>
      <c r="L108" s="379" t="s">
        <v>587</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277" t="s">
        <v>588</v>
      </c>
      <c r="B109" s="17"/>
      <c r="C109" s="81"/>
      <c r="D109" s="354"/>
      <c r="E109" s="312"/>
      <c r="F109" s="80"/>
      <c r="G109" s="81"/>
      <c r="H109" s="81"/>
      <c r="I109" s="81"/>
      <c r="J109" s="354"/>
      <c r="K109" s="318"/>
      <c r="L109" s="379" t="s">
        <v>588</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277" t="s">
        <v>2362</v>
      </c>
      <c r="B110" s="17"/>
      <c r="C110" s="81"/>
      <c r="D110" s="354"/>
      <c r="E110" s="312"/>
      <c r="F110" s="80"/>
      <c r="G110" s="81"/>
      <c r="H110" s="81"/>
      <c r="I110" s="81"/>
      <c r="J110" s="354"/>
      <c r="K110" s="318"/>
      <c r="L110" s="379" t="s">
        <v>2362</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277" t="s">
        <v>2363</v>
      </c>
      <c r="B111" s="17"/>
      <c r="C111" s="81"/>
      <c r="D111" s="354"/>
      <c r="E111" s="312"/>
      <c r="F111" s="80"/>
      <c r="G111" s="81"/>
      <c r="H111" s="81"/>
      <c r="I111" s="81"/>
      <c r="J111" s="354"/>
      <c r="K111" s="318"/>
      <c r="L111" s="379" t="s">
        <v>2363</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277" t="s">
        <v>2364</v>
      </c>
      <c r="B112" s="17"/>
      <c r="C112" s="81"/>
      <c r="D112" s="354"/>
      <c r="E112" s="312"/>
      <c r="F112" s="80"/>
      <c r="G112" s="81"/>
      <c r="H112" s="81"/>
      <c r="I112" s="81"/>
      <c r="J112" s="354"/>
      <c r="K112" s="318"/>
      <c r="L112" s="379" t="s">
        <v>2364</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277" t="s">
        <v>2365</v>
      </c>
      <c r="B113" s="17"/>
      <c r="C113" s="81"/>
      <c r="D113" s="354"/>
      <c r="E113" s="312"/>
      <c r="F113" s="80"/>
      <c r="G113" s="81"/>
      <c r="H113" s="81"/>
      <c r="I113" s="81"/>
      <c r="J113" s="354"/>
      <c r="K113" s="318"/>
      <c r="L113" s="379" t="s">
        <v>2365</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277" t="s">
        <v>2366</v>
      </c>
      <c r="B114" s="17"/>
      <c r="C114" s="81"/>
      <c r="D114" s="354"/>
      <c r="E114" s="312"/>
      <c r="F114" s="80"/>
      <c r="G114" s="81"/>
      <c r="H114" s="81"/>
      <c r="I114" s="81"/>
      <c r="J114" s="354"/>
      <c r="K114" s="318"/>
      <c r="L114" s="379" t="s">
        <v>2366</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277">
        <v>33</v>
      </c>
      <c r="B115" s="17"/>
      <c r="C115" s="81"/>
      <c r="D115" s="354"/>
      <c r="E115" s="312"/>
      <c r="F115" s="80"/>
      <c r="G115" s="81"/>
      <c r="H115" s="81"/>
      <c r="I115" s="81"/>
      <c r="J115" s="354"/>
      <c r="K115" s="318"/>
      <c r="L115" s="379">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277">
        <v>34</v>
      </c>
      <c r="B116" s="17"/>
      <c r="C116" s="81"/>
      <c r="D116" s="354"/>
      <c r="E116" s="312"/>
      <c r="F116" s="80"/>
      <c r="G116" s="81"/>
      <c r="H116" s="81"/>
      <c r="I116" s="81"/>
      <c r="J116" s="354"/>
      <c r="K116" s="318"/>
      <c r="L116" s="379">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277">
        <v>35</v>
      </c>
      <c r="B117" s="17"/>
      <c r="C117" s="81"/>
      <c r="D117" s="354"/>
      <c r="E117" s="312"/>
      <c r="F117" s="80"/>
      <c r="G117" s="81"/>
      <c r="H117" s="81"/>
      <c r="I117" s="81"/>
      <c r="J117" s="354"/>
      <c r="K117" s="318"/>
      <c r="L117" s="379">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277">
        <v>36</v>
      </c>
      <c r="B118" s="17"/>
      <c r="C118" s="81"/>
      <c r="D118" s="354"/>
      <c r="E118" s="312"/>
      <c r="F118" s="80"/>
      <c r="G118" s="81"/>
      <c r="H118" s="81"/>
      <c r="I118" s="81"/>
      <c r="J118" s="354"/>
      <c r="K118" s="318"/>
      <c r="L118" s="379">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277">
        <v>37</v>
      </c>
      <c r="B119" s="17"/>
      <c r="C119" s="81"/>
      <c r="D119" s="354"/>
      <c r="E119" s="312"/>
      <c r="F119" s="80"/>
      <c r="G119" s="81"/>
      <c r="H119" s="81"/>
      <c r="I119" s="81"/>
      <c r="J119" s="354"/>
      <c r="K119" s="318"/>
      <c r="L119" s="379">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277">
        <v>38</v>
      </c>
      <c r="B120" s="17"/>
      <c r="C120" s="81"/>
      <c r="D120" s="354"/>
      <c r="E120" s="312"/>
      <c r="F120" s="80"/>
      <c r="G120" s="81"/>
      <c r="H120" s="81"/>
      <c r="I120" s="81"/>
      <c r="J120" s="354"/>
      <c r="K120" s="318"/>
      <c r="L120" s="379">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277">
        <v>39</v>
      </c>
      <c r="B121" s="17"/>
      <c r="C121" s="81"/>
      <c r="D121" s="354"/>
      <c r="E121" s="312"/>
      <c r="F121" s="80"/>
      <c r="G121" s="81"/>
      <c r="H121" s="81"/>
      <c r="I121" s="81"/>
      <c r="J121" s="354"/>
      <c r="K121" s="318"/>
      <c r="L121" s="379">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277">
        <v>40</v>
      </c>
      <c r="B122" s="17"/>
      <c r="C122" s="81"/>
      <c r="D122" s="354"/>
      <c r="E122" s="312"/>
      <c r="F122" s="80"/>
      <c r="G122" s="81"/>
      <c r="H122" s="81"/>
      <c r="I122" s="81"/>
      <c r="J122" s="354"/>
      <c r="K122" s="318"/>
      <c r="L122" s="379">
        <v>40</v>
      </c>
    </row>
    <row r="123" spans="1:92">
      <c r="A123" s="277">
        <v>41</v>
      </c>
      <c r="B123" s="17"/>
      <c r="C123" s="81"/>
      <c r="D123" s="354"/>
      <c r="E123" s="312"/>
      <c r="F123" s="80"/>
      <c r="G123" s="81"/>
      <c r="H123" s="81"/>
      <c r="I123" s="81"/>
      <c r="J123" s="354"/>
      <c r="K123" s="318"/>
      <c r="L123" s="379">
        <v>41</v>
      </c>
    </row>
    <row r="124" spans="1:92">
      <c r="A124" s="277">
        <v>42</v>
      </c>
      <c r="B124" s="17"/>
      <c r="C124" s="81"/>
      <c r="D124" s="354"/>
      <c r="E124" s="312"/>
      <c r="F124" s="80"/>
      <c r="G124" s="81"/>
      <c r="H124" s="81"/>
      <c r="I124" s="81"/>
      <c r="J124" s="354"/>
      <c r="K124" s="318"/>
      <c r="L124" s="379">
        <v>42</v>
      </c>
    </row>
    <row r="125" spans="1:92">
      <c r="A125" s="277">
        <v>43</v>
      </c>
      <c r="B125" s="17"/>
      <c r="C125" s="81"/>
      <c r="D125" s="354"/>
      <c r="E125" s="312"/>
      <c r="F125" s="80"/>
      <c r="G125" s="81"/>
      <c r="H125" s="81"/>
      <c r="I125" s="81"/>
      <c r="J125" s="354"/>
      <c r="K125" s="318"/>
      <c r="L125" s="379">
        <v>43</v>
      </c>
    </row>
    <row r="126" spans="1:92">
      <c r="A126" s="277">
        <v>44</v>
      </c>
      <c r="B126" s="17"/>
      <c r="C126" s="81"/>
      <c r="D126" s="354"/>
      <c r="E126" s="312"/>
      <c r="F126" s="80"/>
      <c r="G126" s="81"/>
      <c r="H126" s="81"/>
      <c r="I126" s="81"/>
      <c r="J126" s="354"/>
      <c r="K126" s="318"/>
      <c r="L126" s="379">
        <v>44</v>
      </c>
    </row>
    <row r="127" spans="1:92">
      <c r="A127" s="277">
        <v>45</v>
      </c>
      <c r="B127" s="291" t="s">
        <v>1182</v>
      </c>
      <c r="C127" s="81"/>
      <c r="D127" s="250">
        <f>SUM(D93:D126)</f>
        <v>0</v>
      </c>
      <c r="E127" s="248">
        <f>SUM(E93:E126)</f>
        <v>0</v>
      </c>
      <c r="F127" s="80"/>
      <c r="G127" s="81"/>
      <c r="H127" s="81"/>
      <c r="I127" s="81"/>
      <c r="J127" s="250">
        <f>SUM(J93:J126)</f>
        <v>0</v>
      </c>
      <c r="K127" s="250">
        <f>SUM(K93:K126)</f>
        <v>0</v>
      </c>
      <c r="L127" s="379">
        <v>45</v>
      </c>
    </row>
    <row r="128" spans="1:92">
      <c r="A128" s="277">
        <v>46</v>
      </c>
      <c r="B128" s="17"/>
      <c r="C128" s="81"/>
      <c r="D128" s="81"/>
      <c r="E128" s="73"/>
      <c r="F128" s="80"/>
      <c r="G128" s="81"/>
      <c r="H128" s="81"/>
      <c r="I128" s="81"/>
      <c r="J128" s="81"/>
      <c r="K128" s="78"/>
      <c r="L128" s="379">
        <v>46</v>
      </c>
    </row>
    <row r="129" spans="1:12">
      <c r="A129" s="277">
        <v>47</v>
      </c>
      <c r="B129" s="17"/>
      <c r="C129" s="81"/>
      <c r="D129" s="81"/>
      <c r="E129" s="73"/>
      <c r="F129" s="80"/>
      <c r="G129" s="81"/>
      <c r="H129" s="81"/>
      <c r="I129" s="81"/>
      <c r="J129" s="81"/>
      <c r="K129" s="78"/>
      <c r="L129" s="379">
        <v>47</v>
      </c>
    </row>
    <row r="130" spans="1:12" ht="15.75" thickBot="1">
      <c r="A130" s="285">
        <v>48</v>
      </c>
      <c r="B130" s="113"/>
      <c r="C130" s="113"/>
      <c r="D130" s="309"/>
      <c r="E130" s="289"/>
      <c r="F130" s="372"/>
      <c r="G130" s="334"/>
      <c r="H130" s="334"/>
      <c r="I130" s="373"/>
      <c r="J130" s="309"/>
      <c r="K130" s="309"/>
      <c r="L130" s="380">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3326</v>
      </c>
      <c r="B132" s="69"/>
      <c r="C132" s="69"/>
      <c r="D132" s="69"/>
      <c r="E132" s="69"/>
      <c r="F132" s="69" t="s">
        <v>3327</v>
      </c>
      <c r="G132" s="69"/>
      <c r="H132" s="69"/>
      <c r="I132" s="69"/>
      <c r="J132" s="69"/>
      <c r="K132" s="69"/>
      <c r="L132" s="69"/>
    </row>
    <row r="133" spans="1:12" ht="15.75" thickBot="1">
      <c r="A133" s="17" t="str">
        <f>'Data Sheet'!$C$25</f>
        <v xml:space="preserve"> New York State Electric &amp; Gas Corporation</v>
      </c>
      <c r="B133" s="69"/>
      <c r="C133" s="69"/>
      <c r="D133" s="693" t="str">
        <f>'Data Sheet'!$C$40</f>
        <v xml:space="preserve"> </v>
      </c>
      <c r="E133" s="17" t="str">
        <f>'Data Sheet'!$C$38</f>
        <v>12/31/2016</v>
      </c>
      <c r="F133" s="17" t="str">
        <f>'Data Sheet'!$C$25</f>
        <v xml:space="preserve"> New York State Electric &amp; Gas Corporation</v>
      </c>
      <c r="G133" s="69"/>
      <c r="H133" s="69"/>
      <c r="I133" s="693" t="str">
        <f>'Data Sheet'!$C$40</f>
        <v xml:space="preserve"> </v>
      </c>
      <c r="J133" s="17" t="str">
        <f>'Data Sheet'!$C$38</f>
        <v>12/31/2016</v>
      </c>
      <c r="K133" s="69"/>
      <c r="L133" s="69"/>
    </row>
    <row r="134" spans="1:12">
      <c r="A134" s="375"/>
      <c r="B134" s="376"/>
      <c r="C134" s="376"/>
      <c r="D134" s="376"/>
      <c r="E134" s="377"/>
      <c r="F134" s="375"/>
      <c r="G134" s="376"/>
      <c r="H134" s="376"/>
      <c r="I134" s="376"/>
      <c r="J134" s="376"/>
      <c r="K134" s="376"/>
      <c r="L134" s="377"/>
    </row>
    <row r="135" spans="1:12">
      <c r="A135" s="310" t="s">
        <v>3287</v>
      </c>
      <c r="B135" s="69"/>
      <c r="C135" s="69"/>
      <c r="D135" s="69"/>
      <c r="E135" s="70"/>
      <c r="F135" s="310" t="str">
        <f>F4</f>
        <v>LONG-TERM DEBT (Accounts 221, 222, 223, and 224) (Continued)</v>
      </c>
      <c r="G135" s="69"/>
      <c r="H135" s="69"/>
      <c r="I135" s="69"/>
      <c r="J135" s="69"/>
      <c r="K135" s="69"/>
      <c r="L135" s="70"/>
    </row>
    <row r="136" spans="1:12">
      <c r="A136" s="72"/>
      <c r="B136" s="17"/>
      <c r="C136" s="17"/>
      <c r="D136" s="17"/>
      <c r="E136" s="378" t="s">
        <v>1778</v>
      </c>
      <c r="F136" s="72"/>
      <c r="G136" s="17"/>
      <c r="H136" s="17"/>
      <c r="I136" s="17"/>
      <c r="J136" s="17"/>
      <c r="K136" s="17"/>
      <c r="L136" s="73"/>
    </row>
    <row r="137" spans="1:12">
      <c r="A137" s="366" t="s">
        <v>1778</v>
      </c>
      <c r="B137" s="89" t="s">
        <v>1778</v>
      </c>
      <c r="C137" s="82"/>
      <c r="D137" s="82"/>
      <c r="E137" s="85"/>
      <c r="F137" s="366" t="s">
        <v>1778</v>
      </c>
      <c r="G137" s="82"/>
      <c r="H137" s="232" t="s">
        <v>2871</v>
      </c>
      <c r="I137" s="369"/>
      <c r="J137" s="540" t="s">
        <v>2872</v>
      </c>
      <c r="K137" s="82"/>
      <c r="L137" s="96"/>
    </row>
    <row r="138" spans="1:12">
      <c r="A138" s="80" t="s">
        <v>1778</v>
      </c>
      <c r="B138" s="17" t="s">
        <v>2873</v>
      </c>
      <c r="C138" s="81"/>
      <c r="D138" s="292" t="s">
        <v>2874</v>
      </c>
      <c r="E138" s="83" t="s">
        <v>2875</v>
      </c>
      <c r="F138" s="277" t="s">
        <v>2876</v>
      </c>
      <c r="G138" s="292" t="s">
        <v>1139</v>
      </c>
      <c r="H138" s="81"/>
      <c r="I138" s="82"/>
      <c r="J138" s="292" t="s">
        <v>2877</v>
      </c>
      <c r="K138" s="292" t="s">
        <v>2878</v>
      </c>
      <c r="L138" s="83"/>
    </row>
    <row r="139" spans="1:12">
      <c r="A139" s="277" t="s">
        <v>1718</v>
      </c>
      <c r="B139" s="17" t="s">
        <v>2879</v>
      </c>
      <c r="C139" s="81"/>
      <c r="D139" s="292" t="s">
        <v>3051</v>
      </c>
      <c r="E139" s="83" t="s">
        <v>2880</v>
      </c>
      <c r="F139" s="277" t="s">
        <v>2881</v>
      </c>
      <c r="G139" s="292" t="s">
        <v>3060</v>
      </c>
      <c r="H139" s="292" t="s">
        <v>2882</v>
      </c>
      <c r="I139" s="292" t="s">
        <v>2883</v>
      </c>
      <c r="J139" s="292" t="s">
        <v>2884</v>
      </c>
      <c r="K139" s="292" t="s">
        <v>1829</v>
      </c>
      <c r="L139" s="238" t="s">
        <v>1718</v>
      </c>
    </row>
    <row r="140" spans="1:12">
      <c r="A140" s="277" t="s">
        <v>1721</v>
      </c>
      <c r="B140" s="17"/>
      <c r="C140" s="81"/>
      <c r="D140" s="292" t="s">
        <v>2885</v>
      </c>
      <c r="E140" s="83" t="s">
        <v>2886</v>
      </c>
      <c r="F140" s="80"/>
      <c r="G140" s="81"/>
      <c r="H140" s="81"/>
      <c r="I140" s="81"/>
      <c r="J140" s="292" t="s">
        <v>2887</v>
      </c>
      <c r="K140" s="81"/>
      <c r="L140" s="238" t="s">
        <v>1721</v>
      </c>
    </row>
    <row r="141" spans="1:12">
      <c r="A141" s="80"/>
      <c r="B141" s="17"/>
      <c r="C141" s="81"/>
      <c r="D141" s="81"/>
      <c r="E141" s="83"/>
      <c r="F141" s="80"/>
      <c r="G141" s="81"/>
      <c r="H141" s="81"/>
      <c r="I141" s="81"/>
      <c r="J141" s="292" t="s">
        <v>2888</v>
      </c>
      <c r="K141" s="81"/>
      <c r="L141" s="83"/>
    </row>
    <row r="142" spans="1:12">
      <c r="A142" s="80"/>
      <c r="B142" s="17"/>
      <c r="C142" s="81"/>
      <c r="D142" s="81"/>
      <c r="E142" s="83"/>
      <c r="F142" s="80"/>
      <c r="G142" s="81"/>
      <c r="H142" s="81"/>
      <c r="I142" s="81"/>
      <c r="J142" s="292" t="s">
        <v>2889</v>
      </c>
      <c r="K142" s="81"/>
      <c r="L142" s="83"/>
    </row>
    <row r="143" spans="1:12">
      <c r="A143" s="80"/>
      <c r="B143" s="291" t="s">
        <v>2890</v>
      </c>
      <c r="C143" s="118"/>
      <c r="D143" s="291" t="s">
        <v>3008</v>
      </c>
      <c r="E143" s="238" t="s">
        <v>3009</v>
      </c>
      <c r="F143" s="277" t="s">
        <v>3010</v>
      </c>
      <c r="G143" s="291" t="s">
        <v>2337</v>
      </c>
      <c r="H143" s="650" t="s">
        <v>2338</v>
      </c>
      <c r="I143" s="291" t="s">
        <v>2339</v>
      </c>
      <c r="J143" s="650" t="s">
        <v>2340</v>
      </c>
      <c r="K143" s="291" t="s">
        <v>2341</v>
      </c>
      <c r="L143" s="111"/>
    </row>
    <row r="144" spans="1:12">
      <c r="A144" s="336" t="s">
        <v>1726</v>
      </c>
      <c r="B144" s="370"/>
      <c r="C144" s="82"/>
      <c r="D144" s="381"/>
      <c r="E144" s="382"/>
      <c r="F144" s="383"/>
      <c r="G144" s="381"/>
      <c r="H144" s="381"/>
      <c r="I144" s="381"/>
      <c r="J144" s="384"/>
      <c r="K144" s="385"/>
      <c r="L144" s="667" t="s">
        <v>1726</v>
      </c>
    </row>
    <row r="145" spans="1:12">
      <c r="A145" s="277" t="s">
        <v>1727</v>
      </c>
      <c r="B145" s="17"/>
      <c r="C145" s="81"/>
      <c r="D145" s="371"/>
      <c r="E145" s="73"/>
      <c r="F145" s="80"/>
      <c r="G145" s="81"/>
      <c r="H145" s="81"/>
      <c r="I145" s="371"/>
      <c r="J145" s="371"/>
      <c r="K145" s="316"/>
      <c r="L145" s="379" t="s">
        <v>1727</v>
      </c>
    </row>
    <row r="146" spans="1:12">
      <c r="A146" s="277" t="s">
        <v>1728</v>
      </c>
      <c r="B146" s="17"/>
      <c r="C146" s="81"/>
      <c r="D146" s="354"/>
      <c r="E146" s="312"/>
      <c r="F146" s="80"/>
      <c r="G146" s="81"/>
      <c r="H146" s="81"/>
      <c r="I146" s="81"/>
      <c r="J146" s="354"/>
      <c r="K146" s="318"/>
      <c r="L146" s="379" t="s">
        <v>1728</v>
      </c>
    </row>
    <row r="147" spans="1:12">
      <c r="A147" s="277" t="s">
        <v>1729</v>
      </c>
      <c r="B147" s="17"/>
      <c r="C147" s="81"/>
      <c r="D147" s="354"/>
      <c r="E147" s="312"/>
      <c r="F147" s="80"/>
      <c r="G147" s="81"/>
      <c r="H147" s="81"/>
      <c r="I147" s="81"/>
      <c r="J147" s="354"/>
      <c r="K147" s="318"/>
      <c r="L147" s="379" t="s">
        <v>1729</v>
      </c>
    </row>
    <row r="148" spans="1:12">
      <c r="A148" s="277" t="s">
        <v>1730</v>
      </c>
      <c r="B148" s="17"/>
      <c r="C148" s="81"/>
      <c r="D148" s="354"/>
      <c r="E148" s="312"/>
      <c r="F148" s="80"/>
      <c r="G148" s="81"/>
      <c r="H148" s="81"/>
      <c r="I148" s="354"/>
      <c r="J148" s="354"/>
      <c r="K148" s="318"/>
      <c r="L148" s="379" t="s">
        <v>1730</v>
      </c>
    </row>
    <row r="149" spans="1:12">
      <c r="A149" s="277" t="s">
        <v>1731</v>
      </c>
      <c r="B149" s="17"/>
      <c r="C149" s="81"/>
      <c r="D149" s="354"/>
      <c r="E149" s="312"/>
      <c r="F149" s="80"/>
      <c r="G149" s="81"/>
      <c r="H149" s="81"/>
      <c r="I149" s="81"/>
      <c r="J149" s="354"/>
      <c r="K149" s="318"/>
      <c r="L149" s="379" t="s">
        <v>1731</v>
      </c>
    </row>
    <row r="150" spans="1:12">
      <c r="A150" s="277" t="s">
        <v>1732</v>
      </c>
      <c r="B150" s="17"/>
      <c r="C150" s="81"/>
      <c r="D150" s="354"/>
      <c r="E150" s="312"/>
      <c r="F150" s="80"/>
      <c r="G150" s="81"/>
      <c r="H150" s="81"/>
      <c r="I150" s="81"/>
      <c r="J150" s="354"/>
      <c r="K150" s="318"/>
      <c r="L150" s="379" t="s">
        <v>1732</v>
      </c>
    </row>
    <row r="151" spans="1:12">
      <c r="A151" s="277" t="s">
        <v>1733</v>
      </c>
      <c r="B151" s="291" t="s">
        <v>1182</v>
      </c>
      <c r="C151" s="81"/>
      <c r="D151" s="250">
        <f>SUM(D145:D150)</f>
        <v>0</v>
      </c>
      <c r="E151" s="248">
        <f>SUM(E145:E150)</f>
        <v>0</v>
      </c>
      <c r="F151" s="80"/>
      <c r="G151" s="81"/>
      <c r="H151" s="81"/>
      <c r="I151" s="81"/>
      <c r="J151" s="250">
        <f>SUM(J145:J150)</f>
        <v>0</v>
      </c>
      <c r="K151" s="250">
        <f>SUM(K145:K150)</f>
        <v>0</v>
      </c>
      <c r="L151" s="379" t="s">
        <v>1733</v>
      </c>
    </row>
    <row r="152" spans="1:12">
      <c r="A152" s="277" t="s">
        <v>1734</v>
      </c>
      <c r="B152" s="17"/>
      <c r="C152" s="81"/>
      <c r="D152" s="386"/>
      <c r="E152" s="387"/>
      <c r="F152" s="388"/>
      <c r="G152" s="386"/>
      <c r="H152" s="386"/>
      <c r="I152" s="386"/>
      <c r="J152" s="386"/>
      <c r="K152" s="389"/>
      <c r="L152" s="379" t="s">
        <v>1734</v>
      </c>
    </row>
    <row r="153" spans="1:12">
      <c r="A153" s="277" t="s">
        <v>1735</v>
      </c>
      <c r="B153" s="293"/>
      <c r="C153" s="81"/>
      <c r="D153" s="386"/>
      <c r="E153" s="387"/>
      <c r="F153" s="388"/>
      <c r="G153" s="386"/>
      <c r="H153" s="386"/>
      <c r="I153" s="386"/>
      <c r="J153" s="386"/>
      <c r="K153" s="389"/>
      <c r="L153" s="379" t="s">
        <v>1735</v>
      </c>
    </row>
    <row r="154" spans="1:12">
      <c r="A154" s="277" t="s">
        <v>1736</v>
      </c>
      <c r="B154" s="17"/>
      <c r="C154" s="81"/>
      <c r="D154" s="371"/>
      <c r="E154" s="317"/>
      <c r="F154" s="80"/>
      <c r="G154" s="81"/>
      <c r="H154" s="81"/>
      <c r="I154" s="81"/>
      <c r="J154" s="371"/>
      <c r="K154" s="316"/>
      <c r="L154" s="379" t="s">
        <v>1736</v>
      </c>
    </row>
    <row r="155" spans="1:12">
      <c r="A155" s="277" t="s">
        <v>1737</v>
      </c>
      <c r="B155" s="17"/>
      <c r="C155" s="81"/>
      <c r="D155" s="354"/>
      <c r="E155" s="312"/>
      <c r="F155" s="80"/>
      <c r="G155" s="81"/>
      <c r="H155" s="81"/>
      <c r="I155" s="81"/>
      <c r="J155" s="354"/>
      <c r="K155" s="318"/>
      <c r="L155" s="379" t="s">
        <v>1737</v>
      </c>
    </row>
    <row r="156" spans="1:12">
      <c r="A156" s="277" t="s">
        <v>1738</v>
      </c>
      <c r="B156" s="17"/>
      <c r="C156" s="81"/>
      <c r="D156" s="354"/>
      <c r="E156" s="312"/>
      <c r="F156" s="80"/>
      <c r="G156" s="81"/>
      <c r="H156" s="81"/>
      <c r="I156" s="81"/>
      <c r="J156" s="354"/>
      <c r="K156" s="318"/>
      <c r="L156" s="379" t="s">
        <v>1738</v>
      </c>
    </row>
    <row r="157" spans="1:12">
      <c r="A157" s="277" t="s">
        <v>1739</v>
      </c>
      <c r="B157" s="17"/>
      <c r="C157" s="81"/>
      <c r="D157" s="354"/>
      <c r="E157" s="312"/>
      <c r="F157" s="80"/>
      <c r="G157" s="81"/>
      <c r="H157" s="81"/>
      <c r="I157" s="81"/>
      <c r="J157" s="354"/>
      <c r="K157" s="318"/>
      <c r="L157" s="379" t="s">
        <v>1739</v>
      </c>
    </row>
    <row r="158" spans="1:12">
      <c r="A158" s="277" t="s">
        <v>1740</v>
      </c>
      <c r="B158" s="17"/>
      <c r="C158" s="81"/>
      <c r="D158" s="354"/>
      <c r="E158" s="312"/>
      <c r="F158" s="80"/>
      <c r="G158" s="81"/>
      <c r="H158" s="81"/>
      <c r="I158" s="81"/>
      <c r="J158" s="354"/>
      <c r="K158" s="318"/>
      <c r="L158" s="379" t="s">
        <v>1740</v>
      </c>
    </row>
    <row r="159" spans="1:12">
      <c r="A159" s="277" t="s">
        <v>1741</v>
      </c>
      <c r="B159" s="17"/>
      <c r="C159" s="81"/>
      <c r="D159" s="354"/>
      <c r="E159" s="312"/>
      <c r="F159" s="80"/>
      <c r="G159" s="81"/>
      <c r="H159" s="81"/>
      <c r="I159" s="81"/>
      <c r="J159" s="354"/>
      <c r="K159" s="318"/>
      <c r="L159" s="379" t="s">
        <v>1741</v>
      </c>
    </row>
    <row r="160" spans="1:12">
      <c r="A160" s="277" t="s">
        <v>1742</v>
      </c>
      <c r="B160" s="17"/>
      <c r="C160" s="81"/>
      <c r="D160" s="354"/>
      <c r="E160" s="312"/>
      <c r="F160" s="80"/>
      <c r="G160" s="81"/>
      <c r="H160" s="81"/>
      <c r="I160" s="81"/>
      <c r="J160" s="354"/>
      <c r="K160" s="318"/>
      <c r="L160" s="379" t="s">
        <v>1742</v>
      </c>
    </row>
    <row r="161" spans="1:12">
      <c r="A161" s="277" t="s">
        <v>1743</v>
      </c>
      <c r="B161" s="17"/>
      <c r="C161" s="81"/>
      <c r="D161" s="354"/>
      <c r="E161" s="312"/>
      <c r="F161" s="80"/>
      <c r="G161" s="81"/>
      <c r="H161" s="81"/>
      <c r="I161" s="81"/>
      <c r="J161" s="354"/>
      <c r="K161" s="318"/>
      <c r="L161" s="379" t="s">
        <v>1743</v>
      </c>
    </row>
    <row r="162" spans="1:12">
      <c r="A162" s="277" t="s">
        <v>1744</v>
      </c>
      <c r="B162" s="17"/>
      <c r="C162" s="81"/>
      <c r="D162" s="354"/>
      <c r="E162" s="312"/>
      <c r="F162" s="80"/>
      <c r="G162" s="81"/>
      <c r="H162" s="81"/>
      <c r="I162" s="81"/>
      <c r="J162" s="354"/>
      <c r="K162" s="318"/>
      <c r="L162" s="379" t="s">
        <v>1744</v>
      </c>
    </row>
    <row r="163" spans="1:12">
      <c r="A163" s="277" t="s">
        <v>1745</v>
      </c>
      <c r="B163" s="17"/>
      <c r="C163" s="81"/>
      <c r="D163" s="354"/>
      <c r="E163" s="312"/>
      <c r="F163" s="80"/>
      <c r="G163" s="81"/>
      <c r="H163" s="81"/>
      <c r="I163" s="81"/>
      <c r="J163" s="354"/>
      <c r="K163" s="318"/>
      <c r="L163" s="379" t="s">
        <v>1745</v>
      </c>
    </row>
    <row r="164" spans="1:12">
      <c r="A164" s="277" t="s">
        <v>582</v>
      </c>
      <c r="B164" s="17"/>
      <c r="C164" s="81"/>
      <c r="D164" s="354"/>
      <c r="E164" s="312"/>
      <c r="F164" s="80"/>
      <c r="G164" s="81"/>
      <c r="H164" s="81"/>
      <c r="I164" s="81"/>
      <c r="J164" s="354"/>
      <c r="K164" s="318"/>
      <c r="L164" s="379" t="s">
        <v>582</v>
      </c>
    </row>
    <row r="165" spans="1:12">
      <c r="A165" s="277" t="s">
        <v>583</v>
      </c>
      <c r="B165" s="17"/>
      <c r="C165" s="81"/>
      <c r="D165" s="354"/>
      <c r="E165" s="312"/>
      <c r="F165" s="80"/>
      <c r="G165" s="81"/>
      <c r="H165" s="81"/>
      <c r="I165" s="81"/>
      <c r="J165" s="354"/>
      <c r="K165" s="318"/>
      <c r="L165" s="379" t="s">
        <v>583</v>
      </c>
    </row>
    <row r="166" spans="1:12">
      <c r="A166" s="277" t="s">
        <v>584</v>
      </c>
      <c r="B166" s="17"/>
      <c r="C166" s="81"/>
      <c r="D166" s="354"/>
      <c r="E166" s="312"/>
      <c r="F166" s="80"/>
      <c r="G166" s="81"/>
      <c r="H166" s="81"/>
      <c r="I166" s="81"/>
      <c r="J166" s="354"/>
      <c r="K166" s="318"/>
      <c r="L166" s="379" t="s">
        <v>584</v>
      </c>
    </row>
    <row r="167" spans="1:12">
      <c r="A167" s="277" t="s">
        <v>585</v>
      </c>
      <c r="B167" s="17"/>
      <c r="C167" s="81"/>
      <c r="D167" s="354"/>
      <c r="E167" s="312"/>
      <c r="F167" s="80"/>
      <c r="G167" s="81"/>
      <c r="H167" s="81"/>
      <c r="I167" s="81"/>
      <c r="J167" s="354"/>
      <c r="K167" s="318"/>
      <c r="L167" s="379" t="s">
        <v>585</v>
      </c>
    </row>
    <row r="168" spans="1:12">
      <c r="A168" s="277" t="s">
        <v>586</v>
      </c>
      <c r="B168" s="17"/>
      <c r="C168" s="81"/>
      <c r="D168" s="354"/>
      <c r="E168" s="312"/>
      <c r="F168" s="80"/>
      <c r="G168" s="81"/>
      <c r="H168" s="81"/>
      <c r="I168" s="81"/>
      <c r="J168" s="354"/>
      <c r="K168" s="318"/>
      <c r="L168" s="379" t="s">
        <v>586</v>
      </c>
    </row>
    <row r="169" spans="1:12">
      <c r="A169" s="277" t="s">
        <v>587</v>
      </c>
      <c r="B169" s="17"/>
      <c r="C169" s="81"/>
      <c r="D169" s="354"/>
      <c r="E169" s="312"/>
      <c r="F169" s="80"/>
      <c r="G169" s="81"/>
      <c r="H169" s="81"/>
      <c r="I169" s="81"/>
      <c r="J169" s="354"/>
      <c r="K169" s="318"/>
      <c r="L169" s="379" t="s">
        <v>587</v>
      </c>
    </row>
    <row r="170" spans="1:12">
      <c r="A170" s="277" t="s">
        <v>588</v>
      </c>
      <c r="B170" s="17"/>
      <c r="C170" s="81"/>
      <c r="D170" s="354"/>
      <c r="E170" s="312"/>
      <c r="F170" s="80"/>
      <c r="G170" s="81"/>
      <c r="H170" s="81"/>
      <c r="I170" s="81"/>
      <c r="J170" s="354"/>
      <c r="K170" s="318"/>
      <c r="L170" s="379" t="s">
        <v>588</v>
      </c>
    </row>
    <row r="171" spans="1:12">
      <c r="A171" s="277" t="s">
        <v>2362</v>
      </c>
      <c r="B171" s="17"/>
      <c r="C171" s="81"/>
      <c r="D171" s="354"/>
      <c r="E171" s="312"/>
      <c r="F171" s="80"/>
      <c r="G171" s="81"/>
      <c r="H171" s="81"/>
      <c r="I171" s="81"/>
      <c r="J171" s="354"/>
      <c r="K171" s="318"/>
      <c r="L171" s="379" t="s">
        <v>2362</v>
      </c>
    </row>
    <row r="172" spans="1:12">
      <c r="A172" s="277" t="s">
        <v>2363</v>
      </c>
      <c r="B172" s="17"/>
      <c r="C172" s="81"/>
      <c r="D172" s="354"/>
      <c r="E172" s="312"/>
      <c r="F172" s="80"/>
      <c r="G172" s="81"/>
      <c r="H172" s="81"/>
      <c r="I172" s="81"/>
      <c r="J172" s="354"/>
      <c r="K172" s="318"/>
      <c r="L172" s="379" t="s">
        <v>2363</v>
      </c>
    </row>
    <row r="173" spans="1:12">
      <c r="A173" s="277" t="s">
        <v>2364</v>
      </c>
      <c r="B173" s="17"/>
      <c r="C173" s="81"/>
      <c r="D173" s="354"/>
      <c r="E173" s="312"/>
      <c r="F173" s="80"/>
      <c r="G173" s="81"/>
      <c r="H173" s="81"/>
      <c r="I173" s="81"/>
      <c r="J173" s="354"/>
      <c r="K173" s="318"/>
      <c r="L173" s="379" t="s">
        <v>2364</v>
      </c>
    </row>
    <row r="174" spans="1:12">
      <c r="A174" s="277" t="s">
        <v>2365</v>
      </c>
      <c r="B174" s="17"/>
      <c r="C174" s="81"/>
      <c r="D174" s="354"/>
      <c r="E174" s="312"/>
      <c r="F174" s="80"/>
      <c r="G174" s="81"/>
      <c r="H174" s="81"/>
      <c r="I174" s="81"/>
      <c r="J174" s="354"/>
      <c r="K174" s="318"/>
      <c r="L174" s="379" t="s">
        <v>2365</v>
      </c>
    </row>
    <row r="175" spans="1:12">
      <c r="A175" s="277" t="s">
        <v>2366</v>
      </c>
      <c r="B175" s="17"/>
      <c r="C175" s="81"/>
      <c r="D175" s="354"/>
      <c r="E175" s="312"/>
      <c r="F175" s="80"/>
      <c r="G175" s="81"/>
      <c r="H175" s="81"/>
      <c r="I175" s="81"/>
      <c r="J175" s="354"/>
      <c r="K175" s="318"/>
      <c r="L175" s="379" t="s">
        <v>2366</v>
      </c>
    </row>
    <row r="176" spans="1:12">
      <c r="A176" s="277">
        <v>33</v>
      </c>
      <c r="B176" s="17"/>
      <c r="C176" s="81"/>
      <c r="D176" s="354"/>
      <c r="E176" s="312"/>
      <c r="F176" s="80"/>
      <c r="G176" s="81"/>
      <c r="H176" s="81"/>
      <c r="I176" s="81"/>
      <c r="J176" s="354"/>
      <c r="K176" s="318"/>
      <c r="L176" s="379">
        <v>33</v>
      </c>
    </row>
    <row r="177" spans="1:12">
      <c r="A177" s="277">
        <v>34</v>
      </c>
      <c r="B177" s="17"/>
      <c r="C177" s="81"/>
      <c r="D177" s="354"/>
      <c r="E177" s="312"/>
      <c r="F177" s="80"/>
      <c r="G177" s="81"/>
      <c r="H177" s="81"/>
      <c r="I177" s="81"/>
      <c r="J177" s="354"/>
      <c r="K177" s="318"/>
      <c r="L177" s="379">
        <v>34</v>
      </c>
    </row>
    <row r="178" spans="1:12">
      <c r="A178" s="277">
        <v>35</v>
      </c>
      <c r="B178" s="17"/>
      <c r="C178" s="81"/>
      <c r="D178" s="354"/>
      <c r="E178" s="312"/>
      <c r="F178" s="80"/>
      <c r="G178" s="81"/>
      <c r="H178" s="81"/>
      <c r="I178" s="81"/>
      <c r="J178" s="354"/>
      <c r="K178" s="318"/>
      <c r="L178" s="379">
        <v>35</v>
      </c>
    </row>
    <row r="179" spans="1:12">
      <c r="A179" s="277">
        <v>36</v>
      </c>
      <c r="B179" s="17"/>
      <c r="C179" s="81"/>
      <c r="D179" s="354"/>
      <c r="E179" s="312"/>
      <c r="F179" s="80"/>
      <c r="G179" s="81"/>
      <c r="H179" s="81"/>
      <c r="I179" s="81"/>
      <c r="J179" s="354"/>
      <c r="K179" s="318"/>
      <c r="L179" s="379">
        <v>36</v>
      </c>
    </row>
    <row r="180" spans="1:12">
      <c r="A180" s="277">
        <v>37</v>
      </c>
      <c r="B180" s="17"/>
      <c r="C180" s="81"/>
      <c r="D180" s="354"/>
      <c r="E180" s="312"/>
      <c r="F180" s="80"/>
      <c r="G180" s="81"/>
      <c r="H180" s="81"/>
      <c r="I180" s="81"/>
      <c r="J180" s="354"/>
      <c r="K180" s="318"/>
      <c r="L180" s="379">
        <v>37</v>
      </c>
    </row>
    <row r="181" spans="1:12">
      <c r="A181" s="277">
        <v>38</v>
      </c>
      <c r="B181" s="17"/>
      <c r="C181" s="81"/>
      <c r="D181" s="354"/>
      <c r="E181" s="312"/>
      <c r="F181" s="80"/>
      <c r="G181" s="81"/>
      <c r="H181" s="81"/>
      <c r="I181" s="81"/>
      <c r="J181" s="354"/>
      <c r="K181" s="318"/>
      <c r="L181" s="379">
        <v>38</v>
      </c>
    </row>
    <row r="182" spans="1:12">
      <c r="A182" s="277">
        <v>39</v>
      </c>
      <c r="B182" s="17"/>
      <c r="C182" s="81"/>
      <c r="D182" s="354"/>
      <c r="E182" s="312"/>
      <c r="F182" s="80"/>
      <c r="G182" s="81"/>
      <c r="H182" s="81"/>
      <c r="I182" s="81"/>
      <c r="J182" s="354"/>
      <c r="K182" s="318"/>
      <c r="L182" s="379">
        <v>39</v>
      </c>
    </row>
    <row r="183" spans="1:12">
      <c r="A183" s="277">
        <v>40</v>
      </c>
      <c r="B183" s="17"/>
      <c r="C183" s="81"/>
      <c r="D183" s="354"/>
      <c r="E183" s="312"/>
      <c r="F183" s="80"/>
      <c r="G183" s="81"/>
      <c r="H183" s="81"/>
      <c r="I183" s="81"/>
      <c r="J183" s="354"/>
      <c r="K183" s="318"/>
      <c r="L183" s="379">
        <v>40</v>
      </c>
    </row>
    <row r="184" spans="1:12">
      <c r="A184" s="277">
        <v>41</v>
      </c>
      <c r="B184" s="17"/>
      <c r="C184" s="81"/>
      <c r="D184" s="354"/>
      <c r="E184" s="312"/>
      <c r="F184" s="80"/>
      <c r="G184" s="81"/>
      <c r="H184" s="81"/>
      <c r="I184" s="81"/>
      <c r="J184" s="354"/>
      <c r="K184" s="318"/>
      <c r="L184" s="379">
        <v>41</v>
      </c>
    </row>
    <row r="185" spans="1:12">
      <c r="A185" s="277">
        <v>42</v>
      </c>
      <c r="B185" s="17"/>
      <c r="C185" s="81"/>
      <c r="D185" s="354"/>
      <c r="E185" s="312"/>
      <c r="F185" s="80"/>
      <c r="G185" s="81"/>
      <c r="H185" s="81"/>
      <c r="I185" s="81"/>
      <c r="J185" s="354"/>
      <c r="K185" s="318"/>
      <c r="L185" s="379">
        <v>42</v>
      </c>
    </row>
    <row r="186" spans="1:12">
      <c r="A186" s="277">
        <v>43</v>
      </c>
      <c r="B186" s="17"/>
      <c r="C186" s="81"/>
      <c r="D186" s="354"/>
      <c r="E186" s="312"/>
      <c r="F186" s="80"/>
      <c r="G186" s="81"/>
      <c r="H186" s="81"/>
      <c r="I186" s="81"/>
      <c r="J186" s="354"/>
      <c r="K186" s="318"/>
      <c r="L186" s="379">
        <v>43</v>
      </c>
    </row>
    <row r="187" spans="1:12">
      <c r="A187" s="277">
        <v>44</v>
      </c>
      <c r="B187" s="17"/>
      <c r="C187" s="81"/>
      <c r="D187" s="354"/>
      <c r="E187" s="312"/>
      <c r="F187" s="80"/>
      <c r="G187" s="81"/>
      <c r="H187" s="81"/>
      <c r="I187" s="81"/>
      <c r="J187" s="354"/>
      <c r="K187" s="318"/>
      <c r="L187" s="379">
        <v>44</v>
      </c>
    </row>
    <row r="188" spans="1:12">
      <c r="A188" s="277">
        <v>45</v>
      </c>
      <c r="B188" s="291" t="s">
        <v>1182</v>
      </c>
      <c r="C188" s="81"/>
      <c r="D188" s="250">
        <f>SUM(D154:D187)</f>
        <v>0</v>
      </c>
      <c r="E188" s="248">
        <f>SUM(E154:E187)</f>
        <v>0</v>
      </c>
      <c r="F188" s="80"/>
      <c r="G188" s="81"/>
      <c r="H188" s="81"/>
      <c r="I188" s="81"/>
      <c r="J188" s="250">
        <f>SUM(J154:J187)</f>
        <v>0</v>
      </c>
      <c r="K188" s="250">
        <f>SUM(K154:K187)</f>
        <v>0</v>
      </c>
      <c r="L188" s="379">
        <v>45</v>
      </c>
    </row>
    <row r="189" spans="1:12">
      <c r="A189" s="277">
        <v>46</v>
      </c>
      <c r="B189" s="17"/>
      <c r="C189" s="81"/>
      <c r="D189" s="81"/>
      <c r="E189" s="73"/>
      <c r="F189" s="80"/>
      <c r="G189" s="81"/>
      <c r="H189" s="81"/>
      <c r="I189" s="81"/>
      <c r="J189" s="81"/>
      <c r="K189" s="78"/>
      <c r="L189" s="379">
        <v>46</v>
      </c>
    </row>
    <row r="190" spans="1:12">
      <c r="A190" s="277">
        <v>47</v>
      </c>
      <c r="B190" s="17"/>
      <c r="C190" s="81"/>
      <c r="D190" s="81"/>
      <c r="E190" s="73"/>
      <c r="F190" s="80"/>
      <c r="G190" s="81"/>
      <c r="H190" s="81"/>
      <c r="I190" s="81"/>
      <c r="J190" s="81"/>
      <c r="K190" s="78"/>
      <c r="L190" s="379">
        <v>47</v>
      </c>
    </row>
    <row r="191" spans="1:12" ht="15.75" thickBot="1">
      <c r="A191" s="285">
        <v>48</v>
      </c>
      <c r="B191" s="113"/>
      <c r="C191" s="113"/>
      <c r="D191" s="309"/>
      <c r="E191" s="289"/>
      <c r="F191" s="372"/>
      <c r="G191" s="334"/>
      <c r="H191" s="334"/>
      <c r="I191" s="373"/>
      <c r="J191" s="309"/>
      <c r="K191" s="309"/>
      <c r="L191" s="380">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3328</v>
      </c>
      <c r="B193" s="69"/>
      <c r="C193" s="69"/>
      <c r="D193" s="69"/>
      <c r="E193" s="69"/>
      <c r="F193" s="69" t="s">
        <v>3329</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printOptions horizontalCentered="1" verticalCentered="1"/>
  <pageMargins left="0.5" right="0.5" top="0.5" bottom="0.5" header="0.5" footer="0.5"/>
  <pageSetup scale="67" fitToWidth="2" fitToHeight="3" pageOrder="overThenDown" orientation="portrait" horizontalDpi="300" verticalDpi="300" r:id="rId1"/>
  <headerFooter alignWithMargins="0"/>
  <rowBreaks count="2" manualBreakCount="2">
    <brk id="68" max="16383" man="1"/>
    <brk id="133" max="16383" man="1"/>
  </rowBreaks>
  <colBreaks count="1" manualBreakCount="1">
    <brk id="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99"/>
  <sheetViews>
    <sheetView defaultGridColor="0" topLeftCell="A162" colorId="22" zoomScaleNormal="100" zoomScaleSheetLayoutView="50" workbookViewId="0">
      <selection activeCell="I193" sqref="I193"/>
    </sheetView>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16384" width="9.6640625" style="9"/>
  </cols>
  <sheetData>
    <row r="1" spans="1:6">
      <c r="A1" s="29" t="s">
        <v>1789</v>
      </c>
      <c r="B1" s="66"/>
      <c r="C1" s="66"/>
      <c r="D1" s="229" t="s">
        <v>1335</v>
      </c>
      <c r="E1" s="66" t="s">
        <v>1791</v>
      </c>
      <c r="F1" s="260" t="s">
        <v>1792</v>
      </c>
    </row>
    <row r="2" spans="1:6">
      <c r="A2" s="72" t="str">
        <f>'Data Sheet'!$C$25</f>
        <v xml:space="preserve"> New York State Electric &amp; Gas Corporation</v>
      </c>
      <c r="B2" s="17"/>
      <c r="C2" s="17"/>
      <c r="D2" s="78" t="s">
        <v>1148</v>
      </c>
      <c r="E2" s="17" t="s">
        <v>3295</v>
      </c>
      <c r="F2" s="83"/>
    </row>
    <row r="3" spans="1:6" ht="15" customHeight="1">
      <c r="A3" s="74"/>
      <c r="B3" s="77"/>
      <c r="C3" s="77"/>
      <c r="D3" s="78" t="s">
        <v>1149</v>
      </c>
      <c r="E3" s="703" t="str">
        <f>'Data Sheet'!$C$40</f>
        <v xml:space="preserve"> </v>
      </c>
      <c r="F3" s="111" t="str">
        <f>'Data Sheet'!$C$38</f>
        <v>12/31/2016</v>
      </c>
    </row>
    <row r="4" spans="1:6" ht="15" customHeight="1">
      <c r="A4" s="237"/>
      <c r="B4" s="17"/>
      <c r="C4" s="17"/>
      <c r="D4" s="89"/>
      <c r="E4" s="89"/>
      <c r="F4" s="85"/>
    </row>
    <row r="5" spans="1:6">
      <c r="A5" s="310" t="s">
        <v>3330</v>
      </c>
      <c r="B5" s="69"/>
      <c r="C5" s="69"/>
      <c r="D5" s="69"/>
      <c r="E5" s="69"/>
      <c r="F5" s="70"/>
    </row>
    <row r="6" spans="1:6">
      <c r="A6" s="239"/>
      <c r="B6" s="17"/>
      <c r="C6" s="17"/>
      <c r="D6" s="17"/>
      <c r="E6" s="17"/>
      <c r="F6" s="73"/>
    </row>
    <row r="7" spans="1:6">
      <c r="A7" s="239" t="s">
        <v>3331</v>
      </c>
      <c r="B7" s="17"/>
      <c r="C7" s="17" t="s">
        <v>3332</v>
      </c>
      <c r="D7" s="17"/>
      <c r="E7" s="17"/>
      <c r="F7" s="73"/>
    </row>
    <row r="8" spans="1:6">
      <c r="A8" s="239"/>
      <c r="B8" s="17"/>
      <c r="C8" s="17" t="s">
        <v>2541</v>
      </c>
      <c r="D8" s="17"/>
      <c r="E8" s="17"/>
      <c r="F8" s="73"/>
    </row>
    <row r="9" spans="1:6">
      <c r="A9" s="239"/>
      <c r="B9" s="17"/>
      <c r="C9" s="17" t="s">
        <v>2542</v>
      </c>
      <c r="D9" s="17"/>
      <c r="E9" s="17"/>
      <c r="F9" s="73"/>
    </row>
    <row r="10" spans="1:6">
      <c r="A10" s="239"/>
      <c r="B10" s="17"/>
      <c r="C10" s="17" t="s">
        <v>2543</v>
      </c>
      <c r="D10" s="17"/>
      <c r="E10" s="17"/>
      <c r="F10" s="73"/>
    </row>
    <row r="11" spans="1:6">
      <c r="A11" s="239" t="s">
        <v>2306</v>
      </c>
      <c r="B11" s="17"/>
      <c r="C11" s="17" t="s">
        <v>3623</v>
      </c>
      <c r="D11" s="17"/>
      <c r="E11" s="17"/>
      <c r="F11" s="73"/>
    </row>
    <row r="12" spans="1:6">
      <c r="A12" s="239"/>
      <c r="B12" s="17"/>
      <c r="C12" s="17" t="s">
        <v>3624</v>
      </c>
      <c r="D12" s="17"/>
      <c r="E12" s="17"/>
      <c r="F12" s="73"/>
    </row>
    <row r="13" spans="1:6">
      <c r="A13" s="239"/>
      <c r="B13" s="17"/>
      <c r="C13" s="17" t="s">
        <v>2556</v>
      </c>
      <c r="D13" s="17"/>
      <c r="E13" s="17"/>
      <c r="F13" s="73"/>
    </row>
    <row r="14" spans="1:6">
      <c r="A14" s="239"/>
      <c r="B14" s="17"/>
      <c r="C14" s="17" t="s">
        <v>2557</v>
      </c>
      <c r="D14" s="17"/>
      <c r="E14" s="17"/>
      <c r="F14" s="73"/>
    </row>
    <row r="15" spans="1:6">
      <c r="A15" s="239" t="s">
        <v>2307</v>
      </c>
      <c r="B15" s="17"/>
      <c r="C15" s="17" t="s">
        <v>2558</v>
      </c>
      <c r="D15" s="17"/>
      <c r="E15" s="17"/>
      <c r="F15" s="73"/>
    </row>
    <row r="16" spans="1:6">
      <c r="A16" s="239"/>
      <c r="B16" s="17"/>
      <c r="C16" s="17" t="s">
        <v>2559</v>
      </c>
      <c r="D16" s="17"/>
      <c r="E16" s="17"/>
      <c r="F16" s="73"/>
    </row>
    <row r="17" spans="1:6">
      <c r="A17" s="240"/>
      <c r="B17" s="77"/>
      <c r="C17" s="77" t="s">
        <v>2560</v>
      </c>
      <c r="D17" s="77"/>
      <c r="E17" s="77"/>
      <c r="F17" s="76"/>
    </row>
    <row r="18" spans="1:6">
      <c r="A18" s="239" t="s">
        <v>1718</v>
      </c>
      <c r="B18" s="98"/>
      <c r="C18" s="69" t="s">
        <v>2561</v>
      </c>
      <c r="D18" s="69"/>
      <c r="E18" s="69"/>
      <c r="F18" s="390" t="s">
        <v>1829</v>
      </c>
    </row>
    <row r="19" spans="1:6">
      <c r="A19" s="239" t="s">
        <v>2562</v>
      </c>
      <c r="B19" s="98"/>
      <c r="C19" s="69" t="s">
        <v>3007</v>
      </c>
      <c r="D19" s="69"/>
      <c r="E19" s="69"/>
      <c r="F19" s="390" t="s">
        <v>3008</v>
      </c>
    </row>
    <row r="20" spans="1:6">
      <c r="A20" s="240"/>
      <c r="B20" s="105"/>
      <c r="C20" s="77"/>
      <c r="D20" s="77"/>
      <c r="E20" s="77"/>
      <c r="F20" s="111"/>
    </row>
    <row r="21" spans="1:6">
      <c r="A21" s="240">
        <v>1</v>
      </c>
      <c r="B21" s="105"/>
      <c r="C21" s="77" t="s">
        <v>2563</v>
      </c>
      <c r="D21" s="77"/>
      <c r="E21" s="77"/>
      <c r="F21" s="391">
        <v>118887188</v>
      </c>
    </row>
    <row r="22" spans="1:6">
      <c r="A22" s="240">
        <v>2</v>
      </c>
      <c r="B22" s="105"/>
      <c r="C22" s="77" t="s">
        <v>406</v>
      </c>
      <c r="D22" s="77"/>
      <c r="E22" s="77"/>
      <c r="F22" s="392"/>
    </row>
    <row r="23" spans="1:6">
      <c r="A23" s="240">
        <v>3</v>
      </c>
      <c r="B23" s="105"/>
      <c r="C23" s="77"/>
      <c r="D23" s="77"/>
      <c r="E23" s="77"/>
      <c r="F23" s="393"/>
    </row>
    <row r="24" spans="1:6">
      <c r="A24" s="240">
        <v>4</v>
      </c>
      <c r="B24" s="105"/>
      <c r="C24" s="77" t="s">
        <v>407</v>
      </c>
      <c r="D24" s="77"/>
      <c r="E24" s="77"/>
      <c r="F24" s="394"/>
    </row>
    <row r="25" spans="1:6">
      <c r="A25" s="240">
        <v>5</v>
      </c>
      <c r="B25" s="105"/>
      <c r="C25" s="77"/>
      <c r="D25" s="77"/>
      <c r="E25" s="77"/>
      <c r="F25" s="395">
        <v>8327111</v>
      </c>
    </row>
    <row r="26" spans="1:6">
      <c r="A26" s="240">
        <v>6</v>
      </c>
      <c r="B26" s="105"/>
      <c r="C26" s="77"/>
      <c r="D26" s="77"/>
      <c r="E26" s="77"/>
      <c r="F26" s="284"/>
    </row>
    <row r="27" spans="1:6">
      <c r="A27" s="240">
        <v>7</v>
      </c>
      <c r="B27" s="105"/>
      <c r="C27" s="77"/>
      <c r="D27" s="77"/>
      <c r="E27" s="77"/>
      <c r="F27" s="284"/>
    </row>
    <row r="28" spans="1:6">
      <c r="A28" s="240">
        <v>8</v>
      </c>
      <c r="B28" s="105"/>
      <c r="C28" s="77"/>
      <c r="D28" s="77"/>
      <c r="E28" s="77"/>
      <c r="F28" s="283"/>
    </row>
    <row r="29" spans="1:6">
      <c r="A29" s="240">
        <v>9</v>
      </c>
      <c r="B29" s="105"/>
      <c r="C29" s="396" t="s">
        <v>408</v>
      </c>
      <c r="D29" s="77"/>
      <c r="E29" s="77"/>
      <c r="F29" s="271"/>
    </row>
    <row r="30" spans="1:6">
      <c r="A30" s="240">
        <v>10</v>
      </c>
      <c r="B30" s="105"/>
      <c r="C30" s="396"/>
      <c r="D30" s="77"/>
      <c r="E30" s="77"/>
      <c r="F30" s="284">
        <v>282836128</v>
      </c>
    </row>
    <row r="31" spans="1:6">
      <c r="A31" s="240">
        <v>11</v>
      </c>
      <c r="B31" s="105"/>
      <c r="C31" s="396"/>
      <c r="D31" s="77"/>
      <c r="E31" s="77"/>
      <c r="F31" s="284"/>
    </row>
    <row r="32" spans="1:6">
      <c r="A32" s="240">
        <v>12</v>
      </c>
      <c r="B32" s="105"/>
      <c r="C32" s="396"/>
      <c r="D32" s="77"/>
      <c r="E32" s="77"/>
      <c r="F32" s="284"/>
    </row>
    <row r="33" spans="1:6">
      <c r="A33" s="240">
        <v>13</v>
      </c>
      <c r="B33" s="105"/>
      <c r="C33" s="396"/>
      <c r="D33" s="77"/>
      <c r="E33" s="77"/>
      <c r="F33" s="283"/>
    </row>
    <row r="34" spans="1:6">
      <c r="A34" s="240">
        <v>14</v>
      </c>
      <c r="B34" s="105"/>
      <c r="C34" s="396" t="s">
        <v>409</v>
      </c>
      <c r="D34" s="77"/>
      <c r="E34" s="77"/>
      <c r="F34" s="397"/>
    </row>
    <row r="35" spans="1:6">
      <c r="A35" s="240">
        <v>15</v>
      </c>
      <c r="B35" s="105"/>
      <c r="C35" s="396"/>
      <c r="D35" s="77"/>
      <c r="E35" s="77"/>
      <c r="F35" s="284">
        <v>2154797</v>
      </c>
    </row>
    <row r="36" spans="1:6">
      <c r="A36" s="240">
        <v>16</v>
      </c>
      <c r="B36" s="105"/>
      <c r="C36" s="396"/>
      <c r="D36" s="77"/>
      <c r="E36" s="77"/>
      <c r="F36" s="284"/>
    </row>
    <row r="37" spans="1:6">
      <c r="A37" s="240">
        <v>17</v>
      </c>
      <c r="B37" s="105"/>
      <c r="C37" s="396"/>
      <c r="D37" s="77"/>
      <c r="E37" s="77"/>
      <c r="F37" s="284"/>
    </row>
    <row r="38" spans="1:6">
      <c r="A38" s="240">
        <v>18</v>
      </c>
      <c r="B38" s="105"/>
      <c r="C38" s="396"/>
      <c r="D38" s="77"/>
      <c r="E38" s="77"/>
      <c r="F38" s="284"/>
    </row>
    <row r="39" spans="1:6">
      <c r="A39" s="240">
        <v>19</v>
      </c>
      <c r="B39" s="105"/>
      <c r="C39" s="396" t="s">
        <v>410</v>
      </c>
      <c r="D39" s="77"/>
      <c r="E39" s="77"/>
      <c r="F39" s="397"/>
    </row>
    <row r="40" spans="1:6">
      <c r="A40" s="240">
        <v>20</v>
      </c>
      <c r="B40" s="105"/>
      <c r="C40" s="396"/>
      <c r="D40" s="77"/>
      <c r="E40" s="77"/>
      <c r="F40" s="395">
        <v>336148920</v>
      </c>
    </row>
    <row r="41" spans="1:6">
      <c r="A41" s="240">
        <v>21</v>
      </c>
      <c r="B41" s="105"/>
      <c r="C41" s="396"/>
      <c r="D41" s="77"/>
      <c r="E41" s="77"/>
      <c r="F41" s="284"/>
    </row>
    <row r="42" spans="1:6">
      <c r="A42" s="240">
        <v>22</v>
      </c>
      <c r="B42" s="105"/>
      <c r="C42" s="396"/>
      <c r="D42" s="77"/>
      <c r="E42" s="77"/>
      <c r="F42" s="284"/>
    </row>
    <row r="43" spans="1:6">
      <c r="A43" s="240">
        <v>23</v>
      </c>
      <c r="B43" s="105"/>
      <c r="C43" s="396"/>
      <c r="D43" s="77"/>
      <c r="E43" s="77"/>
      <c r="F43" s="284"/>
    </row>
    <row r="44" spans="1:6">
      <c r="A44" s="240">
        <v>24</v>
      </c>
      <c r="B44" s="105"/>
      <c r="C44" s="396"/>
      <c r="D44" s="77"/>
      <c r="E44" s="77"/>
      <c r="F44" s="284"/>
    </row>
    <row r="45" spans="1:6">
      <c r="A45" s="240">
        <v>25</v>
      </c>
      <c r="B45" s="105"/>
      <c r="C45" s="396"/>
      <c r="D45" s="77"/>
      <c r="E45" s="77"/>
      <c r="F45" s="267"/>
    </row>
    <row r="46" spans="1:6">
      <c r="A46" s="240">
        <v>26</v>
      </c>
      <c r="B46" s="105"/>
      <c r="C46" s="396"/>
      <c r="D46" s="77"/>
      <c r="E46" s="77"/>
      <c r="F46" s="284"/>
    </row>
    <row r="47" spans="1:6">
      <c r="A47" s="240">
        <v>27</v>
      </c>
      <c r="B47" s="105"/>
      <c r="C47" s="396" t="s">
        <v>411</v>
      </c>
      <c r="D47" s="77"/>
      <c r="E47" s="77"/>
      <c r="F47" s="391">
        <f>F21+SUM(F25:F28)+SUM(F30:F33)-SUM(F35:F38)-SUM(F40:F46)</f>
        <v>71746710</v>
      </c>
    </row>
    <row r="48" spans="1:6">
      <c r="A48" s="239">
        <v>28</v>
      </c>
      <c r="B48" s="98"/>
      <c r="C48" s="398" t="s">
        <v>412</v>
      </c>
      <c r="D48" s="17"/>
      <c r="E48" s="17"/>
      <c r="F48" s="283"/>
    </row>
    <row r="49" spans="1:6">
      <c r="A49" s="239">
        <v>29</v>
      </c>
      <c r="B49" s="98"/>
      <c r="C49" s="398"/>
      <c r="D49" s="17"/>
      <c r="E49" s="17"/>
      <c r="F49" s="283"/>
    </row>
    <row r="50" spans="1:6">
      <c r="A50" s="239">
        <v>30</v>
      </c>
      <c r="B50" s="98"/>
      <c r="C50" s="398" t="s">
        <v>5620</v>
      </c>
      <c r="D50" s="17"/>
      <c r="E50" s="17"/>
      <c r="F50" s="283">
        <v>25111349</v>
      </c>
    </row>
    <row r="51" spans="1:6">
      <c r="A51" s="239">
        <v>31</v>
      </c>
      <c r="B51" s="98"/>
      <c r="C51" s="398" t="s">
        <v>5621</v>
      </c>
      <c r="D51" s="17"/>
      <c r="E51" s="17" t="s">
        <v>1778</v>
      </c>
      <c r="F51" s="283">
        <v>-2245248</v>
      </c>
    </row>
    <row r="52" spans="1:6">
      <c r="A52" s="239">
        <v>32</v>
      </c>
      <c r="B52" s="98"/>
      <c r="C52" s="398"/>
      <c r="D52" s="17"/>
      <c r="E52" s="17" t="s">
        <v>1778</v>
      </c>
      <c r="F52" s="283"/>
    </row>
    <row r="53" spans="1:6">
      <c r="A53" s="239">
        <v>33</v>
      </c>
      <c r="B53" s="98"/>
      <c r="C53" s="2937" t="s">
        <v>5622</v>
      </c>
      <c r="D53" s="17"/>
      <c r="E53" s="17"/>
      <c r="F53" s="283">
        <v>22866101</v>
      </c>
    </row>
    <row r="54" spans="1:6">
      <c r="A54" s="239">
        <v>34</v>
      </c>
      <c r="B54" s="98"/>
      <c r="C54" s="398"/>
      <c r="D54" s="17"/>
      <c r="E54" s="17"/>
      <c r="F54" s="283"/>
    </row>
    <row r="55" spans="1:6">
      <c r="A55" s="239">
        <v>35</v>
      </c>
      <c r="B55" s="98"/>
      <c r="C55" s="398"/>
      <c r="D55" s="17"/>
      <c r="E55" s="17"/>
      <c r="F55" s="283"/>
    </row>
    <row r="56" spans="1:6">
      <c r="A56" s="239">
        <v>36</v>
      </c>
      <c r="B56" s="98"/>
      <c r="C56" s="398"/>
      <c r="D56" s="17"/>
      <c r="E56" s="17"/>
      <c r="F56" s="283"/>
    </row>
    <row r="57" spans="1:6">
      <c r="A57" s="239">
        <v>37</v>
      </c>
      <c r="B57" s="98"/>
      <c r="C57" s="398"/>
      <c r="D57" s="17"/>
      <c r="E57" s="17"/>
      <c r="F57" s="283"/>
    </row>
    <row r="58" spans="1:6">
      <c r="A58" s="239">
        <v>38</v>
      </c>
      <c r="B58" s="98"/>
      <c r="C58" s="398"/>
      <c r="D58" s="17"/>
      <c r="E58" s="17"/>
      <c r="F58" s="283"/>
    </row>
    <row r="59" spans="1:6">
      <c r="A59" s="239">
        <v>39</v>
      </c>
      <c r="B59" s="98"/>
      <c r="C59" s="398"/>
      <c r="D59" s="17"/>
      <c r="E59" s="17"/>
      <c r="F59" s="283"/>
    </row>
    <row r="60" spans="1:6">
      <c r="A60" s="239">
        <v>40</v>
      </c>
      <c r="B60" s="98"/>
      <c r="C60" s="398"/>
      <c r="D60" s="17"/>
      <c r="E60" s="17"/>
      <c r="F60" s="283"/>
    </row>
    <row r="61" spans="1:6">
      <c r="A61" s="239">
        <v>41</v>
      </c>
      <c r="B61" s="98"/>
      <c r="C61" s="398"/>
      <c r="D61" s="17"/>
      <c r="E61" s="17"/>
      <c r="F61" s="283"/>
    </row>
    <row r="62" spans="1:6">
      <c r="A62" s="239">
        <v>42</v>
      </c>
      <c r="B62" s="98"/>
      <c r="C62" s="398"/>
      <c r="D62" s="17"/>
      <c r="E62" s="17"/>
      <c r="F62" s="283"/>
    </row>
    <row r="63" spans="1:6">
      <c r="A63" s="239">
        <v>43</v>
      </c>
      <c r="B63" s="98"/>
      <c r="C63" s="398"/>
      <c r="D63" s="17"/>
      <c r="E63" s="17"/>
      <c r="F63" s="283"/>
    </row>
    <row r="64" spans="1:6" ht="15.75" thickBot="1">
      <c r="A64" s="333">
        <v>44</v>
      </c>
      <c r="B64" s="325"/>
      <c r="C64" s="399"/>
      <c r="D64" s="113"/>
      <c r="E64" s="113"/>
      <c r="F64" s="295"/>
    </row>
    <row r="65" spans="1:6">
      <c r="A65" s="17"/>
      <c r="B65" s="17"/>
      <c r="C65" s="17"/>
      <c r="D65" s="17"/>
      <c r="E65" s="17"/>
      <c r="F65" s="17"/>
    </row>
    <row r="66" spans="1:6">
      <c r="A66" s="17" t="s">
        <v>413</v>
      </c>
      <c r="B66" s="17"/>
      <c r="C66" s="17"/>
      <c r="D66" s="17"/>
      <c r="E66" s="17"/>
      <c r="F66" s="69"/>
    </row>
    <row r="67" spans="1:6">
      <c r="A67" s="69" t="s">
        <v>414</v>
      </c>
      <c r="B67" s="69"/>
      <c r="C67" s="69"/>
      <c r="D67" s="69"/>
      <c r="E67" s="69"/>
      <c r="F67" s="69"/>
    </row>
    <row r="68" spans="1:6">
      <c r="A68" s="17"/>
      <c r="B68" s="17"/>
      <c r="C68" s="17"/>
      <c r="D68" s="17"/>
      <c r="E68" s="17"/>
      <c r="F68" s="17"/>
    </row>
    <row r="69" spans="1:6">
      <c r="A69" s="17"/>
      <c r="B69" s="17"/>
      <c r="C69" s="17"/>
      <c r="D69" s="17"/>
      <c r="E69" s="17"/>
      <c r="F69" s="17"/>
    </row>
    <row r="70" spans="1:6" ht="15.75">
      <c r="A70" s="71" t="s">
        <v>415</v>
      </c>
      <c r="B70" s="69"/>
      <c r="C70" s="69"/>
      <c r="D70" s="69"/>
      <c r="E70" s="69"/>
      <c r="F70" s="69"/>
    </row>
    <row r="71" spans="1:6">
      <c r="A71" s="17"/>
      <c r="B71" s="17"/>
      <c r="C71" s="17"/>
      <c r="D71" s="17"/>
      <c r="E71" s="17"/>
      <c r="F71" s="17"/>
    </row>
    <row r="72" spans="1:6" ht="15.75" thickBot="1">
      <c r="A72" s="17" t="str">
        <f>'Data Sheet'!$C$25</f>
        <v xml:space="preserve"> New York State Electric &amp; Gas Corporation</v>
      </c>
      <c r="B72" s="17"/>
      <c r="C72" s="17"/>
      <c r="D72" s="17"/>
      <c r="E72" s="693" t="str">
        <f>'Data Sheet'!$C$40</f>
        <v xml:space="preserve"> </v>
      </c>
      <c r="F72" s="9" t="str">
        <f>'Data Sheet'!$C$38</f>
        <v>12/31/2016</v>
      </c>
    </row>
    <row r="73" spans="1:6">
      <c r="A73" s="400"/>
      <c r="B73" s="66"/>
      <c r="C73" s="66"/>
      <c r="D73" s="66"/>
      <c r="E73" s="66"/>
      <c r="F73" s="67"/>
    </row>
    <row r="74" spans="1:6">
      <c r="A74" s="310" t="s">
        <v>3330</v>
      </c>
      <c r="B74" s="69"/>
      <c r="C74" s="69"/>
      <c r="D74" s="69"/>
      <c r="E74" s="69"/>
      <c r="F74" s="70"/>
    </row>
    <row r="75" spans="1:6">
      <c r="A75" s="240"/>
      <c r="B75" s="77"/>
      <c r="C75" s="77"/>
      <c r="D75" s="77"/>
      <c r="E75" s="77"/>
      <c r="F75" s="76"/>
    </row>
    <row r="76" spans="1:6">
      <c r="A76" s="239"/>
      <c r="B76" s="17"/>
      <c r="C76" s="69" t="s">
        <v>2561</v>
      </c>
      <c r="D76" s="69"/>
      <c r="E76" s="69"/>
      <c r="F76" s="390" t="s">
        <v>1829</v>
      </c>
    </row>
    <row r="77" spans="1:6">
      <c r="A77" s="240"/>
      <c r="B77" s="77"/>
      <c r="C77" s="75" t="s">
        <v>3007</v>
      </c>
      <c r="D77" s="75"/>
      <c r="E77" s="75"/>
      <c r="F77" s="401" t="s">
        <v>3008</v>
      </c>
    </row>
    <row r="78" spans="1:6">
      <c r="A78" s="239"/>
      <c r="B78" s="17"/>
      <c r="C78" s="17" t="s">
        <v>5623</v>
      </c>
      <c r="D78" s="17"/>
      <c r="E78" s="17"/>
      <c r="F78" s="283"/>
    </row>
    <row r="79" spans="1:6">
      <c r="A79" s="239"/>
      <c r="B79" s="17"/>
      <c r="C79" s="2943" t="s">
        <v>5624</v>
      </c>
      <c r="D79" s="17"/>
      <c r="E79" s="17"/>
      <c r="F79" s="283">
        <v>1992538</v>
      </c>
    </row>
    <row r="80" spans="1:6">
      <c r="A80" s="239"/>
      <c r="B80" s="17"/>
      <c r="C80" s="2943" t="s">
        <v>5625</v>
      </c>
      <c r="D80" s="17"/>
      <c r="E80" s="17"/>
      <c r="F80" s="284">
        <v>6334573</v>
      </c>
    </row>
    <row r="81" spans="1:6">
      <c r="A81" s="239"/>
      <c r="B81" s="17"/>
      <c r="C81" s="17"/>
      <c r="D81" s="17"/>
      <c r="E81" s="17"/>
      <c r="F81" s="283">
        <v>8327111</v>
      </c>
    </row>
    <row r="82" spans="1:6">
      <c r="A82" s="239"/>
      <c r="B82" s="17"/>
      <c r="C82" s="17" t="s">
        <v>5626</v>
      </c>
      <c r="D82" s="17"/>
      <c r="E82" s="17"/>
      <c r="F82" s="283"/>
    </row>
    <row r="83" spans="1:6">
      <c r="A83" s="239"/>
      <c r="B83" s="17"/>
      <c r="C83" s="17" t="s">
        <v>5627</v>
      </c>
      <c r="D83" s="17"/>
      <c r="E83" s="17"/>
      <c r="F83" s="283">
        <v>258000</v>
      </c>
    </row>
    <row r="84" spans="1:6">
      <c r="A84" s="239"/>
      <c r="B84" s="17"/>
      <c r="C84" s="17" t="s">
        <v>5628</v>
      </c>
      <c r="D84" s="17"/>
      <c r="E84" s="17"/>
      <c r="F84" s="283">
        <v>43821</v>
      </c>
    </row>
    <row r="85" spans="1:6">
      <c r="A85" s="239"/>
      <c r="B85" s="17"/>
      <c r="C85" s="17" t="s">
        <v>5629</v>
      </c>
      <c r="D85" s="17"/>
      <c r="E85" s="17"/>
      <c r="F85" s="283">
        <v>426159</v>
      </c>
    </row>
    <row r="86" spans="1:6">
      <c r="A86" s="239"/>
      <c r="B86" s="17"/>
      <c r="C86" s="17" t="s">
        <v>5630</v>
      </c>
      <c r="D86" s="17"/>
      <c r="E86" s="17"/>
      <c r="F86" s="283">
        <v>352894</v>
      </c>
    </row>
    <row r="87" spans="1:6">
      <c r="A87" s="239"/>
      <c r="B87" s="17"/>
      <c r="C87" s="17" t="s">
        <v>5631</v>
      </c>
      <c r="D87" s="17"/>
      <c r="E87" s="17"/>
      <c r="F87" s="283">
        <v>10918</v>
      </c>
    </row>
    <row r="88" spans="1:6">
      <c r="A88" s="239"/>
      <c r="B88" s="17"/>
      <c r="C88" s="17" t="s">
        <v>5632</v>
      </c>
      <c r="D88" s="17"/>
      <c r="E88" s="17"/>
      <c r="F88" s="283">
        <v>491467</v>
      </c>
    </row>
    <row r="89" spans="1:6">
      <c r="A89" s="239"/>
      <c r="B89" s="17"/>
      <c r="C89" s="17" t="s">
        <v>5633</v>
      </c>
      <c r="D89" s="17"/>
      <c r="E89" s="17"/>
      <c r="F89" s="283">
        <v>50000</v>
      </c>
    </row>
    <row r="90" spans="1:6">
      <c r="A90" s="239"/>
      <c r="B90" s="17"/>
      <c r="C90" s="2937" t="s">
        <v>5634</v>
      </c>
      <c r="D90" s="69"/>
      <c r="E90" s="69"/>
      <c r="F90" s="283">
        <v>280448</v>
      </c>
    </row>
    <row r="91" spans="1:6">
      <c r="A91" s="239"/>
      <c r="B91" s="17"/>
      <c r="C91" s="2937" t="s">
        <v>5635</v>
      </c>
      <c r="D91" s="69"/>
      <c r="E91" s="69"/>
      <c r="F91" s="283">
        <v>300667</v>
      </c>
    </row>
    <row r="92" spans="1:6">
      <c r="A92" s="239"/>
      <c r="B92" s="17"/>
      <c r="C92" s="2937" t="s">
        <v>5636</v>
      </c>
      <c r="D92" s="17"/>
      <c r="E92" s="17"/>
      <c r="F92" s="283">
        <v>862419</v>
      </c>
    </row>
    <row r="93" spans="1:6">
      <c r="A93" s="239"/>
      <c r="B93" s="17"/>
      <c r="C93" s="2937" t="s">
        <v>5559</v>
      </c>
      <c r="D93" s="17"/>
      <c r="E93" s="17"/>
      <c r="F93" s="283">
        <v>9646602</v>
      </c>
    </row>
    <row r="94" spans="1:6">
      <c r="A94" s="239"/>
      <c r="B94" s="17"/>
      <c r="C94" s="2937" t="s">
        <v>5637</v>
      </c>
      <c r="D94" s="17"/>
      <c r="E94" s="17"/>
      <c r="F94" s="283">
        <v>1841478</v>
      </c>
    </row>
    <row r="95" spans="1:6">
      <c r="A95" s="239"/>
      <c r="B95" s="17"/>
      <c r="C95" s="2937" t="s">
        <v>5638</v>
      </c>
      <c r="D95" s="17"/>
      <c r="E95" s="17"/>
      <c r="F95" s="283">
        <v>276831</v>
      </c>
    </row>
    <row r="96" spans="1:6">
      <c r="A96" s="239"/>
      <c r="B96" s="17"/>
      <c r="C96" s="2937" t="s">
        <v>5639</v>
      </c>
      <c r="D96" s="17"/>
      <c r="E96" s="17"/>
      <c r="F96" s="283">
        <v>1044479</v>
      </c>
    </row>
    <row r="97" spans="1:6">
      <c r="A97" s="239"/>
      <c r="B97" s="17"/>
      <c r="C97" s="2937" t="s">
        <v>5562</v>
      </c>
      <c r="D97" s="17"/>
      <c r="E97" s="17"/>
      <c r="F97" s="283">
        <v>5975367</v>
      </c>
    </row>
    <row r="98" spans="1:6">
      <c r="A98" s="239"/>
      <c r="B98" s="17"/>
      <c r="C98" s="2937" t="s">
        <v>5640</v>
      </c>
      <c r="D98" s="17"/>
      <c r="E98" s="17"/>
      <c r="F98" s="283">
        <v>1325017</v>
      </c>
    </row>
    <row r="99" spans="1:6">
      <c r="A99" s="239"/>
      <c r="B99" s="17"/>
      <c r="C99" s="2937" t="s">
        <v>5641</v>
      </c>
      <c r="D99" s="17"/>
      <c r="E99" s="17"/>
      <c r="F99" s="283">
        <v>328100</v>
      </c>
    </row>
    <row r="100" spans="1:6">
      <c r="A100" s="239"/>
      <c r="B100" s="17"/>
      <c r="C100" s="2937" t="s">
        <v>5642</v>
      </c>
      <c r="D100" s="17"/>
      <c r="E100" s="17"/>
      <c r="F100" s="283">
        <v>74348234</v>
      </c>
    </row>
    <row r="101" spans="1:6">
      <c r="A101" s="239"/>
      <c r="B101" s="17"/>
      <c r="C101" s="2937" t="s">
        <v>5643</v>
      </c>
      <c r="D101" s="17"/>
      <c r="E101" s="17"/>
      <c r="F101" s="283">
        <v>837028</v>
      </c>
    </row>
    <row r="102" spans="1:6">
      <c r="A102" s="239"/>
      <c r="B102" s="17"/>
      <c r="C102" s="2937" t="s">
        <v>5644</v>
      </c>
      <c r="D102" s="17"/>
      <c r="E102" s="17"/>
      <c r="F102" s="283">
        <v>118984</v>
      </c>
    </row>
    <row r="103" spans="1:6">
      <c r="A103" s="239"/>
      <c r="B103" s="17"/>
      <c r="C103" s="2937" t="s">
        <v>5645</v>
      </c>
      <c r="D103" s="17"/>
      <c r="E103" s="17"/>
      <c r="F103" s="283">
        <v>750754</v>
      </c>
    </row>
    <row r="104" spans="1:6">
      <c r="A104" s="239"/>
      <c r="B104" s="17"/>
      <c r="C104" s="2937" t="s">
        <v>5646</v>
      </c>
      <c r="D104" s="17"/>
      <c r="E104" s="17"/>
      <c r="F104" s="283">
        <v>217821</v>
      </c>
    </row>
    <row r="105" spans="1:6">
      <c r="A105" s="239"/>
      <c r="B105" s="17"/>
      <c r="C105" s="2937" t="s">
        <v>5647</v>
      </c>
      <c r="D105" s="17"/>
      <c r="E105" s="17"/>
      <c r="F105" s="283">
        <v>3581</v>
      </c>
    </row>
    <row r="106" spans="1:6">
      <c r="A106" s="239"/>
      <c r="B106" s="17"/>
      <c r="C106" s="2937" t="s">
        <v>5648</v>
      </c>
      <c r="D106" s="17"/>
      <c r="E106" s="17"/>
      <c r="F106" s="283">
        <v>147009</v>
      </c>
    </row>
    <row r="107" spans="1:6">
      <c r="A107" s="239"/>
      <c r="B107" s="17"/>
      <c r="C107" s="2937" t="s">
        <v>5649</v>
      </c>
      <c r="D107" s="17"/>
      <c r="E107" s="17"/>
      <c r="F107" s="283">
        <v>698429</v>
      </c>
    </row>
    <row r="108" spans="1:6">
      <c r="A108" s="239"/>
      <c r="B108" s="17"/>
      <c r="C108" s="2937" t="s">
        <v>5650</v>
      </c>
      <c r="D108" s="17"/>
      <c r="E108" s="17"/>
      <c r="F108" s="283">
        <v>423275</v>
      </c>
    </row>
    <row r="109" spans="1:6">
      <c r="A109" s="239"/>
      <c r="B109" s="17"/>
      <c r="C109" s="2937" t="s">
        <v>5651</v>
      </c>
      <c r="D109" s="17"/>
      <c r="E109" s="17"/>
      <c r="F109" s="283">
        <v>4113391</v>
      </c>
    </row>
    <row r="110" spans="1:6">
      <c r="A110" s="239"/>
      <c r="B110" s="17"/>
      <c r="C110" s="2937" t="s">
        <v>5652</v>
      </c>
      <c r="D110" s="17"/>
      <c r="E110" s="17"/>
      <c r="F110" s="283">
        <v>58175</v>
      </c>
    </row>
    <row r="111" spans="1:6">
      <c r="A111" s="239"/>
      <c r="B111" s="17"/>
      <c r="C111" s="2937" t="s">
        <v>5653</v>
      </c>
      <c r="D111" s="17"/>
      <c r="E111" s="17"/>
      <c r="F111" s="283">
        <v>3532</v>
      </c>
    </row>
    <row r="112" spans="1:6">
      <c r="A112" s="239"/>
      <c r="B112" s="17"/>
      <c r="C112" s="2937" t="s">
        <v>5654</v>
      </c>
      <c r="D112" s="17"/>
      <c r="E112" s="17"/>
      <c r="F112" s="283">
        <v>1710</v>
      </c>
    </row>
    <row r="113" spans="1:6">
      <c r="A113" s="239"/>
      <c r="B113" s="17"/>
      <c r="C113" s="2937" t="s">
        <v>5655</v>
      </c>
      <c r="D113" s="17"/>
      <c r="E113" s="17"/>
      <c r="F113" s="283">
        <v>209003</v>
      </c>
    </row>
    <row r="114" spans="1:6">
      <c r="A114" s="239"/>
      <c r="B114" s="17"/>
      <c r="C114" s="2937" t="s">
        <v>5656</v>
      </c>
      <c r="D114" s="17"/>
      <c r="E114" s="17"/>
      <c r="F114" s="283">
        <v>34319</v>
      </c>
    </row>
    <row r="115" spans="1:6">
      <c r="A115" s="239"/>
      <c r="B115" s="17"/>
      <c r="C115" s="2937" t="s">
        <v>5657</v>
      </c>
      <c r="D115" s="17"/>
      <c r="E115" s="17"/>
      <c r="F115" s="283">
        <v>9481424</v>
      </c>
    </row>
    <row r="116" spans="1:6">
      <c r="A116" s="239"/>
      <c r="B116" s="17"/>
      <c r="C116" s="2937" t="s">
        <v>5658</v>
      </c>
      <c r="D116" s="17"/>
      <c r="E116" s="17"/>
      <c r="F116" s="283">
        <v>2184979</v>
      </c>
    </row>
    <row r="117" spans="1:6">
      <c r="A117" s="239"/>
      <c r="B117" s="17"/>
      <c r="C117" s="2937" t="s">
        <v>5659</v>
      </c>
      <c r="D117" s="17"/>
      <c r="E117" s="17"/>
      <c r="F117" s="283">
        <v>8365669</v>
      </c>
    </row>
    <row r="118" spans="1:6">
      <c r="A118" s="239"/>
      <c r="B118" s="17"/>
      <c r="C118" s="2937" t="s">
        <v>5660</v>
      </c>
      <c r="D118" s="17"/>
      <c r="E118" s="17"/>
      <c r="F118" s="283">
        <v>179969</v>
      </c>
    </row>
    <row r="119" spans="1:6">
      <c r="A119" s="239"/>
      <c r="B119" s="17"/>
      <c r="C119" s="398" t="s">
        <v>5556</v>
      </c>
      <c r="D119" s="17"/>
      <c r="E119" s="17"/>
      <c r="F119" s="283">
        <v>1265726</v>
      </c>
    </row>
    <row r="120" spans="1:6">
      <c r="A120" s="239"/>
      <c r="B120" s="17"/>
      <c r="C120" s="398" t="s">
        <v>5661</v>
      </c>
      <c r="D120" s="17"/>
      <c r="E120" s="17"/>
      <c r="F120" s="283">
        <v>126220604</v>
      </c>
    </row>
    <row r="121" spans="1:6">
      <c r="A121" s="239"/>
      <c r="B121" s="17"/>
      <c r="C121" s="398" t="s">
        <v>5662</v>
      </c>
      <c r="D121" s="17"/>
      <c r="E121" s="17"/>
      <c r="F121" s="283">
        <v>2732242</v>
      </c>
    </row>
    <row r="122" spans="1:6">
      <c r="A122" s="239"/>
      <c r="B122" s="17"/>
      <c r="C122" s="398" t="s">
        <v>5663</v>
      </c>
      <c r="D122" s="17"/>
      <c r="E122" s="17"/>
      <c r="F122" s="283">
        <v>1638359</v>
      </c>
    </row>
    <row r="123" spans="1:6">
      <c r="A123" s="239"/>
      <c r="B123" s="17"/>
      <c r="C123" s="398" t="s">
        <v>5594</v>
      </c>
      <c r="D123" s="17"/>
      <c r="E123" s="17"/>
      <c r="F123" s="283">
        <v>596348</v>
      </c>
    </row>
    <row r="124" spans="1:6">
      <c r="A124" s="239"/>
      <c r="B124" s="17"/>
      <c r="C124" s="398" t="s">
        <v>5664</v>
      </c>
      <c r="D124" s="17"/>
      <c r="E124" s="17"/>
      <c r="F124" s="283">
        <v>524588</v>
      </c>
    </row>
    <row r="125" spans="1:6">
      <c r="A125" s="239"/>
      <c r="B125" s="17"/>
      <c r="C125" s="398" t="s">
        <v>5665</v>
      </c>
      <c r="D125" s="17"/>
      <c r="E125" s="17"/>
      <c r="F125" s="283">
        <v>24316</v>
      </c>
    </row>
    <row r="126" spans="1:6">
      <c r="A126" s="239"/>
      <c r="B126" s="17"/>
      <c r="C126" s="398" t="s">
        <v>5595</v>
      </c>
      <c r="D126" s="17"/>
      <c r="E126" s="17"/>
      <c r="F126" s="283">
        <v>23576</v>
      </c>
    </row>
    <row r="127" spans="1:6">
      <c r="A127" s="239"/>
      <c r="B127" s="17"/>
      <c r="C127" s="398" t="s">
        <v>5666</v>
      </c>
      <c r="D127" s="17"/>
      <c r="E127" s="17"/>
      <c r="F127" s="283">
        <v>22671117</v>
      </c>
    </row>
    <row r="128" spans="1:6" ht="15.75" thickBot="1">
      <c r="A128" s="333"/>
      <c r="B128" s="113"/>
      <c r="C128" s="399" t="s">
        <v>5667</v>
      </c>
      <c r="D128" s="113"/>
      <c r="E128" s="113"/>
      <c r="F128" s="295">
        <v>454864</v>
      </c>
    </row>
    <row r="129" spans="1:6">
      <c r="A129" s="17"/>
      <c r="B129" s="17"/>
      <c r="C129" s="17"/>
      <c r="D129" s="17"/>
      <c r="E129" s="17"/>
      <c r="F129" s="17"/>
    </row>
    <row r="130" spans="1:6">
      <c r="A130" s="17" t="s">
        <v>416</v>
      </c>
      <c r="B130" s="17"/>
      <c r="C130" s="17"/>
      <c r="D130" s="17"/>
      <c r="E130" s="17"/>
      <c r="F130" s="69"/>
    </row>
    <row r="131" spans="1:6">
      <c r="A131" s="69" t="s">
        <v>417</v>
      </c>
      <c r="B131" s="69"/>
      <c r="C131" s="69"/>
      <c r="D131" s="69"/>
      <c r="E131" s="69"/>
      <c r="F131" s="69"/>
    </row>
    <row r="132" spans="1:6" ht="15.75" thickBot="1">
      <c r="A132" s="17" t="str">
        <f>'Data Sheet'!$C$25</f>
        <v xml:space="preserve"> New York State Electric &amp; Gas Corporation</v>
      </c>
      <c r="B132" s="69"/>
      <c r="C132" s="69"/>
      <c r="D132" s="69"/>
      <c r="E132" s="693" t="str">
        <f>'Data Sheet'!$C$40</f>
        <v xml:space="preserve"> </v>
      </c>
      <c r="F132" s="9" t="str">
        <f>'Data Sheet'!$C$38</f>
        <v>12/31/2016</v>
      </c>
    </row>
    <row r="133" spans="1:6">
      <c r="A133" s="400"/>
      <c r="B133" s="66"/>
      <c r="C133" s="66"/>
      <c r="D133" s="66"/>
      <c r="E133" s="66"/>
      <c r="F133" s="67"/>
    </row>
    <row r="134" spans="1:6">
      <c r="A134" s="310" t="s">
        <v>3330</v>
      </c>
      <c r="B134" s="69"/>
      <c r="C134" s="69"/>
      <c r="D134" s="69"/>
      <c r="E134" s="69"/>
      <c r="F134" s="70"/>
    </row>
    <row r="135" spans="1:6">
      <c r="A135" s="240"/>
      <c r="B135" s="77"/>
      <c r="C135" s="77"/>
      <c r="D135" s="77"/>
      <c r="E135" s="77"/>
      <c r="F135" s="76"/>
    </row>
    <row r="136" spans="1:6">
      <c r="A136" s="239"/>
      <c r="B136" s="98"/>
      <c r="C136" s="69" t="s">
        <v>2561</v>
      </c>
      <c r="D136" s="69"/>
      <c r="E136" s="69"/>
      <c r="F136" s="390" t="s">
        <v>1829</v>
      </c>
    </row>
    <row r="137" spans="1:6">
      <c r="A137" s="240"/>
      <c r="B137" s="105"/>
      <c r="C137" s="75" t="s">
        <v>3007</v>
      </c>
      <c r="D137" s="75"/>
      <c r="E137" s="75"/>
      <c r="F137" s="401" t="s">
        <v>3008</v>
      </c>
    </row>
    <row r="138" spans="1:6">
      <c r="A138" s="239"/>
      <c r="B138" s="17"/>
      <c r="C138" s="2948" t="s">
        <v>5668</v>
      </c>
      <c r="D138" s="17"/>
      <c r="E138" s="17"/>
      <c r="F138" s="283">
        <v>200000</v>
      </c>
    </row>
    <row r="139" spans="1:6">
      <c r="A139" s="239"/>
      <c r="B139" s="17"/>
      <c r="C139" s="2949" t="s">
        <v>5669</v>
      </c>
      <c r="D139" s="17"/>
      <c r="E139" s="17"/>
      <c r="F139" s="283">
        <v>63341</v>
      </c>
    </row>
    <row r="140" spans="1:6">
      <c r="A140" s="239"/>
      <c r="B140" s="17"/>
      <c r="C140" s="2949" t="s">
        <v>5670</v>
      </c>
      <c r="D140" s="17"/>
      <c r="E140" s="17"/>
      <c r="F140" s="283">
        <v>644110</v>
      </c>
    </row>
    <row r="141" spans="1:6">
      <c r="A141" s="239"/>
      <c r="B141" s="17"/>
      <c r="C141" s="2949" t="s">
        <v>5671</v>
      </c>
      <c r="D141" s="17"/>
      <c r="E141" s="17"/>
      <c r="F141" s="284">
        <v>84984</v>
      </c>
    </row>
    <row r="142" spans="1:6">
      <c r="A142" s="239"/>
      <c r="B142" s="17"/>
      <c r="C142" s="2948"/>
      <c r="D142" s="17"/>
      <c r="E142" s="17"/>
      <c r="F142" s="283">
        <v>282836128</v>
      </c>
    </row>
    <row r="143" spans="1:6">
      <c r="A143" s="239"/>
      <c r="B143" s="17"/>
      <c r="C143" s="2948" t="s">
        <v>5672</v>
      </c>
      <c r="D143" s="17"/>
      <c r="E143" s="17"/>
      <c r="F143" s="283"/>
    </row>
    <row r="144" spans="1:6">
      <c r="A144" s="239"/>
      <c r="B144" s="17"/>
      <c r="C144" s="2948" t="s">
        <v>5673</v>
      </c>
      <c r="D144" s="17"/>
      <c r="E144" s="17"/>
      <c r="F144" s="283">
        <v>-2105853</v>
      </c>
    </row>
    <row r="145" spans="1:6">
      <c r="A145" s="239"/>
      <c r="B145" s="17"/>
      <c r="C145" s="2948" t="s">
        <v>5674</v>
      </c>
      <c r="D145" s="17"/>
      <c r="E145" s="17"/>
      <c r="F145" s="284">
        <v>-48944</v>
      </c>
    </row>
    <row r="146" spans="1:6">
      <c r="A146" s="239"/>
      <c r="B146" s="17"/>
      <c r="C146" s="2948"/>
      <c r="D146" s="17"/>
      <c r="E146" s="17"/>
      <c r="F146" s="283">
        <f>SUM(F144:F145)</f>
        <v>-2154797</v>
      </c>
    </row>
    <row r="147" spans="1:6">
      <c r="A147" s="239"/>
      <c r="B147" s="17"/>
      <c r="C147" s="2948" t="s">
        <v>410</v>
      </c>
      <c r="D147" s="17"/>
      <c r="E147" s="17"/>
      <c r="F147" s="283"/>
    </row>
    <row r="148" spans="1:6">
      <c r="A148" s="239"/>
      <c r="B148" s="17"/>
      <c r="C148" s="2948" t="s">
        <v>5675</v>
      </c>
      <c r="D148" s="17"/>
      <c r="E148" s="17"/>
      <c r="F148" s="283">
        <v>-12804438</v>
      </c>
    </row>
    <row r="149" spans="1:6">
      <c r="A149" s="239"/>
      <c r="B149" s="17"/>
      <c r="C149" s="2948" t="s">
        <v>5676</v>
      </c>
      <c r="D149" s="17"/>
      <c r="E149" s="17"/>
      <c r="F149" s="283">
        <v>-1992538</v>
      </c>
    </row>
    <row r="150" spans="1:6">
      <c r="A150" s="239"/>
      <c r="B150" s="17"/>
      <c r="C150" s="2948" t="s">
        <v>5677</v>
      </c>
      <c r="D150" s="69"/>
      <c r="E150" s="69"/>
      <c r="F150" s="283">
        <v>-520751</v>
      </c>
    </row>
    <row r="151" spans="1:6">
      <c r="A151" s="239"/>
      <c r="B151" s="17"/>
      <c r="C151" s="2948" t="s">
        <v>5678</v>
      </c>
      <c r="D151" s="69"/>
      <c r="E151" s="69"/>
      <c r="F151" s="283">
        <v>-423622</v>
      </c>
    </row>
    <row r="152" spans="1:6">
      <c r="A152" s="239"/>
      <c r="B152" s="17"/>
      <c r="C152" s="2948" t="s">
        <v>5679</v>
      </c>
      <c r="D152" s="17"/>
      <c r="E152" s="17"/>
      <c r="F152" s="283">
        <v>-3100000</v>
      </c>
    </row>
    <row r="153" spans="1:6">
      <c r="A153" s="239"/>
      <c r="B153" s="17"/>
      <c r="C153" s="2948" t="s">
        <v>5680</v>
      </c>
      <c r="D153" s="17"/>
      <c r="E153" s="17"/>
      <c r="F153" s="283">
        <v>-8211531</v>
      </c>
    </row>
    <row r="154" spans="1:6">
      <c r="A154" s="239"/>
      <c r="B154" s="17"/>
      <c r="C154" s="2948" t="s">
        <v>5681</v>
      </c>
      <c r="D154" s="17"/>
      <c r="E154" s="17"/>
      <c r="F154" s="283">
        <v>-2400000</v>
      </c>
    </row>
    <row r="155" spans="1:6">
      <c r="A155" s="239"/>
      <c r="B155" s="17"/>
      <c r="C155" s="2948" t="s">
        <v>6033</v>
      </c>
      <c r="D155" s="17"/>
      <c r="E155" s="17"/>
      <c r="F155" s="283">
        <v>-14634786</v>
      </c>
    </row>
    <row r="156" spans="1:6">
      <c r="A156" s="239"/>
      <c r="B156" s="17"/>
      <c r="C156" s="2948" t="s">
        <v>6034</v>
      </c>
      <c r="D156" s="17"/>
      <c r="E156" s="17"/>
      <c r="F156" s="283">
        <v>-24545</v>
      </c>
    </row>
    <row r="157" spans="1:6">
      <c r="A157" s="239"/>
      <c r="B157" s="17"/>
      <c r="C157" s="2948" t="s">
        <v>6035</v>
      </c>
      <c r="D157" s="17"/>
      <c r="E157" s="17"/>
      <c r="F157" s="283">
        <v>-1942000</v>
      </c>
    </row>
    <row r="158" spans="1:6">
      <c r="A158" s="239"/>
      <c r="B158" s="17"/>
      <c r="C158" s="2948" t="s">
        <v>5697</v>
      </c>
      <c r="D158" s="17"/>
      <c r="E158" s="17"/>
      <c r="F158" s="283">
        <v>-5098907</v>
      </c>
    </row>
    <row r="159" spans="1:6">
      <c r="A159" s="239"/>
      <c r="B159" s="17"/>
      <c r="C159" s="2948" t="s">
        <v>6036</v>
      </c>
      <c r="D159" s="17"/>
      <c r="E159" s="17"/>
      <c r="F159" s="283">
        <v>-2604725</v>
      </c>
    </row>
    <row r="160" spans="1:6">
      <c r="A160" s="239"/>
      <c r="B160" s="17"/>
      <c r="C160" s="2948" t="s">
        <v>6037</v>
      </c>
      <c r="D160" s="17"/>
      <c r="E160" s="17"/>
      <c r="F160" s="283">
        <v>-816484</v>
      </c>
    </row>
    <row r="161" spans="1:6">
      <c r="A161" s="239"/>
      <c r="B161" s="17"/>
      <c r="C161" s="2948" t="s">
        <v>5701</v>
      </c>
      <c r="D161" s="17"/>
      <c r="E161" s="17"/>
      <c r="F161" s="283">
        <v>-1035857</v>
      </c>
    </row>
    <row r="162" spans="1:6">
      <c r="A162" s="239"/>
      <c r="B162" s="17"/>
      <c r="C162" s="2948" t="s">
        <v>6038</v>
      </c>
      <c r="D162" s="17"/>
      <c r="E162" s="17"/>
      <c r="F162" s="283">
        <v>-5556</v>
      </c>
    </row>
    <row r="163" spans="1:6">
      <c r="A163" s="239"/>
      <c r="B163" s="17"/>
      <c r="C163" s="2948" t="s">
        <v>5568</v>
      </c>
      <c r="D163" s="17"/>
      <c r="E163" s="17"/>
      <c r="F163" s="283">
        <v>-1641700</v>
      </c>
    </row>
    <row r="164" spans="1:6">
      <c r="A164" s="239"/>
      <c r="B164" s="17"/>
      <c r="C164" s="2948" t="s">
        <v>6039</v>
      </c>
      <c r="D164" s="17"/>
      <c r="E164" s="17"/>
      <c r="F164" s="283">
        <v>-519719</v>
      </c>
    </row>
    <row r="165" spans="1:6">
      <c r="A165" s="239"/>
      <c r="B165" s="17"/>
      <c r="C165" s="2948" t="s">
        <v>6040</v>
      </c>
      <c r="D165" s="17"/>
      <c r="E165" s="17"/>
      <c r="F165" s="283">
        <v>-1127530</v>
      </c>
    </row>
    <row r="166" spans="1:6">
      <c r="A166" s="239"/>
      <c r="B166" s="17"/>
      <c r="C166" s="2948" t="s">
        <v>6041</v>
      </c>
      <c r="D166" s="17"/>
      <c r="E166" s="17"/>
      <c r="F166" s="283">
        <v>-190330</v>
      </c>
    </row>
    <row r="167" spans="1:6">
      <c r="A167" s="239"/>
      <c r="B167" s="17"/>
      <c r="C167" s="2948" t="s">
        <v>6042</v>
      </c>
      <c r="D167" s="17"/>
      <c r="E167" s="17"/>
      <c r="F167" s="283">
        <v>-115497</v>
      </c>
    </row>
    <row r="168" spans="1:6">
      <c r="A168" s="239"/>
      <c r="B168" s="17"/>
      <c r="C168" s="2948" t="s">
        <v>5572</v>
      </c>
      <c r="D168" s="17"/>
      <c r="E168" s="17"/>
      <c r="F168" s="283">
        <v>-844406</v>
      </c>
    </row>
    <row r="169" spans="1:6">
      <c r="A169" s="239"/>
      <c r="B169" s="17"/>
      <c r="C169" s="2948" t="s">
        <v>6043</v>
      </c>
      <c r="D169" s="17"/>
      <c r="E169" s="17"/>
      <c r="F169" s="283">
        <v>-28278821</v>
      </c>
    </row>
    <row r="170" spans="1:6">
      <c r="A170" s="239"/>
      <c r="B170" s="17"/>
      <c r="C170" s="2948" t="s">
        <v>6044</v>
      </c>
      <c r="D170" s="17"/>
      <c r="E170" s="17"/>
      <c r="F170" s="283">
        <v>-192931</v>
      </c>
    </row>
    <row r="171" spans="1:6">
      <c r="A171" s="239"/>
      <c r="B171" s="17"/>
      <c r="C171" s="2948" t="s">
        <v>6045</v>
      </c>
      <c r="D171" s="17"/>
      <c r="E171" s="17"/>
      <c r="F171" s="283">
        <v>-28289</v>
      </c>
    </row>
    <row r="172" spans="1:6">
      <c r="A172" s="239"/>
      <c r="B172" s="17"/>
      <c r="C172" s="2948" t="s">
        <v>6046</v>
      </c>
      <c r="D172" s="17"/>
      <c r="E172" s="17"/>
      <c r="F172" s="283">
        <v>-82868443</v>
      </c>
    </row>
    <row r="173" spans="1:6">
      <c r="A173" s="239"/>
      <c r="B173" s="17"/>
      <c r="C173" s="2948" t="s">
        <v>6047</v>
      </c>
      <c r="D173" s="17"/>
      <c r="E173" s="17"/>
      <c r="F173" s="283">
        <v>-18267</v>
      </c>
    </row>
    <row r="174" spans="1:6">
      <c r="A174" s="239"/>
      <c r="B174" s="17"/>
      <c r="C174" s="2948" t="s">
        <v>5590</v>
      </c>
      <c r="D174" s="17"/>
      <c r="E174" s="17"/>
      <c r="F174" s="283">
        <v>-6110033</v>
      </c>
    </row>
    <row r="175" spans="1:6">
      <c r="A175" s="239"/>
      <c r="B175" s="17"/>
      <c r="C175" s="2948" t="s">
        <v>5575</v>
      </c>
      <c r="D175" s="17"/>
      <c r="E175" s="17"/>
      <c r="F175" s="283">
        <v>-1789742</v>
      </c>
    </row>
    <row r="176" spans="1:6">
      <c r="A176" s="239"/>
      <c r="B176" s="17"/>
      <c r="C176" s="2948" t="s">
        <v>6048</v>
      </c>
      <c r="D176" s="17"/>
      <c r="E176" s="17"/>
      <c r="F176" s="283">
        <v>-68712686</v>
      </c>
    </row>
    <row r="177" spans="1:6">
      <c r="A177" s="239"/>
      <c r="B177" s="17"/>
      <c r="C177" s="2948" t="s">
        <v>6049</v>
      </c>
      <c r="D177" s="17"/>
      <c r="E177" s="17"/>
      <c r="F177" s="283">
        <v>-1037131</v>
      </c>
    </row>
    <row r="178" spans="1:6">
      <c r="A178" s="239"/>
      <c r="B178" s="17"/>
      <c r="C178" s="2948" t="s">
        <v>6050</v>
      </c>
      <c r="D178" s="17"/>
      <c r="E178" s="17"/>
      <c r="F178" s="283">
        <v>-177496</v>
      </c>
    </row>
    <row r="179" spans="1:6">
      <c r="A179" s="239"/>
      <c r="B179" s="17"/>
      <c r="C179" s="2948" t="s">
        <v>6051</v>
      </c>
      <c r="D179" s="17"/>
      <c r="E179" s="17"/>
      <c r="F179" s="283">
        <v>-37864</v>
      </c>
    </row>
    <row r="180" spans="1:6">
      <c r="A180" s="239"/>
      <c r="B180" s="17"/>
      <c r="C180" s="2948" t="s">
        <v>6052</v>
      </c>
      <c r="D180" s="17"/>
      <c r="E180" s="17"/>
      <c r="F180" s="283">
        <v>-5882383</v>
      </c>
    </row>
    <row r="181" spans="1:6">
      <c r="A181" s="239"/>
      <c r="B181" s="17"/>
      <c r="C181" s="2948" t="s">
        <v>6053</v>
      </c>
      <c r="D181" s="17"/>
      <c r="E181" s="17"/>
      <c r="F181" s="283">
        <v>-4330446</v>
      </c>
    </row>
    <row r="182" spans="1:6">
      <c r="A182" s="239"/>
      <c r="B182" s="17"/>
      <c r="C182" s="2948" t="s">
        <v>6054</v>
      </c>
      <c r="D182" s="17"/>
      <c r="E182" s="17"/>
      <c r="F182" s="283">
        <v>-10379159</v>
      </c>
    </row>
    <row r="183" spans="1:6">
      <c r="A183" s="239"/>
      <c r="B183" s="17"/>
      <c r="C183" s="2948" t="s">
        <v>6055</v>
      </c>
      <c r="D183" s="17"/>
      <c r="E183" s="17"/>
      <c r="F183" s="283">
        <v>-1779694</v>
      </c>
    </row>
    <row r="184" spans="1:6">
      <c r="A184" s="239"/>
      <c r="B184" s="17"/>
      <c r="C184" s="2948" t="s">
        <v>5986</v>
      </c>
      <c r="D184" s="17"/>
      <c r="E184" s="17"/>
      <c r="F184" s="283">
        <v>-860878</v>
      </c>
    </row>
    <row r="185" spans="1:6">
      <c r="A185" s="239"/>
      <c r="B185" s="17"/>
      <c r="C185" s="2948" t="s">
        <v>6056</v>
      </c>
      <c r="D185" s="17"/>
      <c r="E185" s="17"/>
      <c r="F185" s="283">
        <v>-6664082</v>
      </c>
    </row>
    <row r="186" spans="1:6">
      <c r="A186" s="239"/>
      <c r="B186" s="17"/>
      <c r="C186" s="2948" t="s">
        <v>6057</v>
      </c>
      <c r="D186" s="17"/>
      <c r="E186" s="17"/>
      <c r="F186" s="283">
        <v>-386110</v>
      </c>
    </row>
    <row r="187" spans="1:6">
      <c r="A187" s="239"/>
      <c r="B187" s="17"/>
      <c r="C187" s="2948" t="s">
        <v>6058</v>
      </c>
      <c r="D187" s="17"/>
      <c r="E187" s="17"/>
      <c r="F187" s="283">
        <v>-215000</v>
      </c>
    </row>
    <row r="188" spans="1:6">
      <c r="A188" s="239"/>
      <c r="B188" s="17"/>
      <c r="C188" s="2948" t="s">
        <v>6059</v>
      </c>
      <c r="D188" s="17"/>
      <c r="E188" s="17"/>
      <c r="F188" s="283">
        <v>-706165</v>
      </c>
    </row>
    <row r="189" spans="1:6">
      <c r="A189" s="239"/>
      <c r="B189" s="17"/>
      <c r="C189" s="2948" t="s">
        <v>6060</v>
      </c>
      <c r="D189" s="17"/>
      <c r="E189" s="17"/>
      <c r="F189" s="283">
        <v>-10784313</v>
      </c>
    </row>
    <row r="190" spans="1:6">
      <c r="A190" s="239"/>
      <c r="B190" s="17"/>
      <c r="C190" s="2948" t="s">
        <v>6061</v>
      </c>
      <c r="D190" s="17"/>
      <c r="E190" s="17"/>
      <c r="F190" s="283">
        <v>-39832057</v>
      </c>
    </row>
    <row r="191" spans="1:6">
      <c r="A191" s="239"/>
      <c r="B191" s="17"/>
      <c r="C191" s="2948" t="s">
        <v>6062</v>
      </c>
      <c r="D191" s="17"/>
      <c r="E191" s="17"/>
      <c r="F191" s="283">
        <v>-935523</v>
      </c>
    </row>
    <row r="192" spans="1:6">
      <c r="A192" s="239"/>
      <c r="B192" s="17"/>
      <c r="C192" s="2948" t="s">
        <v>6063</v>
      </c>
      <c r="D192" s="17"/>
      <c r="E192" s="17"/>
      <c r="F192" s="283">
        <v>-3776767</v>
      </c>
    </row>
    <row r="193" spans="1:6">
      <c r="A193" s="239"/>
      <c r="B193" s="17"/>
      <c r="C193" s="2948" t="s">
        <v>6064</v>
      </c>
      <c r="D193" s="17"/>
      <c r="E193" s="17"/>
      <c r="F193" s="283">
        <v>-9718</v>
      </c>
    </row>
    <row r="194" spans="1:6">
      <c r="A194" s="239"/>
      <c r="B194" s="17"/>
      <c r="C194" s="398" t="s">
        <v>6065</v>
      </c>
      <c r="D194" s="17"/>
      <c r="E194" s="17"/>
      <c r="F194" s="284">
        <v>-300000</v>
      </c>
    </row>
    <row r="195" spans="1:6">
      <c r="A195" s="239"/>
      <c r="B195" s="17"/>
      <c r="C195" s="398"/>
      <c r="D195" s="17"/>
      <c r="E195" s="17"/>
      <c r="F195" s="283">
        <f>SUM(F148:F194)</f>
        <v>-336148920</v>
      </c>
    </row>
    <row r="196" spans="1:6" ht="15.75" thickBot="1">
      <c r="A196" s="333"/>
      <c r="B196" s="113"/>
      <c r="C196" s="399"/>
      <c r="D196" s="113"/>
      <c r="E196" s="113"/>
      <c r="F196" s="295"/>
    </row>
    <row r="197" spans="1:6">
      <c r="A197" s="17"/>
      <c r="B197" s="17"/>
      <c r="C197" s="17"/>
      <c r="D197" s="17"/>
      <c r="E197" s="17"/>
      <c r="F197" s="17"/>
    </row>
    <row r="198" spans="1:6">
      <c r="A198" s="17" t="s">
        <v>416</v>
      </c>
      <c r="B198" s="17"/>
      <c r="C198" s="17"/>
      <c r="D198" s="17"/>
      <c r="E198" s="17"/>
      <c r="F198" s="69"/>
    </row>
    <row r="199" spans="1:6">
      <c r="A199" s="69" t="s">
        <v>418</v>
      </c>
      <c r="B199" s="69"/>
      <c r="C199" s="69"/>
      <c r="D199" s="69"/>
      <c r="E199" s="69"/>
      <c r="F199" s="69"/>
    </row>
  </sheetData>
  <printOptions horizontalCentered="1" verticalCentered="1"/>
  <pageMargins left="0.5" right="0.5" top="0.5" bottom="0.5" header="0.5" footer="0.5"/>
  <pageSetup scale="67" fitToHeight="3" orientation="portrait" horizontalDpi="300" verticalDpi="300" r:id="rId1"/>
  <headerFooter alignWithMargins="0"/>
  <rowBreaks count="2" manualBreakCount="2">
    <brk id="70" max="16383" man="1"/>
    <brk id="13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G142"/>
  <sheetViews>
    <sheetView defaultGridColor="0" colorId="22" zoomScaleNormal="100" workbookViewId="0">
      <pane xSplit="2" ySplit="19" topLeftCell="F50" activePane="bottomRight" state="frozen"/>
      <selection pane="topRight" activeCell="C1" sqref="C1"/>
      <selection pane="bottomLeft" activeCell="A20" sqref="A20"/>
      <selection pane="bottomRight" activeCell="K33" sqref="K33"/>
    </sheetView>
  </sheetViews>
  <sheetFormatPr defaultColWidth="9.6640625" defaultRowHeight="15"/>
  <cols>
    <col min="1" max="1" width="4.6640625" style="9" customWidth="1"/>
    <col min="2" max="2" width="30.6640625" style="9" customWidth="1"/>
    <col min="3" max="3" width="16.6640625" style="9" customWidth="1"/>
    <col min="4" max="4" width="18.6640625" style="9" customWidth="1"/>
    <col min="5" max="6" width="16.6640625" style="9" customWidth="1"/>
    <col min="7" max="7" width="24.44140625" style="9" customWidth="1"/>
    <col min="8" max="13" width="18.6640625" style="9" customWidth="1"/>
    <col min="14" max="14" width="5.6640625" style="9" customWidth="1"/>
    <col min="15" max="16384" width="9.6640625" style="9"/>
  </cols>
  <sheetData>
    <row r="1" spans="1:241" ht="12.75" customHeight="1">
      <c r="A1" s="29" t="s">
        <v>1789</v>
      </c>
      <c r="B1" s="66"/>
      <c r="C1" s="66"/>
      <c r="D1" s="230" t="s">
        <v>1148</v>
      </c>
      <c r="E1" s="230" t="s">
        <v>3295</v>
      </c>
      <c r="F1" s="230" t="s">
        <v>1792</v>
      </c>
      <c r="G1" s="67"/>
      <c r="H1" s="29" t="s">
        <v>1789</v>
      </c>
      <c r="I1" s="228"/>
      <c r="J1" s="230" t="s">
        <v>1148</v>
      </c>
      <c r="K1" s="228"/>
      <c r="L1" s="228" t="s">
        <v>3295</v>
      </c>
      <c r="M1" s="230" t="s">
        <v>1792</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2.75" customHeight="1">
      <c r="A2" s="72" t="str">
        <f>'Data Sheet'!$C$25</f>
        <v xml:space="preserve"> New York State Electric &amp; Gas Corporation</v>
      </c>
      <c r="B2" s="17"/>
      <c r="C2" s="17"/>
      <c r="D2" s="98" t="s">
        <v>1149</v>
      </c>
      <c r="E2" s="702" t="str">
        <f>'Data Sheet'!$C$40</f>
        <v xml:space="preserve"> </v>
      </c>
      <c r="F2" s="105" t="str">
        <f>'Data Sheet'!$C$38</f>
        <v>12/31/2016</v>
      </c>
      <c r="G2" s="73"/>
      <c r="H2" s="72" t="str">
        <f>'Data Sheet'!$C$25</f>
        <v xml:space="preserve"> New York State Electric &amp; Gas Corporation</v>
      </c>
      <c r="I2" s="81"/>
      <c r="J2" s="98" t="s">
        <v>1149</v>
      </c>
      <c r="K2" s="81"/>
      <c r="L2" s="703" t="str">
        <f>'Data Sheet'!$C$40</f>
        <v xml:space="preserve"> </v>
      </c>
      <c r="M2" s="105" t="str">
        <f>'Data Sheet'!$C$38</f>
        <v>12/31/2016</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5" customHeight="1">
      <c r="A3" s="231" t="s">
        <v>419</v>
      </c>
      <c r="B3" s="232"/>
      <c r="C3" s="232"/>
      <c r="D3" s="232"/>
      <c r="E3" s="232"/>
      <c r="F3" s="232"/>
      <c r="G3" s="233"/>
      <c r="H3" s="231" t="s">
        <v>420</v>
      </c>
      <c r="I3" s="232"/>
      <c r="J3" s="232"/>
      <c r="K3" s="232"/>
      <c r="L3" s="232"/>
      <c r="M3" s="232"/>
      <c r="N3" s="233"/>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5" customHeight="1">
      <c r="A4" s="72"/>
      <c r="B4" s="17" t="s">
        <v>421</v>
      </c>
      <c r="C4" s="17"/>
      <c r="D4" s="17"/>
      <c r="E4" s="17"/>
      <c r="F4" s="17"/>
      <c r="G4" s="73"/>
      <c r="H4" s="402" t="s">
        <v>422</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2.75" customHeight="1">
      <c r="A5" s="72"/>
      <c r="B5" s="17" t="s">
        <v>423</v>
      </c>
      <c r="C5" s="17"/>
      <c r="D5" s="17"/>
      <c r="E5" s="17"/>
      <c r="F5" s="17"/>
      <c r="G5" s="73"/>
      <c r="H5" s="402" t="s">
        <v>424</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2.75" customHeight="1">
      <c r="A6" s="72"/>
      <c r="B6" s="17" t="s">
        <v>425</v>
      </c>
      <c r="C6" s="17"/>
      <c r="D6" s="17"/>
      <c r="E6" s="17"/>
      <c r="F6" s="17"/>
      <c r="G6" s="73"/>
      <c r="H6" s="72" t="s">
        <v>426</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2.75" customHeight="1">
      <c r="A7" s="72"/>
      <c r="B7" s="17" t="s">
        <v>427</v>
      </c>
      <c r="C7" s="17"/>
      <c r="D7" s="17"/>
      <c r="E7" s="17"/>
      <c r="F7" s="17"/>
      <c r="G7" s="73"/>
      <c r="H7" s="72" t="s">
        <v>428</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2.75" customHeight="1">
      <c r="A8" s="72"/>
      <c r="B8" s="17" t="s">
        <v>429</v>
      </c>
      <c r="C8" s="17"/>
      <c r="D8" s="17"/>
      <c r="E8" s="17"/>
      <c r="F8" s="17"/>
      <c r="G8" s="73"/>
      <c r="H8" s="72" t="s">
        <v>430</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2.75" customHeight="1">
      <c r="A9" s="72"/>
      <c r="B9" s="17" t="s">
        <v>431</v>
      </c>
      <c r="C9" s="17"/>
      <c r="D9" s="17"/>
      <c r="E9" s="17"/>
      <c r="F9" s="17"/>
      <c r="G9" s="73"/>
      <c r="H9" s="72" t="s">
        <v>432</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2.6" customHeight="1">
      <c r="A10" s="72"/>
      <c r="B10" s="17" t="s">
        <v>433</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5.6" customHeight="1">
      <c r="A11" s="72"/>
      <c r="B11" s="17" t="s">
        <v>434</v>
      </c>
      <c r="C11" s="17"/>
      <c r="D11" s="17"/>
      <c r="E11" s="17"/>
      <c r="F11" s="17"/>
      <c r="G11" s="73"/>
      <c r="H11" s="1543" t="s">
        <v>435</v>
      </c>
      <c r="I11" s="1542"/>
      <c r="J11" s="1542"/>
      <c r="K11" s="1542"/>
      <c r="L11" s="1542"/>
      <c r="M11" s="1542"/>
      <c r="N11" s="2729"/>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2.75" customHeight="1">
      <c r="A12" s="72"/>
      <c r="B12" s="17" t="s">
        <v>436</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2.75" customHeight="1">
      <c r="A13" s="72"/>
      <c r="B13" s="17" t="s">
        <v>437</v>
      </c>
      <c r="C13" s="17"/>
      <c r="D13" s="17"/>
      <c r="E13" s="17"/>
      <c r="F13" s="17"/>
      <c r="G13" s="73"/>
      <c r="H13" s="72" t="s">
        <v>438</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2.75" customHeight="1">
      <c r="A14" s="72"/>
      <c r="B14" s="17" t="s">
        <v>439</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2.75" customHeight="1">
      <c r="A15" s="237"/>
      <c r="B15" s="90"/>
      <c r="C15" s="330" t="s">
        <v>440</v>
      </c>
      <c r="D15" s="232"/>
      <c r="E15" s="90"/>
      <c r="F15" s="90"/>
      <c r="G15" s="96"/>
      <c r="H15" s="231" t="s">
        <v>441</v>
      </c>
      <c r="I15" s="232"/>
      <c r="J15" s="330" t="s">
        <v>442</v>
      </c>
      <c r="K15" s="232"/>
      <c r="L15" s="232"/>
      <c r="M15" s="232"/>
      <c r="N15" s="233"/>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239"/>
      <c r="B16" s="98"/>
      <c r="C16" s="98"/>
      <c r="D16" s="290" t="s">
        <v>443</v>
      </c>
      <c r="E16" s="98"/>
      <c r="F16" s="98"/>
      <c r="G16" s="83"/>
      <c r="H16" s="72"/>
      <c r="I16" s="98"/>
      <c r="J16" s="98"/>
      <c r="K16" s="98"/>
      <c r="L16" s="105"/>
      <c r="M16" s="290" t="s">
        <v>444</v>
      </c>
      <c r="N16" s="238"/>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239"/>
      <c r="B17" s="290" t="s">
        <v>445</v>
      </c>
      <c r="C17" s="290" t="s">
        <v>446</v>
      </c>
      <c r="D17" s="290" t="s">
        <v>447</v>
      </c>
      <c r="E17" s="290" t="s">
        <v>448</v>
      </c>
      <c r="F17" s="290" t="s">
        <v>449</v>
      </c>
      <c r="G17" s="83"/>
      <c r="H17" s="239" t="s">
        <v>450</v>
      </c>
      <c r="I17" s="290" t="s">
        <v>443</v>
      </c>
      <c r="J17" s="290" t="s">
        <v>2984</v>
      </c>
      <c r="K17" s="290" t="s">
        <v>2985</v>
      </c>
      <c r="L17" s="290" t="s">
        <v>451</v>
      </c>
      <c r="M17" s="290" t="s">
        <v>452</v>
      </c>
      <c r="N17" s="238"/>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239" t="s">
        <v>1718</v>
      </c>
      <c r="B18" s="290" t="s">
        <v>453</v>
      </c>
      <c r="C18" s="290" t="s">
        <v>454</v>
      </c>
      <c r="D18" s="290" t="s">
        <v>455</v>
      </c>
      <c r="E18" s="290" t="s">
        <v>516</v>
      </c>
      <c r="F18" s="290" t="s">
        <v>516</v>
      </c>
      <c r="G18" s="238" t="s">
        <v>304</v>
      </c>
      <c r="H18" s="239" t="s">
        <v>456</v>
      </c>
      <c r="I18" s="290" t="s">
        <v>457</v>
      </c>
      <c r="J18" s="290" t="s">
        <v>458</v>
      </c>
      <c r="K18" s="290" t="s">
        <v>458</v>
      </c>
      <c r="L18" s="290" t="s">
        <v>458</v>
      </c>
      <c r="M18" s="290" t="s">
        <v>458</v>
      </c>
      <c r="N18" s="238" t="s">
        <v>1718</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240" t="s">
        <v>1721</v>
      </c>
      <c r="B19" s="328" t="s">
        <v>3007</v>
      </c>
      <c r="C19" s="328" t="s">
        <v>3008</v>
      </c>
      <c r="D19" s="328" t="s">
        <v>3009</v>
      </c>
      <c r="E19" s="328" t="s">
        <v>3010</v>
      </c>
      <c r="F19" s="328" t="s">
        <v>2337</v>
      </c>
      <c r="G19" s="241" t="s">
        <v>2338</v>
      </c>
      <c r="H19" s="240" t="s">
        <v>2339</v>
      </c>
      <c r="I19" s="328" t="s">
        <v>2340</v>
      </c>
      <c r="J19" s="328" t="s">
        <v>2341</v>
      </c>
      <c r="K19" s="328" t="s">
        <v>2342</v>
      </c>
      <c r="L19" s="328" t="s">
        <v>2343</v>
      </c>
      <c r="M19" s="328" t="s">
        <v>2344</v>
      </c>
      <c r="N19" s="241" t="s">
        <v>1721</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2.75" customHeight="1">
      <c r="A20" s="239"/>
      <c r="B20" s="98" t="s">
        <v>459</v>
      </c>
      <c r="C20" s="98"/>
      <c r="D20" s="98"/>
      <c r="E20" s="98"/>
      <c r="F20" s="98"/>
      <c r="G20" s="83"/>
      <c r="H20" s="72"/>
      <c r="I20" s="98"/>
      <c r="J20" s="98"/>
      <c r="K20" s="98"/>
      <c r="L20" s="98"/>
      <c r="M20" s="98"/>
      <c r="N20" s="2934"/>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239">
        <v>1</v>
      </c>
      <c r="B21" s="98" t="s">
        <v>460</v>
      </c>
      <c r="C21" s="313">
        <v>8946946</v>
      </c>
      <c r="D21" s="313"/>
      <c r="E21" s="313">
        <v>22866101</v>
      </c>
      <c r="F21" s="313">
        <v>66274255</v>
      </c>
      <c r="G21" s="282">
        <v>-34461208</v>
      </c>
      <c r="H21" s="403"/>
      <c r="I21" s="313"/>
      <c r="J21" s="313">
        <v>12864954</v>
      </c>
      <c r="K21" s="313">
        <v>6613883</v>
      </c>
      <c r="L21" s="313"/>
      <c r="M21" s="313"/>
      <c r="N21" s="2934">
        <v>1</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239">
        <v>2</v>
      </c>
      <c r="B22" s="98" t="s">
        <v>461</v>
      </c>
      <c r="C22" s="308"/>
      <c r="D22" s="313"/>
      <c r="E22" s="308">
        <v>12811282</v>
      </c>
      <c r="F22" s="308">
        <v>12600597</v>
      </c>
      <c r="G22" s="283">
        <v>210685</v>
      </c>
      <c r="H22" s="351"/>
      <c r="I22" s="313"/>
      <c r="J22" s="308">
        <v>10310937</v>
      </c>
      <c r="K22" s="308">
        <v>2500345</v>
      </c>
      <c r="L22" s="308"/>
      <c r="M22" s="308"/>
      <c r="N22" s="2934">
        <v>2</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239">
        <v>3</v>
      </c>
      <c r="B23" s="98" t="s">
        <v>462</v>
      </c>
      <c r="C23" s="308"/>
      <c r="D23" s="308"/>
      <c r="E23" s="308">
        <v>79821</v>
      </c>
      <c r="F23" s="308">
        <v>79821</v>
      </c>
      <c r="G23" s="283"/>
      <c r="H23" s="351"/>
      <c r="I23" s="308"/>
      <c r="J23" s="308">
        <v>64243</v>
      </c>
      <c r="K23" s="308">
        <v>15578</v>
      </c>
      <c r="L23" s="308"/>
      <c r="M23" s="308"/>
      <c r="N23" s="2934">
        <v>3</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239">
        <v>4</v>
      </c>
      <c r="B24" s="98" t="s">
        <v>463</v>
      </c>
      <c r="C24" s="308"/>
      <c r="D24" s="308"/>
      <c r="E24" s="308"/>
      <c r="F24" s="308"/>
      <c r="G24" s="283"/>
      <c r="H24" s="351" t="s">
        <v>1778</v>
      </c>
      <c r="I24" s="308"/>
      <c r="J24" s="308"/>
      <c r="K24" s="308"/>
      <c r="L24" s="308"/>
      <c r="M24" s="308"/>
      <c r="N24" s="2934">
        <v>4</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2.75" customHeight="1">
      <c r="A25" s="239">
        <v>5</v>
      </c>
      <c r="B25" s="98" t="s">
        <v>464</v>
      </c>
      <c r="C25" s="268">
        <f t="shared" ref="C25:M25" si="0">SUM(C21:C24)</f>
        <v>8946946</v>
      </c>
      <c r="D25" s="268">
        <f t="shared" si="0"/>
        <v>0</v>
      </c>
      <c r="E25" s="268">
        <f t="shared" si="0"/>
        <v>35757204</v>
      </c>
      <c r="F25" s="268">
        <f t="shared" si="0"/>
        <v>78954673</v>
      </c>
      <c r="G25" s="267">
        <f t="shared" si="0"/>
        <v>-34250523</v>
      </c>
      <c r="H25" s="355">
        <f t="shared" si="0"/>
        <v>0</v>
      </c>
      <c r="I25" s="268">
        <f t="shared" si="0"/>
        <v>0</v>
      </c>
      <c r="J25" s="268">
        <f t="shared" si="0"/>
        <v>23240134</v>
      </c>
      <c r="K25" s="268">
        <f t="shared" si="0"/>
        <v>9129806</v>
      </c>
      <c r="L25" s="268">
        <f t="shared" si="0"/>
        <v>0</v>
      </c>
      <c r="M25" s="268">
        <f t="shared" si="0"/>
        <v>0</v>
      </c>
      <c r="N25" s="2934">
        <v>5</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239"/>
      <c r="B26" s="98" t="s">
        <v>465</v>
      </c>
      <c r="C26" s="308"/>
      <c r="D26" s="308"/>
      <c r="E26" s="308"/>
      <c r="F26" s="308"/>
      <c r="G26" s="283"/>
      <c r="H26" s="351"/>
      <c r="I26" s="308"/>
      <c r="J26" s="308"/>
      <c r="K26" s="308"/>
      <c r="L26" s="308"/>
      <c r="M26" s="308"/>
      <c r="N26" s="2934"/>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2934">
        <v>6</v>
      </c>
      <c r="B27" s="98" t="s">
        <v>460</v>
      </c>
      <c r="C27" s="308">
        <v>9430672</v>
      </c>
      <c r="D27" s="308"/>
      <c r="E27" s="308">
        <v>9509851</v>
      </c>
      <c r="F27" s="308">
        <v>18017252</v>
      </c>
      <c r="G27" s="283">
        <v>923271</v>
      </c>
      <c r="H27" s="351"/>
      <c r="I27" s="308"/>
      <c r="J27" s="308">
        <v>7338161</v>
      </c>
      <c r="K27" s="308">
        <v>1498157</v>
      </c>
      <c r="L27" s="308"/>
      <c r="M27" s="308"/>
      <c r="N27" s="2934">
        <v>6</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2934">
        <v>7</v>
      </c>
      <c r="B28" s="98" t="s">
        <v>5325</v>
      </c>
      <c r="C28" s="308"/>
      <c r="D28" s="308"/>
      <c r="E28" s="308">
        <v>344685</v>
      </c>
      <c r="F28" s="308">
        <v>344685</v>
      </c>
      <c r="G28" s="283"/>
      <c r="H28" s="351"/>
      <c r="I28" s="308"/>
      <c r="J28" s="308">
        <v>277414</v>
      </c>
      <c r="K28" s="308">
        <v>67271</v>
      </c>
      <c r="L28" s="308"/>
      <c r="M28" s="308"/>
      <c r="N28" s="2934">
        <v>7</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2934"/>
      <c r="B29" s="98"/>
      <c r="C29" s="308"/>
      <c r="D29" s="308"/>
      <c r="E29" s="308"/>
      <c r="F29" s="308"/>
      <c r="G29" s="283"/>
      <c r="H29" s="351"/>
      <c r="I29" s="308"/>
      <c r="J29" s="308"/>
      <c r="K29" s="308"/>
      <c r="L29" s="308"/>
      <c r="M29" s="308"/>
      <c r="N29" s="2934"/>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2.75" customHeight="1">
      <c r="A30" s="2934"/>
      <c r="B30" s="98" t="s">
        <v>5319</v>
      </c>
      <c r="C30" s="308"/>
      <c r="D30" s="308"/>
      <c r="E30" s="308"/>
      <c r="F30" s="308"/>
      <c r="G30" s="283"/>
      <c r="H30" s="351"/>
      <c r="I30" s="308"/>
      <c r="J30" s="308"/>
      <c r="K30" s="308"/>
      <c r="L30" s="308"/>
      <c r="M30" s="308"/>
      <c r="N30" s="2934"/>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2.75" customHeight="1">
      <c r="A31" s="239">
        <v>8</v>
      </c>
      <c r="B31" s="98" t="s">
        <v>5320</v>
      </c>
      <c r="C31" s="308">
        <v>-100464</v>
      </c>
      <c r="D31" s="308"/>
      <c r="E31" s="308">
        <v>13446291</v>
      </c>
      <c r="F31" s="308">
        <v>13359787</v>
      </c>
      <c r="G31" s="283">
        <v>13246</v>
      </c>
      <c r="H31" s="351">
        <v>-27206</v>
      </c>
      <c r="I31" s="308"/>
      <c r="J31" s="308">
        <v>10007663</v>
      </c>
      <c r="K31" s="308">
        <v>3438628</v>
      </c>
      <c r="L31" s="308"/>
      <c r="M31" s="308"/>
      <c r="N31" s="2934">
        <v>8</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239">
        <v>9</v>
      </c>
      <c r="B32" s="98" t="s">
        <v>5321</v>
      </c>
      <c r="C32" s="308">
        <v>1679364</v>
      </c>
      <c r="D32" s="308"/>
      <c r="E32" s="308">
        <v>19854009</v>
      </c>
      <c r="F32" s="308">
        <v>19956006</v>
      </c>
      <c r="G32" s="283">
        <v>0</v>
      </c>
      <c r="H32" s="351">
        <v>1577367</v>
      </c>
      <c r="I32" s="308"/>
      <c r="J32" s="308">
        <v>232143</v>
      </c>
      <c r="K32" s="308">
        <v>78347</v>
      </c>
      <c r="L32" s="308"/>
      <c r="M32" s="308"/>
      <c r="N32" s="2934">
        <v>9</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239">
        <v>10</v>
      </c>
      <c r="B33" s="98" t="s">
        <v>5322</v>
      </c>
      <c r="C33" s="308">
        <v>26540</v>
      </c>
      <c r="D33" s="308">
        <v>34818751</v>
      </c>
      <c r="E33" s="308">
        <v>114936358</v>
      </c>
      <c r="F33" s="308">
        <v>115351326</v>
      </c>
      <c r="G33" s="283">
        <v>-12017</v>
      </c>
      <c r="H33" s="351">
        <v>28783</v>
      </c>
      <c r="I33" s="308">
        <v>35223945</v>
      </c>
      <c r="J33" s="308">
        <v>89378888</v>
      </c>
      <c r="K33" s="308">
        <v>25404048</v>
      </c>
      <c r="L33" s="308"/>
      <c r="M33" s="308"/>
      <c r="N33" s="2934">
        <v>10</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239">
        <v>11</v>
      </c>
      <c r="B34" s="98" t="s">
        <v>5323</v>
      </c>
      <c r="C34" s="308">
        <v>-80360</v>
      </c>
      <c r="D34" s="308"/>
      <c r="E34" s="308">
        <v>1549</v>
      </c>
      <c r="F34" s="308"/>
      <c r="G34" s="283">
        <v>-78811</v>
      </c>
      <c r="H34" s="351"/>
      <c r="I34" s="308"/>
      <c r="J34" s="308"/>
      <c r="K34" s="308"/>
      <c r="L34" s="308"/>
      <c r="M34" s="308"/>
      <c r="N34" s="2934">
        <v>11</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239">
        <v>12</v>
      </c>
      <c r="B35" s="98" t="s">
        <v>5324</v>
      </c>
      <c r="C35" s="308">
        <v>-1807</v>
      </c>
      <c r="D35" s="308"/>
      <c r="E35" s="308">
        <v>1807</v>
      </c>
      <c r="F35" s="308" t="s">
        <v>1778</v>
      </c>
      <c r="G35" s="283" t="s">
        <v>1778</v>
      </c>
      <c r="H35" s="351" t="s">
        <v>1778</v>
      </c>
      <c r="I35" s="308"/>
      <c r="J35" s="308"/>
      <c r="K35" s="308"/>
      <c r="L35" s="308"/>
      <c r="M35" s="308" t="s">
        <v>1778</v>
      </c>
      <c r="N35" s="2934">
        <v>12</v>
      </c>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239">
        <v>13</v>
      </c>
      <c r="B36" s="98"/>
      <c r="C36" s="308"/>
      <c r="D36" s="308"/>
      <c r="E36" s="308"/>
      <c r="F36" s="308"/>
      <c r="G36" s="283"/>
      <c r="H36" s="351"/>
      <c r="I36" s="308"/>
      <c r="J36" s="308"/>
      <c r="K36" s="308"/>
      <c r="L36" s="308"/>
      <c r="M36" s="308"/>
      <c r="N36" s="2934">
        <v>13</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239">
        <v>14</v>
      </c>
      <c r="B37" s="98"/>
      <c r="C37" s="308"/>
      <c r="D37" s="308"/>
      <c r="E37" s="308"/>
      <c r="F37" s="308"/>
      <c r="G37" s="283"/>
      <c r="H37" s="351"/>
      <c r="I37" s="308"/>
      <c r="J37" s="308"/>
      <c r="K37" s="308"/>
      <c r="L37" s="308"/>
      <c r="M37" s="308"/>
      <c r="N37" s="2934">
        <v>14</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239">
        <v>15</v>
      </c>
      <c r="B38" s="98"/>
      <c r="C38" s="308"/>
      <c r="D38" s="308"/>
      <c r="E38" s="308"/>
      <c r="F38" s="308"/>
      <c r="G38" s="283"/>
      <c r="H38" s="351" t="s">
        <v>1778</v>
      </c>
      <c r="I38" s="308"/>
      <c r="J38" s="308"/>
      <c r="K38" s="308"/>
      <c r="L38" s="308"/>
      <c r="M38" s="308"/>
      <c r="N38" s="2934">
        <v>15</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239">
        <v>16</v>
      </c>
      <c r="B39" s="98"/>
      <c r="C39" s="308"/>
      <c r="D39" s="308"/>
      <c r="E39" s="308"/>
      <c r="F39" s="308"/>
      <c r="G39" s="283"/>
      <c r="H39" s="351"/>
      <c r="I39" s="308"/>
      <c r="J39" s="308"/>
      <c r="K39" s="308"/>
      <c r="L39" s="308"/>
      <c r="M39" s="308"/>
      <c r="N39" s="2934">
        <v>16</v>
      </c>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2.75" customHeight="1">
      <c r="A40" s="239">
        <v>17</v>
      </c>
      <c r="B40" s="98"/>
      <c r="C40" s="308"/>
      <c r="D40" s="308"/>
      <c r="E40" s="308"/>
      <c r="F40" s="308"/>
      <c r="G40" s="283"/>
      <c r="H40" s="351" t="s">
        <v>1778</v>
      </c>
      <c r="I40" s="308"/>
      <c r="J40" s="308"/>
      <c r="K40" s="308"/>
      <c r="L40" s="308"/>
      <c r="M40" s="308"/>
      <c r="N40" s="2934">
        <v>17</v>
      </c>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239">
        <v>18</v>
      </c>
      <c r="B41" s="98"/>
      <c r="C41" s="308"/>
      <c r="D41" s="308"/>
      <c r="E41" s="308"/>
      <c r="F41" s="308"/>
      <c r="G41" s="283"/>
      <c r="H41" s="351" t="s">
        <v>1778</v>
      </c>
      <c r="I41" s="308"/>
      <c r="J41" s="308"/>
      <c r="K41" s="308"/>
      <c r="L41" s="308"/>
      <c r="M41" s="308"/>
      <c r="N41" s="2934">
        <v>18</v>
      </c>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239">
        <v>19</v>
      </c>
      <c r="B42" s="98"/>
      <c r="C42" s="308"/>
      <c r="D42" s="308"/>
      <c r="E42" s="308"/>
      <c r="F42" s="308"/>
      <c r="G42" s="283"/>
      <c r="H42" s="351" t="s">
        <v>1778</v>
      </c>
      <c r="I42" s="308"/>
      <c r="J42" s="308"/>
      <c r="K42" s="308"/>
      <c r="L42" s="308"/>
      <c r="M42" s="308"/>
      <c r="N42" s="2934">
        <v>19</v>
      </c>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239">
        <v>20</v>
      </c>
      <c r="B43" s="98" t="s">
        <v>464</v>
      </c>
      <c r="C43" s="268">
        <f t="shared" ref="C43:K43" si="1">SUM(C27:C41)</f>
        <v>10953945</v>
      </c>
      <c r="D43" s="268">
        <f t="shared" si="1"/>
        <v>34818751</v>
      </c>
      <c r="E43" s="268">
        <f t="shared" si="1"/>
        <v>158094550</v>
      </c>
      <c r="F43" s="268">
        <f t="shared" si="1"/>
        <v>167029056</v>
      </c>
      <c r="G43" s="268">
        <f t="shared" si="1"/>
        <v>845689</v>
      </c>
      <c r="H43" s="268">
        <f t="shared" si="1"/>
        <v>1578944</v>
      </c>
      <c r="I43" s="268">
        <f t="shared" si="1"/>
        <v>35223945</v>
      </c>
      <c r="J43" s="268">
        <f t="shared" si="1"/>
        <v>107234269</v>
      </c>
      <c r="K43" s="268">
        <f t="shared" si="1"/>
        <v>30486451</v>
      </c>
      <c r="L43" s="268">
        <f>SUM(L31:L42)</f>
        <v>0</v>
      </c>
      <c r="M43" s="268">
        <f>SUM(M27:M41)</f>
        <v>0</v>
      </c>
      <c r="N43" s="2934">
        <v>20</v>
      </c>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239"/>
      <c r="B44" s="98" t="s">
        <v>2472</v>
      </c>
      <c r="C44" s="308"/>
      <c r="D44" s="308"/>
      <c r="E44" s="308"/>
      <c r="F44" s="308"/>
      <c r="G44" s="283"/>
      <c r="H44" s="351" t="s">
        <v>1778</v>
      </c>
      <c r="I44" s="308"/>
      <c r="J44" s="308"/>
      <c r="K44" s="308"/>
      <c r="L44" s="308"/>
      <c r="M44" s="308"/>
      <c r="N44" s="2934"/>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239">
        <v>21</v>
      </c>
      <c r="B45" s="98"/>
      <c r="C45" s="308"/>
      <c r="D45" s="308"/>
      <c r="E45" s="308"/>
      <c r="F45" s="308"/>
      <c r="G45" s="283"/>
      <c r="H45" s="351" t="s">
        <v>1778</v>
      </c>
      <c r="I45" s="308"/>
      <c r="J45" s="308"/>
      <c r="K45" s="308"/>
      <c r="L45" s="308"/>
      <c r="M45" s="308"/>
      <c r="N45" s="2934">
        <v>21</v>
      </c>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239">
        <v>22</v>
      </c>
      <c r="B46" s="98"/>
      <c r="C46" s="308"/>
      <c r="D46" s="308"/>
      <c r="E46" s="308"/>
      <c r="F46" s="308"/>
      <c r="G46" s="283"/>
      <c r="H46" s="351" t="s">
        <v>1778</v>
      </c>
      <c r="I46" s="308"/>
      <c r="J46" s="308"/>
      <c r="K46" s="308"/>
      <c r="L46" s="308"/>
      <c r="M46" s="308"/>
      <c r="N46" s="2934">
        <v>22</v>
      </c>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239">
        <v>23</v>
      </c>
      <c r="B47" s="98"/>
      <c r="C47" s="308"/>
      <c r="D47" s="308"/>
      <c r="E47" s="308"/>
      <c r="F47" s="308"/>
      <c r="G47" s="283"/>
      <c r="H47" s="351" t="s">
        <v>1778</v>
      </c>
      <c r="I47" s="308"/>
      <c r="J47" s="308"/>
      <c r="K47" s="308"/>
      <c r="L47" s="308"/>
      <c r="M47" s="308"/>
      <c r="N47" s="2934">
        <v>23</v>
      </c>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239">
        <v>24</v>
      </c>
      <c r="B48" s="98"/>
      <c r="C48" s="308"/>
      <c r="D48" s="308"/>
      <c r="E48" s="308"/>
      <c r="F48" s="308"/>
      <c r="G48" s="283"/>
      <c r="H48" s="351" t="s">
        <v>1778</v>
      </c>
      <c r="I48" s="308"/>
      <c r="J48" s="308"/>
      <c r="K48" s="308"/>
      <c r="L48" s="308"/>
      <c r="M48" s="308"/>
      <c r="N48" s="2934">
        <v>24</v>
      </c>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2.75" customHeight="1">
      <c r="A49" s="239">
        <v>25</v>
      </c>
      <c r="B49" s="98"/>
      <c r="C49" s="308"/>
      <c r="D49" s="308"/>
      <c r="E49" s="308"/>
      <c r="F49" s="308"/>
      <c r="G49" s="283"/>
      <c r="H49" s="351" t="s">
        <v>1778</v>
      </c>
      <c r="I49" s="308"/>
      <c r="J49" s="308"/>
      <c r="K49" s="308"/>
      <c r="L49" s="308"/>
      <c r="M49" s="308"/>
      <c r="N49" s="2934">
        <v>25</v>
      </c>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239">
        <v>26</v>
      </c>
      <c r="B50" s="98"/>
      <c r="C50" s="308"/>
      <c r="D50" s="308"/>
      <c r="E50" s="308"/>
      <c r="F50" s="308"/>
      <c r="G50" s="283"/>
      <c r="H50" s="351" t="s">
        <v>1778</v>
      </c>
      <c r="I50" s="308"/>
      <c r="J50" s="308"/>
      <c r="K50" s="308"/>
      <c r="L50" s="308"/>
      <c r="M50" s="308"/>
      <c r="N50" s="2934">
        <v>26</v>
      </c>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239">
        <v>27</v>
      </c>
      <c r="B51" s="98" t="s">
        <v>464</v>
      </c>
      <c r="C51" s="268">
        <f t="shared" ref="C51:M51" si="2">SUM(C45:C50)</f>
        <v>0</v>
      </c>
      <c r="D51" s="268">
        <f t="shared" si="2"/>
        <v>0</v>
      </c>
      <c r="E51" s="268">
        <f t="shared" si="2"/>
        <v>0</v>
      </c>
      <c r="F51" s="268">
        <f t="shared" si="2"/>
        <v>0</v>
      </c>
      <c r="G51" s="267">
        <f t="shared" si="2"/>
        <v>0</v>
      </c>
      <c r="H51" s="355">
        <f t="shared" si="2"/>
        <v>0</v>
      </c>
      <c r="I51" s="268">
        <f t="shared" si="2"/>
        <v>0</v>
      </c>
      <c r="J51" s="268">
        <f t="shared" si="2"/>
        <v>0</v>
      </c>
      <c r="K51" s="268">
        <f t="shared" si="2"/>
        <v>0</v>
      </c>
      <c r="L51" s="268">
        <f t="shared" si="2"/>
        <v>0</v>
      </c>
      <c r="M51" s="268">
        <f t="shared" si="2"/>
        <v>0</v>
      </c>
      <c r="N51" s="2934">
        <v>27</v>
      </c>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2934">
        <v>28</v>
      </c>
      <c r="B52" s="98" t="s">
        <v>1054</v>
      </c>
      <c r="C52" s="308"/>
      <c r="D52" s="308"/>
      <c r="E52" s="308"/>
      <c r="F52" s="308"/>
      <c r="G52" s="283"/>
      <c r="H52" s="351"/>
      <c r="I52" s="308"/>
      <c r="J52" s="308"/>
      <c r="K52" s="308"/>
      <c r="L52" s="308"/>
      <c r="M52" s="308"/>
      <c r="N52" s="2934">
        <v>28</v>
      </c>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2934">
        <v>29</v>
      </c>
      <c r="B53" s="98"/>
      <c r="C53" s="308"/>
      <c r="D53" s="308"/>
      <c r="E53" s="308"/>
      <c r="F53" s="308"/>
      <c r="G53" s="283"/>
      <c r="H53" s="351" t="s">
        <v>1778</v>
      </c>
      <c r="I53" s="308"/>
      <c r="J53" s="308"/>
      <c r="K53" s="308"/>
      <c r="L53" s="308"/>
      <c r="M53" s="308"/>
      <c r="N53" s="2934">
        <v>29</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2934">
        <v>30</v>
      </c>
      <c r="B54" s="98"/>
      <c r="C54" s="308"/>
      <c r="D54" s="308"/>
      <c r="E54" s="308"/>
      <c r="F54" s="308"/>
      <c r="G54" s="283"/>
      <c r="H54" s="351" t="s">
        <v>1778</v>
      </c>
      <c r="I54" s="308"/>
      <c r="J54" s="308"/>
      <c r="K54" s="308"/>
      <c r="L54" s="308"/>
      <c r="M54" s="308"/>
      <c r="N54" s="2934">
        <v>30</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2934">
        <v>31</v>
      </c>
      <c r="B55" s="98"/>
      <c r="C55" s="98"/>
      <c r="D55" s="98"/>
      <c r="E55" s="98"/>
      <c r="F55" s="98"/>
      <c r="G55" s="83"/>
      <c r="H55" s="72"/>
      <c r="I55" s="98"/>
      <c r="J55" s="98"/>
      <c r="K55" s="98"/>
      <c r="L55" s="98"/>
      <c r="M55" s="98"/>
      <c r="N55" s="2934">
        <v>31</v>
      </c>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2934">
        <v>32</v>
      </c>
      <c r="B56" s="98"/>
      <c r="C56" s="308"/>
      <c r="D56" s="308"/>
      <c r="E56" s="308"/>
      <c r="F56" s="308"/>
      <c r="G56" s="283"/>
      <c r="H56" s="351"/>
      <c r="I56" s="308"/>
      <c r="J56" s="308"/>
      <c r="K56" s="308"/>
      <c r="L56" s="308"/>
      <c r="M56" s="308"/>
      <c r="N56" s="2934">
        <v>32</v>
      </c>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2934">
        <v>33</v>
      </c>
      <c r="B57" s="297"/>
      <c r="C57" s="308"/>
      <c r="D57" s="308"/>
      <c r="E57" s="308"/>
      <c r="F57" s="308"/>
      <c r="G57" s="282"/>
      <c r="H57" s="351"/>
      <c r="I57" s="308"/>
      <c r="J57" s="308"/>
      <c r="K57" s="308"/>
      <c r="L57" s="308"/>
      <c r="M57" s="308"/>
      <c r="N57" s="2934">
        <v>33</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2934">
        <v>34</v>
      </c>
      <c r="B58" s="98"/>
      <c r="C58" s="98"/>
      <c r="D58" s="98"/>
      <c r="E58" s="98"/>
      <c r="F58" s="98"/>
      <c r="G58" s="282"/>
      <c r="H58" s="72"/>
      <c r="I58" s="98"/>
      <c r="J58" s="98"/>
      <c r="K58" s="98"/>
      <c r="L58" s="98"/>
      <c r="M58" s="98"/>
      <c r="N58" s="2934">
        <v>34</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2934">
        <v>35</v>
      </c>
      <c r="B59" s="98"/>
      <c r="C59" s="308"/>
      <c r="D59" s="308"/>
      <c r="E59" s="308"/>
      <c r="F59" s="308"/>
      <c r="G59" s="283"/>
      <c r="H59" s="351"/>
      <c r="I59" s="308"/>
      <c r="J59" s="308"/>
      <c r="K59" s="308"/>
      <c r="L59" s="308"/>
      <c r="M59" s="308"/>
      <c r="N59" s="2934">
        <v>35</v>
      </c>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2934">
        <v>36</v>
      </c>
      <c r="B60" s="98"/>
      <c r="C60" s="98"/>
      <c r="D60" s="98"/>
      <c r="E60" s="98"/>
      <c r="F60" s="98"/>
      <c r="G60" s="283"/>
      <c r="H60" s="72"/>
      <c r="I60" s="98"/>
      <c r="J60" s="98"/>
      <c r="K60" s="98"/>
      <c r="L60" s="98"/>
      <c r="M60" s="98"/>
      <c r="N60" s="2934">
        <v>36</v>
      </c>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2934">
        <v>37</v>
      </c>
      <c r="B61" s="98"/>
      <c r="C61" s="98"/>
      <c r="D61" s="98"/>
      <c r="E61" s="98"/>
      <c r="F61" s="98"/>
      <c r="G61" s="283"/>
      <c r="H61" s="72"/>
      <c r="I61" s="98"/>
      <c r="J61" s="98"/>
      <c r="K61" s="98"/>
      <c r="L61" s="98"/>
      <c r="M61" s="98"/>
      <c r="N61" s="2934">
        <v>37</v>
      </c>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2934">
        <v>38</v>
      </c>
      <c r="B62" s="98"/>
      <c r="C62" s="308"/>
      <c r="D62" s="98"/>
      <c r="E62" s="98"/>
      <c r="F62" s="98"/>
      <c r="G62" s="404"/>
      <c r="H62" s="351"/>
      <c r="I62" s="308"/>
      <c r="J62" s="308"/>
      <c r="K62" s="308"/>
      <c r="L62" s="308"/>
      <c r="M62" s="308"/>
      <c r="N62" s="2934">
        <v>38</v>
      </c>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2934">
        <v>39</v>
      </c>
      <c r="B63" s="98"/>
      <c r="C63" s="98"/>
      <c r="D63" s="308"/>
      <c r="E63" s="308"/>
      <c r="F63" s="308"/>
      <c r="G63" s="404"/>
      <c r="H63" s="351"/>
      <c r="I63" s="308"/>
      <c r="J63" s="308"/>
      <c r="K63" s="308"/>
      <c r="L63" s="308"/>
      <c r="M63" s="308"/>
      <c r="N63" s="2934">
        <v>39</v>
      </c>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2.75" customHeight="1" thickBot="1">
      <c r="A64" s="329">
        <v>40</v>
      </c>
      <c r="B64" s="255" t="s">
        <v>172</v>
      </c>
      <c r="C64" s="274">
        <f t="shared" ref="C64:M64" si="3">C25+C43+C51+SUM(C52:C63)</f>
        <v>19900891</v>
      </c>
      <c r="D64" s="274">
        <f t="shared" si="3"/>
        <v>34818751</v>
      </c>
      <c r="E64" s="274">
        <f t="shared" si="3"/>
        <v>193851754</v>
      </c>
      <c r="F64" s="274">
        <f t="shared" si="3"/>
        <v>245983729</v>
      </c>
      <c r="G64" s="272">
        <f t="shared" si="3"/>
        <v>-33404834</v>
      </c>
      <c r="H64" s="274">
        <f t="shared" si="3"/>
        <v>1578944</v>
      </c>
      <c r="I64" s="274">
        <f t="shared" si="3"/>
        <v>35223945</v>
      </c>
      <c r="J64" s="274">
        <f t="shared" si="3"/>
        <v>130474403</v>
      </c>
      <c r="K64" s="274">
        <f t="shared" si="3"/>
        <v>39616257</v>
      </c>
      <c r="L64" s="274">
        <f t="shared" si="3"/>
        <v>0</v>
      </c>
      <c r="M64" s="274">
        <f t="shared" si="3"/>
        <v>0</v>
      </c>
      <c r="N64" s="329">
        <v>40</v>
      </c>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2.75" customHeight="1">
      <c r="A66" s="17" t="s">
        <v>1055</v>
      </c>
      <c r="B66" s="17"/>
      <c r="C66" s="405"/>
      <c r="D66" s="17"/>
      <c r="E66" s="17"/>
      <c r="F66" s="17"/>
      <c r="G66" s="17"/>
      <c r="H66" s="17" t="str">
        <f>A66</f>
        <v>FERC FORM NO.1 (ED.  12-96) NYPSC Modified-96</v>
      </c>
      <c r="I66" s="17"/>
      <c r="J66" s="406"/>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2.75" customHeight="1" thickBot="1">
      <c r="A67" s="69" t="s">
        <v>1056</v>
      </c>
      <c r="B67" s="69"/>
      <c r="C67" s="69"/>
      <c r="D67" s="69"/>
      <c r="E67" s="69"/>
      <c r="F67" s="69"/>
      <c r="G67" s="69"/>
      <c r="H67" s="69" t="s">
        <v>1057</v>
      </c>
      <c r="I67" s="69"/>
      <c r="J67" s="69"/>
      <c r="K67" s="69"/>
      <c r="L67" s="69"/>
      <c r="M67" s="69"/>
      <c r="N67" s="69"/>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2.75" customHeight="1">
      <c r="A68" s="29" t="s">
        <v>1789</v>
      </c>
      <c r="B68" s="66"/>
      <c r="C68" s="66"/>
      <c r="D68" s="230" t="s">
        <v>1335</v>
      </c>
      <c r="E68" s="230" t="s">
        <v>1791</v>
      </c>
      <c r="F68" s="230" t="s">
        <v>1792</v>
      </c>
      <c r="G68" s="67"/>
      <c r="H68" s="29"/>
      <c r="I68" s="66"/>
      <c r="J68" s="66"/>
      <c r="K68" s="66"/>
      <c r="L68" s="66"/>
      <c r="M68" s="66"/>
      <c r="N68" s="6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2.75" customHeight="1">
      <c r="A69" s="72" t="str">
        <f>'Data Sheet'!$C$25</f>
        <v xml:space="preserve"> New York State Electric &amp; Gas Corporation</v>
      </c>
      <c r="B69" s="17"/>
      <c r="C69" s="17"/>
      <c r="D69" s="98" t="s">
        <v>1148</v>
      </c>
      <c r="E69" s="98" t="s">
        <v>3295</v>
      </c>
      <c r="F69" s="57"/>
      <c r="G69" s="73"/>
      <c r="H69" s="72"/>
      <c r="I69" s="17"/>
      <c r="J69" s="17"/>
      <c r="K69" s="17"/>
      <c r="L69" s="17"/>
      <c r="M69" s="30"/>
      <c r="N69" s="73"/>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row>
    <row r="70" spans="1:241" ht="12.75" customHeight="1">
      <c r="A70" s="72"/>
      <c r="B70" s="17"/>
      <c r="C70" s="17"/>
      <c r="D70" s="98" t="s">
        <v>1149</v>
      </c>
      <c r="E70" s="696" t="str">
        <f>'Data Sheet'!$C$40</f>
        <v xml:space="preserve"> </v>
      </c>
      <c r="F70" s="105" t="str">
        <f>'Data Sheet'!$C$38</f>
        <v>12/31/2016</v>
      </c>
      <c r="G70" s="73"/>
      <c r="H70" s="72"/>
      <c r="I70" s="17"/>
      <c r="J70" s="17"/>
      <c r="K70" s="17"/>
      <c r="L70" s="695"/>
      <c r="M70" s="17"/>
      <c r="N70" s="73"/>
    </row>
    <row r="71" spans="1:241" ht="12.75" customHeight="1">
      <c r="A71" s="231" t="s">
        <v>420</v>
      </c>
      <c r="B71" s="232"/>
      <c r="C71" s="232"/>
      <c r="D71" s="232"/>
      <c r="E71" s="232"/>
      <c r="F71" s="232"/>
      <c r="G71" s="233"/>
      <c r="H71" s="72"/>
      <c r="I71" s="17"/>
      <c r="J71" s="17"/>
      <c r="K71" s="17"/>
      <c r="L71" s="17"/>
      <c r="M71" s="17"/>
      <c r="N71" s="73"/>
    </row>
    <row r="72" spans="1:241" ht="12.75" customHeight="1">
      <c r="A72" s="231" t="s">
        <v>442</v>
      </c>
      <c r="B72" s="232"/>
      <c r="C72" s="232"/>
      <c r="D72" s="232"/>
      <c r="E72" s="232"/>
      <c r="F72" s="232"/>
      <c r="G72" s="233"/>
      <c r="H72" s="72"/>
      <c r="I72" s="17"/>
      <c r="J72" s="17"/>
      <c r="K72" s="17"/>
      <c r="L72" s="17"/>
      <c r="M72" s="17"/>
      <c r="N72" s="73"/>
    </row>
    <row r="73" spans="1:241" ht="12.75" customHeight="1">
      <c r="A73" s="239"/>
      <c r="B73" s="98"/>
      <c r="C73" s="290" t="s">
        <v>1432</v>
      </c>
      <c r="D73" s="290" t="s">
        <v>1058</v>
      </c>
      <c r="E73" s="290" t="s">
        <v>1059</v>
      </c>
      <c r="F73" s="98"/>
      <c r="G73" s="83"/>
      <c r="H73" s="72"/>
      <c r="I73" s="17"/>
      <c r="J73" s="17"/>
      <c r="K73" s="17"/>
      <c r="L73" s="17"/>
      <c r="M73" s="17"/>
      <c r="N73" s="407"/>
    </row>
    <row r="74" spans="1:241" ht="12.75" customHeight="1">
      <c r="A74" s="239"/>
      <c r="B74" s="290" t="s">
        <v>445</v>
      </c>
      <c r="C74" s="290" t="s">
        <v>1060</v>
      </c>
      <c r="D74" s="290" t="s">
        <v>1061</v>
      </c>
      <c r="E74" s="290" t="s">
        <v>1062</v>
      </c>
      <c r="F74" s="105"/>
      <c r="G74" s="111"/>
      <c r="H74" s="72"/>
      <c r="I74" s="17"/>
      <c r="J74" s="17"/>
      <c r="K74" s="17"/>
      <c r="L74" s="17"/>
      <c r="M74" s="17"/>
      <c r="N74" s="407"/>
    </row>
    <row r="75" spans="1:241" ht="12.75" customHeight="1">
      <c r="A75" s="239" t="s">
        <v>1718</v>
      </c>
      <c r="B75" s="290" t="s">
        <v>453</v>
      </c>
      <c r="C75" s="290" t="s">
        <v>1063</v>
      </c>
      <c r="D75" s="290" t="s">
        <v>1064</v>
      </c>
      <c r="E75" s="290" t="s">
        <v>1065</v>
      </c>
      <c r="F75" s="290" t="s">
        <v>2321</v>
      </c>
      <c r="G75" s="238" t="s">
        <v>2321</v>
      </c>
      <c r="H75" s="72"/>
      <c r="I75" s="17"/>
      <c r="J75" s="17"/>
      <c r="K75" s="17"/>
      <c r="L75" s="17"/>
      <c r="M75" s="17"/>
      <c r="N75" s="407"/>
    </row>
    <row r="76" spans="1:241" ht="12.75" customHeight="1">
      <c r="A76" s="240" t="s">
        <v>1721</v>
      </c>
      <c r="B76" s="328" t="s">
        <v>3007</v>
      </c>
      <c r="C76" s="328" t="s">
        <v>181</v>
      </c>
      <c r="D76" s="328" t="s">
        <v>182</v>
      </c>
      <c r="E76" s="328" t="s">
        <v>183</v>
      </c>
      <c r="F76" s="328" t="s">
        <v>184</v>
      </c>
      <c r="G76" s="241" t="s">
        <v>1066</v>
      </c>
      <c r="H76" s="72"/>
      <c r="I76" s="17"/>
      <c r="J76" s="17"/>
      <c r="K76" s="17"/>
      <c r="L76" s="17"/>
      <c r="M76" s="17"/>
      <c r="N76" s="407"/>
    </row>
    <row r="77" spans="1:241" ht="12.75" customHeight="1">
      <c r="A77" s="239"/>
      <c r="B77" s="98" t="s">
        <v>459</v>
      </c>
      <c r="C77" s="98"/>
      <c r="D77" s="98"/>
      <c r="E77" s="98"/>
      <c r="F77" s="98"/>
      <c r="G77" s="83"/>
      <c r="H77" s="72"/>
      <c r="I77" s="17"/>
      <c r="J77" s="17"/>
      <c r="K77" s="17"/>
      <c r="L77" s="17"/>
      <c r="M77" s="17"/>
      <c r="N77" s="407"/>
    </row>
    <row r="78" spans="1:241" ht="12.75" customHeight="1">
      <c r="A78" s="239">
        <v>1</v>
      </c>
      <c r="B78" s="98" t="s">
        <v>460</v>
      </c>
      <c r="C78" s="313">
        <v>3387264</v>
      </c>
      <c r="D78" s="313"/>
      <c r="E78" s="313"/>
      <c r="F78" s="313"/>
      <c r="G78" s="282"/>
      <c r="H78" s="403"/>
      <c r="I78" s="408"/>
      <c r="J78" s="408"/>
      <c r="K78" s="307"/>
      <c r="L78" s="307"/>
      <c r="M78" s="408"/>
      <c r="N78" s="407"/>
    </row>
    <row r="79" spans="1:241" ht="12.75" customHeight="1">
      <c r="A79" s="239">
        <v>2</v>
      </c>
      <c r="B79" s="98" t="s">
        <v>461</v>
      </c>
      <c r="C79" s="308"/>
      <c r="D79" s="313"/>
      <c r="E79" s="308"/>
      <c r="F79" s="308"/>
      <c r="G79" s="283"/>
      <c r="H79" s="351"/>
      <c r="I79" s="408"/>
      <c r="J79" s="307"/>
      <c r="K79" s="307"/>
      <c r="L79" s="307"/>
      <c r="M79" s="307"/>
      <c r="N79" s="407"/>
    </row>
    <row r="80" spans="1:241" ht="12.75" customHeight="1">
      <c r="A80" s="239">
        <v>3</v>
      </c>
      <c r="B80" s="98" t="s">
        <v>462</v>
      </c>
      <c r="C80" s="308"/>
      <c r="D80" s="308"/>
      <c r="E80" s="308"/>
      <c r="F80" s="308"/>
      <c r="G80" s="283"/>
      <c r="H80" s="351"/>
      <c r="I80" s="307"/>
      <c r="J80" s="307"/>
      <c r="K80" s="307"/>
      <c r="L80" s="307"/>
      <c r="M80" s="307"/>
      <c r="N80" s="407"/>
    </row>
    <row r="81" spans="1:14" ht="12.75" customHeight="1">
      <c r="A81" s="239">
        <v>4</v>
      </c>
      <c r="B81" s="98" t="s">
        <v>463</v>
      </c>
      <c r="C81" s="308"/>
      <c r="D81" s="308"/>
      <c r="E81" s="308"/>
      <c r="F81" s="308"/>
      <c r="G81" s="283"/>
      <c r="H81" s="351"/>
      <c r="I81" s="307"/>
      <c r="J81" s="307"/>
      <c r="K81" s="307"/>
      <c r="L81" s="307"/>
      <c r="M81" s="307"/>
      <c r="N81" s="407"/>
    </row>
    <row r="82" spans="1:14" ht="12.75" customHeight="1">
      <c r="A82" s="239">
        <v>5</v>
      </c>
      <c r="B82" s="98" t="s">
        <v>464</v>
      </c>
      <c r="C82" s="268">
        <f>SUM(C78:C81)</f>
        <v>3387264</v>
      </c>
      <c r="D82" s="268">
        <f>SUM(D78:D81)</f>
        <v>0</v>
      </c>
      <c r="E82" s="268">
        <f>SUM(E78:E81)</f>
        <v>0</v>
      </c>
      <c r="F82" s="268">
        <f>SUM(F78:F81)</f>
        <v>0</v>
      </c>
      <c r="G82" s="267">
        <f>SUM(G78:G81)</f>
        <v>0</v>
      </c>
      <c r="H82" s="351"/>
      <c r="I82" s="307"/>
      <c r="J82" s="307"/>
      <c r="K82" s="307"/>
      <c r="L82" s="307"/>
      <c r="M82" s="307"/>
      <c r="N82" s="407"/>
    </row>
    <row r="83" spans="1:14" ht="12.75" customHeight="1">
      <c r="A83" s="239"/>
      <c r="B83" s="98" t="s">
        <v>465</v>
      </c>
      <c r="C83" s="308"/>
      <c r="D83" s="308"/>
      <c r="E83" s="308"/>
      <c r="F83" s="308"/>
      <c r="G83" s="283"/>
      <c r="H83" s="351"/>
      <c r="I83" s="307"/>
      <c r="J83" s="307"/>
      <c r="K83" s="307"/>
      <c r="L83" s="307"/>
      <c r="M83" s="307"/>
      <c r="N83" s="407"/>
    </row>
    <row r="84" spans="1:14" ht="12.75" customHeight="1">
      <c r="A84" s="2934">
        <v>6</v>
      </c>
      <c r="B84" s="98" t="s">
        <v>460</v>
      </c>
      <c r="C84" s="308">
        <v>673533</v>
      </c>
      <c r="D84" s="308"/>
      <c r="E84" s="308"/>
      <c r="F84" s="308"/>
      <c r="G84" s="283"/>
      <c r="H84" s="351"/>
      <c r="I84" s="307"/>
      <c r="J84" s="307"/>
      <c r="K84" s="307"/>
      <c r="L84" s="307"/>
      <c r="M84" s="307"/>
      <c r="N84" s="407"/>
    </row>
    <row r="85" spans="1:14" ht="19.899999999999999" customHeight="1">
      <c r="A85" s="2934">
        <v>7</v>
      </c>
      <c r="B85" s="98" t="s">
        <v>5325</v>
      </c>
      <c r="C85" s="308"/>
      <c r="D85" s="308"/>
      <c r="E85" s="308"/>
      <c r="F85" s="308"/>
      <c r="G85" s="283"/>
      <c r="H85" s="409" t="s">
        <v>1067</v>
      </c>
      <c r="I85" s="410"/>
      <c r="J85" s="410"/>
      <c r="K85" s="410"/>
      <c r="L85" s="410"/>
      <c r="M85" s="410"/>
      <c r="N85" s="70"/>
    </row>
    <row r="86" spans="1:14" ht="12.75" customHeight="1">
      <c r="A86" s="239"/>
      <c r="B86" s="98"/>
      <c r="C86" s="308"/>
      <c r="D86" s="308"/>
      <c r="E86" s="308"/>
      <c r="F86" s="308"/>
      <c r="G86" s="283"/>
      <c r="H86" s="351"/>
      <c r="I86" s="307"/>
      <c r="J86" s="307"/>
      <c r="K86" s="307"/>
      <c r="L86" s="307"/>
      <c r="M86" s="307"/>
      <c r="N86" s="407"/>
    </row>
    <row r="87" spans="1:14" ht="12.75" customHeight="1">
      <c r="A87" s="239">
        <v>8</v>
      </c>
      <c r="B87" s="98" t="s">
        <v>5319</v>
      </c>
      <c r="C87" s="308"/>
      <c r="D87" s="308"/>
      <c r="E87" s="308"/>
      <c r="F87" s="308"/>
      <c r="G87" s="283"/>
      <c r="H87" s="351"/>
      <c r="I87" s="307"/>
      <c r="J87" s="307"/>
      <c r="K87" s="307"/>
      <c r="L87" s="307"/>
      <c r="M87" s="307"/>
      <c r="N87" s="407"/>
    </row>
    <row r="88" spans="1:14" ht="12.75" customHeight="1">
      <c r="A88" s="2934">
        <v>8</v>
      </c>
      <c r="B88" s="98" t="s">
        <v>5320</v>
      </c>
      <c r="C88" s="308" t="s">
        <v>1778</v>
      </c>
      <c r="D88" s="308"/>
      <c r="E88" s="308" t="s">
        <v>1778</v>
      </c>
      <c r="F88" s="308" t="s">
        <v>1778</v>
      </c>
      <c r="G88" s="283" t="s">
        <v>1778</v>
      </c>
      <c r="H88" s="351"/>
      <c r="I88" s="307"/>
      <c r="J88" s="307"/>
      <c r="K88" s="307"/>
      <c r="L88" s="307"/>
      <c r="M88" s="307"/>
      <c r="N88" s="407"/>
    </row>
    <row r="89" spans="1:14" ht="12.75" customHeight="1">
      <c r="A89" s="2934">
        <v>9</v>
      </c>
      <c r="B89" s="98" t="s">
        <v>5321</v>
      </c>
      <c r="C89" s="308">
        <v>19543519</v>
      </c>
      <c r="D89" s="308"/>
      <c r="E89" s="308"/>
      <c r="F89" s="308"/>
      <c r="G89" s="283"/>
      <c r="H89" s="351"/>
      <c r="I89" s="307"/>
      <c r="J89" s="307"/>
      <c r="K89" s="307"/>
      <c r="L89" s="307"/>
      <c r="M89" s="307"/>
      <c r="N89" s="407"/>
    </row>
    <row r="90" spans="1:14" ht="12.75" customHeight="1">
      <c r="A90" s="2934">
        <v>10</v>
      </c>
      <c r="B90" s="98" t="s">
        <v>5322</v>
      </c>
      <c r="C90" s="308">
        <v>153422</v>
      </c>
      <c r="D90" s="308"/>
      <c r="E90" s="308"/>
      <c r="F90" s="308"/>
      <c r="G90" s="283"/>
      <c r="H90" s="351"/>
      <c r="I90" s="307"/>
      <c r="J90" s="307"/>
      <c r="K90" s="307"/>
      <c r="L90" s="307"/>
      <c r="M90" s="307"/>
      <c r="N90" s="407"/>
    </row>
    <row r="91" spans="1:14" ht="12.75" customHeight="1">
      <c r="A91" s="2934">
        <v>11</v>
      </c>
      <c r="B91" s="98" t="s">
        <v>5323</v>
      </c>
      <c r="C91" s="308">
        <v>1549</v>
      </c>
      <c r="D91" s="308"/>
      <c r="E91" s="308"/>
      <c r="F91" s="308"/>
      <c r="G91" s="283"/>
      <c r="H91" s="351"/>
      <c r="I91" s="307"/>
      <c r="J91" s="307"/>
      <c r="K91" s="307"/>
      <c r="L91" s="307"/>
      <c r="M91" s="307"/>
      <c r="N91" s="407"/>
    </row>
    <row r="92" spans="1:14" ht="12.75" customHeight="1">
      <c r="A92" s="2934">
        <v>12</v>
      </c>
      <c r="B92" s="98" t="s">
        <v>5324</v>
      </c>
      <c r="C92" s="308">
        <v>1807</v>
      </c>
      <c r="D92" s="308"/>
      <c r="E92" s="308"/>
      <c r="F92" s="308"/>
      <c r="G92" s="283"/>
      <c r="H92" s="351"/>
      <c r="I92" s="307"/>
      <c r="J92" s="307"/>
      <c r="K92" s="307"/>
      <c r="L92" s="307"/>
      <c r="M92" s="307"/>
      <c r="N92" s="407"/>
    </row>
    <row r="93" spans="1:14" ht="12.75" customHeight="1">
      <c r="A93" s="2934">
        <v>13</v>
      </c>
      <c r="B93" s="98"/>
      <c r="C93" s="308"/>
      <c r="D93" s="308"/>
      <c r="E93" s="308"/>
      <c r="F93" s="308"/>
      <c r="G93" s="283"/>
      <c r="H93" s="351"/>
      <c r="I93" s="307"/>
      <c r="J93" s="307"/>
      <c r="K93" s="307"/>
      <c r="L93" s="307"/>
      <c r="M93" s="307"/>
      <c r="N93" s="407"/>
    </row>
    <row r="94" spans="1:14" ht="12.75" customHeight="1">
      <c r="A94" s="2934">
        <v>14</v>
      </c>
      <c r="B94" s="98"/>
      <c r="C94" s="308" t="s">
        <v>1778</v>
      </c>
      <c r="D94" s="308"/>
      <c r="E94" s="308" t="s">
        <v>1778</v>
      </c>
      <c r="F94" s="308" t="s">
        <v>1778</v>
      </c>
      <c r="G94" s="283" t="s">
        <v>1778</v>
      </c>
      <c r="H94" s="351"/>
      <c r="I94" s="307"/>
      <c r="J94" s="307"/>
      <c r="K94" s="307"/>
      <c r="L94" s="307"/>
      <c r="M94" s="307"/>
      <c r="N94" s="407"/>
    </row>
    <row r="95" spans="1:14" ht="12.75" customHeight="1">
      <c r="A95" s="2934">
        <v>15</v>
      </c>
      <c r="B95" s="98"/>
      <c r="C95" s="308"/>
      <c r="D95" s="308"/>
      <c r="E95" s="308"/>
      <c r="F95" s="308"/>
      <c r="G95" s="283"/>
      <c r="H95" s="351"/>
      <c r="I95" s="307"/>
      <c r="J95" s="307"/>
      <c r="K95" s="307"/>
      <c r="L95" s="307"/>
      <c r="M95" s="307"/>
      <c r="N95" s="407"/>
    </row>
    <row r="96" spans="1:14" ht="12.75" customHeight="1">
      <c r="A96" s="2934">
        <v>16</v>
      </c>
      <c r="B96" s="98"/>
      <c r="C96" s="308"/>
      <c r="D96" s="308"/>
      <c r="E96" s="308"/>
      <c r="F96" s="308"/>
      <c r="G96" s="283"/>
      <c r="H96" s="351"/>
      <c r="I96" s="307"/>
      <c r="J96" s="307"/>
      <c r="K96" s="307"/>
      <c r="L96" s="307"/>
      <c r="M96" s="307"/>
      <c r="N96" s="407"/>
    </row>
    <row r="97" spans="1:14" ht="12.75" customHeight="1">
      <c r="A97" s="2934">
        <v>18</v>
      </c>
      <c r="B97" s="98"/>
      <c r="C97" s="308"/>
      <c r="D97" s="308"/>
      <c r="E97" s="308"/>
      <c r="F97" s="308"/>
      <c r="G97" s="283"/>
      <c r="H97" s="351"/>
      <c r="I97" s="307"/>
      <c r="J97" s="307"/>
      <c r="K97" s="307"/>
      <c r="L97" s="307"/>
      <c r="M97" s="307"/>
      <c r="N97" s="407"/>
    </row>
    <row r="98" spans="1:14" ht="12.75" customHeight="1">
      <c r="A98" s="2934">
        <v>19</v>
      </c>
      <c r="B98" s="98" t="s">
        <v>464</v>
      </c>
      <c r="C98" s="268">
        <f>SUM(C84:C95)</f>
        <v>20373830</v>
      </c>
      <c r="D98" s="268">
        <f>SUM(D84:D95)</f>
        <v>0</v>
      </c>
      <c r="E98" s="268">
        <f>SUM(E84:E95)</f>
        <v>0</v>
      </c>
      <c r="F98" s="268">
        <f>SUM(F84:F95)</f>
        <v>0</v>
      </c>
      <c r="G98" s="267">
        <f>SUM(G84:G95)</f>
        <v>0</v>
      </c>
      <c r="H98" s="351"/>
      <c r="I98" s="307"/>
      <c r="J98" s="307"/>
      <c r="K98" s="307"/>
      <c r="L98" s="307"/>
      <c r="M98" s="307"/>
      <c r="N98" s="407"/>
    </row>
    <row r="99" spans="1:14" ht="12.75" customHeight="1">
      <c r="A99" s="2934">
        <v>20</v>
      </c>
      <c r="B99" s="98" t="s">
        <v>2472</v>
      </c>
      <c r="C99" s="308"/>
      <c r="D99" s="308"/>
      <c r="E99" s="308"/>
      <c r="F99" s="308"/>
      <c r="G99" s="283"/>
      <c r="H99" s="351"/>
      <c r="I99" s="307"/>
      <c r="J99" s="307"/>
      <c r="K99" s="307"/>
      <c r="L99" s="307"/>
      <c r="M99" s="307"/>
      <c r="N99" s="407"/>
    </row>
    <row r="100" spans="1:14" ht="12.75" customHeight="1">
      <c r="A100" s="2934">
        <v>21</v>
      </c>
      <c r="B100" s="98"/>
      <c r="C100" s="308"/>
      <c r="D100" s="308"/>
      <c r="E100" s="308"/>
      <c r="F100" s="308"/>
      <c r="G100" s="283"/>
      <c r="H100" s="351"/>
      <c r="I100" s="307"/>
      <c r="J100" s="307"/>
      <c r="K100" s="307"/>
      <c r="L100" s="307"/>
      <c r="M100" s="307"/>
      <c r="N100" s="407"/>
    </row>
    <row r="101" spans="1:14" ht="12.75" customHeight="1">
      <c r="A101" s="2934">
        <v>22</v>
      </c>
      <c r="B101" s="98"/>
      <c r="C101" s="308"/>
      <c r="D101" s="308"/>
      <c r="E101" s="308"/>
      <c r="F101" s="308"/>
      <c r="G101" s="283"/>
      <c r="H101" s="351"/>
      <c r="I101" s="307"/>
      <c r="J101" s="307"/>
      <c r="K101" s="307"/>
      <c r="L101" s="307"/>
      <c r="M101" s="307"/>
      <c r="N101" s="407"/>
    </row>
    <row r="102" spans="1:14" ht="12.75" customHeight="1">
      <c r="A102" s="2934">
        <v>23</v>
      </c>
      <c r="B102" s="98"/>
      <c r="C102" s="308"/>
      <c r="D102" s="308"/>
      <c r="E102" s="308"/>
      <c r="F102" s="308"/>
      <c r="G102" s="283"/>
      <c r="H102" s="351"/>
      <c r="I102" s="307"/>
      <c r="J102" s="307"/>
      <c r="K102" s="307"/>
      <c r="L102" s="307"/>
      <c r="M102" s="307"/>
      <c r="N102" s="407"/>
    </row>
    <row r="103" spans="1:14" ht="12.75" customHeight="1">
      <c r="A103" s="2934">
        <v>24</v>
      </c>
      <c r="B103" s="98"/>
      <c r="C103" s="308"/>
      <c r="D103" s="308"/>
      <c r="E103" s="308"/>
      <c r="F103" s="308"/>
      <c r="G103" s="283"/>
      <c r="H103" s="351"/>
      <c r="I103" s="307"/>
      <c r="J103" s="307"/>
      <c r="K103" s="307"/>
      <c r="L103" s="307"/>
      <c r="M103" s="307"/>
      <c r="N103" s="407"/>
    </row>
    <row r="104" spans="1:14" ht="12.75" customHeight="1">
      <c r="A104" s="2934">
        <v>25</v>
      </c>
      <c r="B104" s="98"/>
      <c r="C104" s="308"/>
      <c r="D104" s="308"/>
      <c r="E104" s="308"/>
      <c r="F104" s="308"/>
      <c r="G104" s="283"/>
      <c r="H104" s="351"/>
      <c r="I104" s="307"/>
      <c r="J104" s="307"/>
      <c r="K104" s="307"/>
      <c r="L104" s="307"/>
      <c r="M104" s="307"/>
      <c r="N104" s="407"/>
    </row>
    <row r="105" spans="1:14" ht="12.75" customHeight="1">
      <c r="A105" s="2934">
        <v>26</v>
      </c>
      <c r="B105" s="98"/>
      <c r="C105" s="308"/>
      <c r="D105" s="308"/>
      <c r="E105" s="308"/>
      <c r="F105" s="308"/>
      <c r="G105" s="283"/>
      <c r="H105" s="351"/>
      <c r="I105" s="307"/>
      <c r="J105" s="307"/>
      <c r="K105" s="307"/>
      <c r="L105" s="307"/>
      <c r="M105" s="307"/>
      <c r="N105" s="407"/>
    </row>
    <row r="106" spans="1:14" ht="12.75" customHeight="1">
      <c r="A106" s="2934">
        <v>26</v>
      </c>
      <c r="B106" s="98"/>
      <c r="C106" s="308"/>
      <c r="D106" s="308"/>
      <c r="E106" s="308"/>
      <c r="F106" s="308"/>
      <c r="G106" s="283"/>
      <c r="H106" s="351"/>
      <c r="I106" s="307"/>
      <c r="J106" s="307"/>
      <c r="K106" s="307"/>
      <c r="L106" s="307"/>
      <c r="M106" s="307"/>
      <c r="N106" s="407"/>
    </row>
    <row r="107" spans="1:14" ht="12.75" customHeight="1">
      <c r="A107" s="2934">
        <v>27</v>
      </c>
      <c r="B107" s="98" t="s">
        <v>464</v>
      </c>
      <c r="C107" s="268">
        <f>SUM(C100:C106)</f>
        <v>0</v>
      </c>
      <c r="D107" s="268">
        <f>SUM(D100:D106)</f>
        <v>0</v>
      </c>
      <c r="E107" s="268">
        <f>SUM(E100:E106)</f>
        <v>0</v>
      </c>
      <c r="F107" s="268">
        <f>SUM(F100:F106)</f>
        <v>0</v>
      </c>
      <c r="G107" s="267">
        <f>SUM(G100:G106)</f>
        <v>0</v>
      </c>
      <c r="H107" s="351"/>
      <c r="I107" s="307"/>
      <c r="J107" s="307"/>
      <c r="K107" s="307"/>
      <c r="L107" s="307"/>
      <c r="M107" s="307"/>
      <c r="N107" s="407"/>
    </row>
    <row r="108" spans="1:14" ht="12.75" customHeight="1">
      <c r="A108" s="2934">
        <v>28</v>
      </c>
      <c r="B108" s="98" t="s">
        <v>1054</v>
      </c>
      <c r="C108" s="308"/>
      <c r="D108" s="308"/>
      <c r="E108" s="308"/>
      <c r="F108" s="308"/>
      <c r="G108" s="283"/>
      <c r="H108" s="351"/>
      <c r="I108" s="307"/>
      <c r="J108" s="307"/>
      <c r="K108" s="307"/>
      <c r="L108" s="307"/>
      <c r="M108" s="307"/>
      <c r="N108" s="407"/>
    </row>
    <row r="109" spans="1:14" ht="12.75" customHeight="1">
      <c r="A109" s="2934">
        <v>29</v>
      </c>
      <c r="B109" s="98"/>
      <c r="C109" s="308"/>
      <c r="D109" s="308"/>
      <c r="E109" s="308"/>
      <c r="F109" s="308"/>
      <c r="G109" s="283"/>
      <c r="H109" s="351"/>
      <c r="I109" s="307"/>
      <c r="J109" s="307"/>
      <c r="K109" s="307"/>
      <c r="L109" s="307"/>
      <c r="M109" s="307"/>
      <c r="N109" s="407"/>
    </row>
    <row r="110" spans="1:14" ht="12.75" customHeight="1">
      <c r="A110" s="2934">
        <v>30</v>
      </c>
      <c r="B110" s="98"/>
      <c r="C110" s="308"/>
      <c r="D110" s="308"/>
      <c r="E110" s="308"/>
      <c r="F110" s="308"/>
      <c r="G110" s="283"/>
      <c r="H110" s="351"/>
      <c r="I110" s="307"/>
      <c r="J110" s="307"/>
      <c r="K110" s="307"/>
      <c r="L110" s="307"/>
      <c r="M110" s="307"/>
      <c r="N110" s="407"/>
    </row>
    <row r="111" spans="1:14" ht="12.75" customHeight="1">
      <c r="A111" s="2934">
        <v>31</v>
      </c>
      <c r="B111" s="98"/>
      <c r="C111" s="98"/>
      <c r="D111" s="98"/>
      <c r="E111" s="98"/>
      <c r="F111" s="98"/>
      <c r="G111" s="83"/>
      <c r="H111" s="72"/>
      <c r="I111" s="17"/>
      <c r="J111" s="17"/>
      <c r="K111" s="17"/>
      <c r="L111" s="17"/>
      <c r="M111" s="17"/>
      <c r="N111" s="407"/>
    </row>
    <row r="112" spans="1:14" ht="12.75" customHeight="1">
      <c r="A112" s="2934">
        <v>32</v>
      </c>
      <c r="B112" s="98"/>
      <c r="C112" s="308"/>
      <c r="D112" s="308"/>
      <c r="E112" s="308"/>
      <c r="F112" s="308"/>
      <c r="G112" s="283"/>
      <c r="H112" s="351"/>
      <c r="I112" s="307"/>
      <c r="J112" s="307"/>
      <c r="K112" s="307"/>
      <c r="L112" s="307"/>
      <c r="M112" s="307"/>
      <c r="N112" s="407"/>
    </row>
    <row r="113" spans="1:14" ht="12.75" customHeight="1">
      <c r="A113" s="2934">
        <v>33</v>
      </c>
      <c r="B113" s="297"/>
      <c r="C113" s="308"/>
      <c r="D113" s="308"/>
      <c r="E113" s="308"/>
      <c r="F113" s="308"/>
      <c r="G113" s="282"/>
      <c r="H113" s="351"/>
      <c r="I113" s="307"/>
      <c r="J113" s="307"/>
      <c r="K113" s="307"/>
      <c r="L113" s="307"/>
      <c r="M113" s="307"/>
      <c r="N113" s="407"/>
    </row>
    <row r="114" spans="1:14" ht="12.75" customHeight="1">
      <c r="A114" s="2934">
        <v>34</v>
      </c>
      <c r="B114" s="98"/>
      <c r="C114" s="98"/>
      <c r="D114" s="98"/>
      <c r="E114" s="98"/>
      <c r="F114" s="98"/>
      <c r="G114" s="282"/>
      <c r="H114" s="72"/>
      <c r="I114" s="17"/>
      <c r="J114" s="17"/>
      <c r="K114" s="17"/>
      <c r="L114" s="17"/>
      <c r="M114" s="17"/>
      <c r="N114" s="407"/>
    </row>
    <row r="115" spans="1:14" ht="12.75" customHeight="1">
      <c r="A115" s="2934">
        <v>35</v>
      </c>
      <c r="B115" s="98"/>
      <c r="C115" s="308"/>
      <c r="D115" s="308"/>
      <c r="E115" s="308"/>
      <c r="F115" s="308"/>
      <c r="G115" s="283"/>
      <c r="H115" s="351"/>
      <c r="I115" s="307"/>
      <c r="J115" s="307"/>
      <c r="K115" s="307"/>
      <c r="L115" s="307"/>
      <c r="M115" s="307"/>
      <c r="N115" s="407"/>
    </row>
    <row r="116" spans="1:14" ht="12.75" customHeight="1">
      <c r="A116" s="2934">
        <v>36</v>
      </c>
      <c r="B116" s="98"/>
      <c r="C116" s="98"/>
      <c r="D116" s="98"/>
      <c r="E116" s="98"/>
      <c r="F116" s="98"/>
      <c r="G116" s="283"/>
      <c r="H116" s="72"/>
      <c r="I116" s="17"/>
      <c r="J116" s="17"/>
      <c r="K116" s="17"/>
      <c r="L116" s="17"/>
      <c r="M116" s="17"/>
      <c r="N116" s="407"/>
    </row>
    <row r="117" spans="1:14" ht="12.75" customHeight="1">
      <c r="A117" s="2934">
        <v>37</v>
      </c>
      <c r="B117" s="98"/>
      <c r="C117" s="98"/>
      <c r="D117" s="98"/>
      <c r="E117" s="98"/>
      <c r="F117" s="98"/>
      <c r="G117" s="283"/>
      <c r="H117" s="72"/>
      <c r="I117" s="17"/>
      <c r="J117" s="17"/>
      <c r="K117" s="17"/>
      <c r="L117" s="17"/>
      <c r="M117" s="17"/>
      <c r="N117" s="407"/>
    </row>
    <row r="118" spans="1:14" ht="12.75" customHeight="1">
      <c r="A118" s="2934">
        <v>38</v>
      </c>
      <c r="B118" s="98"/>
      <c r="C118" s="308"/>
      <c r="D118" s="98"/>
      <c r="E118" s="98"/>
      <c r="F118" s="98"/>
      <c r="G118" s="404"/>
      <c r="H118" s="351"/>
      <c r="I118" s="307"/>
      <c r="J118" s="307"/>
      <c r="K118" s="307"/>
      <c r="L118" s="307"/>
      <c r="M118" s="307"/>
      <c r="N118" s="407"/>
    </row>
    <row r="119" spans="1:14" ht="12.75" customHeight="1">
      <c r="A119" s="2934">
        <v>39</v>
      </c>
      <c r="B119" s="98"/>
      <c r="C119" s="98"/>
      <c r="D119" s="308"/>
      <c r="E119" s="308"/>
      <c r="F119" s="308"/>
      <c r="G119" s="404"/>
      <c r="H119" s="351"/>
      <c r="I119" s="307"/>
      <c r="J119" s="307"/>
      <c r="K119" s="307"/>
      <c r="L119" s="307"/>
      <c r="M119" s="307"/>
      <c r="N119" s="407"/>
    </row>
    <row r="120" spans="1:14" ht="12.75" customHeight="1" thickBot="1">
      <c r="A120" s="329">
        <v>40</v>
      </c>
      <c r="B120" s="255" t="s">
        <v>172</v>
      </c>
      <c r="C120" s="274">
        <f>C82+C98+C107+SUM(C108:C119)</f>
        <v>23761094</v>
      </c>
      <c r="D120" s="274">
        <f>D82+D98+D107+SUM(D108:D119)</f>
        <v>0</v>
      </c>
      <c r="E120" s="274">
        <f>E82+E98+E107+SUM(E108:E119)</f>
        <v>0</v>
      </c>
      <c r="F120" s="274">
        <f>F82+F98+F107+SUM(F108:F119)</f>
        <v>0</v>
      </c>
      <c r="G120" s="272">
        <f>G82+G98+G107+SUM(G108:G119)</f>
        <v>0</v>
      </c>
      <c r="H120" s="411"/>
      <c r="I120" s="412"/>
      <c r="J120" s="412"/>
      <c r="K120" s="412"/>
      <c r="L120" s="412"/>
      <c r="M120" s="412"/>
      <c r="N120" s="413"/>
    </row>
    <row r="121" spans="1:14" ht="12.75" customHeight="1"/>
    <row r="122" spans="1:14" ht="12.75" customHeight="1">
      <c r="A122" s="17" t="str">
        <f>A66</f>
        <v>FERC FORM NO.1 (ED.  12-96) NYPSC Modified-96</v>
      </c>
      <c r="B122" s="17"/>
      <c r="C122" s="405"/>
      <c r="D122" s="17"/>
      <c r="E122" s="69"/>
      <c r="F122" s="69"/>
      <c r="G122" s="69"/>
      <c r="H122" s="17" t="s">
        <v>1068</v>
      </c>
      <c r="I122" s="405"/>
      <c r="J122" s="17"/>
      <c r="K122" s="17"/>
      <c r="L122" s="69"/>
      <c r="M122" s="69" t="s">
        <v>1069</v>
      </c>
      <c r="N122" s="69"/>
    </row>
    <row r="123" spans="1:14" ht="12.75" customHeight="1">
      <c r="A123" s="69" t="s">
        <v>1070</v>
      </c>
      <c r="B123" s="69"/>
      <c r="C123" s="69"/>
      <c r="D123" s="69"/>
      <c r="E123" s="69"/>
      <c r="F123" s="69"/>
      <c r="G123" s="69"/>
      <c r="H123" s="69" t="s">
        <v>1071</v>
      </c>
      <c r="I123" s="69"/>
      <c r="J123" s="69"/>
      <c r="K123" s="69"/>
      <c r="L123" s="69"/>
      <c r="M123" s="69"/>
      <c r="N123" s="69"/>
    </row>
    <row r="124" spans="1:14" ht="12.75" customHeight="1"/>
    <row r="125" spans="1:14" ht="12.75" customHeight="1"/>
    <row r="126" spans="1:14" ht="12.75" customHeight="1"/>
    <row r="127" spans="1:14" ht="12.75" customHeight="1"/>
    <row r="128" spans="1:14" ht="12.75" customHeight="1"/>
    <row r="129" spans="1:3" ht="12.75" customHeight="1"/>
    <row r="130" spans="1:3" ht="12.75" customHeight="1"/>
    <row r="131" spans="1:3" ht="12.75" customHeight="1"/>
    <row r="132" spans="1:3" ht="12.75" customHeight="1">
      <c r="A132" s="17"/>
      <c r="B132"/>
      <c r="C132" s="17"/>
    </row>
    <row r="133" spans="1:3" ht="12.75" customHeight="1">
      <c r="A133" s="17"/>
      <c r="B133"/>
    </row>
    <row r="134" spans="1:3" ht="12.75" customHeight="1">
      <c r="A134" s="17"/>
      <c r="B134"/>
    </row>
    <row r="135" spans="1:3" ht="12.75" customHeight="1">
      <c r="A135" s="17"/>
      <c r="B135"/>
    </row>
    <row r="136" spans="1:3" ht="12.75" customHeight="1">
      <c r="A136" s="17"/>
      <c r="B136"/>
    </row>
    <row r="137" spans="1:3" ht="12.75" customHeight="1">
      <c r="A137" s="17"/>
      <c r="B137"/>
    </row>
    <row r="138" spans="1:3" ht="12.75" customHeight="1">
      <c r="A138" s="17"/>
      <c r="B138"/>
    </row>
    <row r="139" spans="1:3" ht="12.75" customHeight="1">
      <c r="A139" s="17"/>
      <c r="B139"/>
    </row>
    <row r="140" spans="1:3" ht="12.75" customHeight="1">
      <c r="A140" s="17"/>
      <c r="B140"/>
    </row>
    <row r="141" spans="1:3" ht="12.75" customHeight="1">
      <c r="A141" s="17"/>
      <c r="B141"/>
    </row>
    <row r="142" spans="1:3" ht="12.75" customHeight="1">
      <c r="A142" s="17"/>
      <c r="B142"/>
    </row>
  </sheetData>
  <printOptions horizontalCentered="1" verticalCentered="1"/>
  <pageMargins left="0.5" right="0.5" top="0.5" bottom="0.5" header="0.5" footer="0.5"/>
  <pageSetup scale="62" fitToWidth="2" fitToHeight="2" pageOrder="overThenDown" orientation="portrait" r:id="rId1"/>
  <headerFooter alignWithMargins="0"/>
  <rowBreaks count="1" manualBreakCount="1">
    <brk id="67" max="16383" man="1"/>
  </rowBreaks>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3"/>
  <sheetViews>
    <sheetView defaultGridColor="0" view="pageBreakPreview" colorId="22" zoomScale="50" zoomScaleNormal="100" zoomScaleSheetLayoutView="50" workbookViewId="0">
      <selection activeCell="J31" sqref="J31"/>
    </sheetView>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9" t="s">
        <v>1789</v>
      </c>
      <c r="B1" s="66"/>
      <c r="C1" s="228"/>
      <c r="D1" s="66" t="s">
        <v>3276</v>
      </c>
      <c r="E1" s="66"/>
      <c r="F1" s="230" t="s">
        <v>1370</v>
      </c>
      <c r="G1" s="66"/>
      <c r="H1" s="414" t="s">
        <v>1792</v>
      </c>
      <c r="I1" s="29" t="s">
        <v>1789</v>
      </c>
      <c r="J1" s="228"/>
      <c r="K1" s="228" t="s">
        <v>1335</v>
      </c>
      <c r="L1" s="228" t="s">
        <v>1791</v>
      </c>
      <c r="M1" s="66" t="s">
        <v>1792</v>
      </c>
      <c r="N1" s="67"/>
      <c r="O1" s="17"/>
    </row>
    <row r="2" spans="1:15">
      <c r="A2" s="72" t="str">
        <f>'Data Sheet'!$C$25</f>
        <v xml:space="preserve"> New York State Electric &amp; Gas Corporation</v>
      </c>
      <c r="B2" s="17"/>
      <c r="C2" s="81"/>
      <c r="D2" s="17" t="s">
        <v>1148</v>
      </c>
      <c r="E2" s="17"/>
      <c r="F2" s="98" t="s">
        <v>1072</v>
      </c>
      <c r="G2" s="17"/>
      <c r="H2" s="83"/>
      <c r="I2" s="72" t="str">
        <f>'Data Sheet'!$C$25</f>
        <v xml:space="preserve"> New York State Electric &amp; Gas Corporation</v>
      </c>
      <c r="J2" s="81"/>
      <c r="K2" s="81" t="s">
        <v>1148</v>
      </c>
      <c r="L2" s="81" t="s">
        <v>1794</v>
      </c>
      <c r="M2" s="17"/>
      <c r="N2" s="73"/>
      <c r="O2" s="17"/>
    </row>
    <row r="3" spans="1:15" ht="15" customHeight="1">
      <c r="A3" s="74"/>
      <c r="B3" s="77"/>
      <c r="C3" s="81"/>
      <c r="D3" s="17" t="s">
        <v>1149</v>
      </c>
      <c r="E3" s="17"/>
      <c r="F3" s="1294" t="str">
        <f>'Data Sheet'!$C$40</f>
        <v xml:space="preserve"> </v>
      </c>
      <c r="G3" s="1295"/>
      <c r="H3" s="111" t="str">
        <f>'Data Sheet'!$C$38</f>
        <v>12/31/2016</v>
      </c>
      <c r="I3" s="72"/>
      <c r="J3" s="81"/>
      <c r="K3" s="81" t="s">
        <v>1149</v>
      </c>
      <c r="L3" s="703" t="str">
        <f>'Data Sheet'!$C$40</f>
        <v xml:space="preserve"> </v>
      </c>
      <c r="M3" s="105" t="str">
        <f>'Data Sheet'!$C$38</f>
        <v>12/31/2016</v>
      </c>
      <c r="N3" s="73"/>
      <c r="O3" s="17"/>
    </row>
    <row r="4" spans="1:15" ht="15" customHeight="1">
      <c r="A4" s="415" t="s">
        <v>1073</v>
      </c>
      <c r="B4" s="75"/>
      <c r="C4" s="232"/>
      <c r="D4" s="232"/>
      <c r="E4" s="232"/>
      <c r="F4" s="232"/>
      <c r="G4" s="232"/>
      <c r="H4" s="233"/>
      <c r="I4" s="415" t="s">
        <v>1074</v>
      </c>
      <c r="J4" s="232"/>
      <c r="K4" s="232"/>
      <c r="L4" s="232"/>
      <c r="M4" s="232"/>
      <c r="N4" s="233"/>
      <c r="O4" s="17"/>
    </row>
    <row r="5" spans="1:15">
      <c r="A5" s="72"/>
      <c r="B5" s="17" t="s">
        <v>1075</v>
      </c>
      <c r="C5" s="17"/>
      <c r="D5" s="17"/>
      <c r="E5" s="17"/>
      <c r="F5" s="17"/>
      <c r="G5" s="17"/>
      <c r="H5" s="73"/>
      <c r="I5" s="72"/>
      <c r="J5" s="17"/>
      <c r="K5" s="17"/>
      <c r="L5" s="17"/>
      <c r="M5" s="17"/>
      <c r="N5" s="73"/>
      <c r="O5" s="17"/>
    </row>
    <row r="6" spans="1:15">
      <c r="A6" s="72"/>
      <c r="B6" s="17" t="s">
        <v>868</v>
      </c>
      <c r="C6" s="17"/>
      <c r="D6" s="17"/>
      <c r="E6" s="17"/>
      <c r="F6" s="17"/>
      <c r="G6" s="17"/>
      <c r="H6" s="73"/>
      <c r="I6" s="72"/>
      <c r="J6" s="17"/>
      <c r="K6" s="17"/>
      <c r="L6" s="17"/>
      <c r="M6" s="17"/>
      <c r="N6" s="73"/>
      <c r="O6" s="17"/>
    </row>
    <row r="7" spans="1:15">
      <c r="A7" s="72"/>
      <c r="B7" s="17" t="s">
        <v>869</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277" t="s">
        <v>1718</v>
      </c>
      <c r="B9" s="81"/>
      <c r="C9" s="81"/>
      <c r="D9" s="69" t="s">
        <v>2316</v>
      </c>
      <c r="E9" s="416"/>
      <c r="F9" s="79" t="s">
        <v>870</v>
      </c>
      <c r="G9" s="416"/>
      <c r="H9" s="83"/>
      <c r="I9" s="72"/>
      <c r="J9" s="98"/>
      <c r="K9" s="105"/>
      <c r="L9" s="75" t="s">
        <v>871</v>
      </c>
      <c r="M9" s="77"/>
      <c r="N9" s="238" t="s">
        <v>1718</v>
      </c>
      <c r="O9" s="17"/>
    </row>
    <row r="10" spans="1:15">
      <c r="A10" s="277" t="s">
        <v>1721</v>
      </c>
      <c r="B10" s="81"/>
      <c r="C10" s="292" t="s">
        <v>1825</v>
      </c>
      <c r="D10" s="75" t="s">
        <v>3062</v>
      </c>
      <c r="E10" s="315"/>
      <c r="F10" s="314" t="s">
        <v>872</v>
      </c>
      <c r="G10" s="315"/>
      <c r="H10" s="83"/>
      <c r="I10" s="239" t="s">
        <v>1825</v>
      </c>
      <c r="J10" s="290" t="s">
        <v>873</v>
      </c>
      <c r="K10" s="98"/>
      <c r="L10" s="17"/>
      <c r="M10" s="17"/>
      <c r="N10" s="238" t="s">
        <v>1721</v>
      </c>
      <c r="O10" s="17"/>
    </row>
    <row r="11" spans="1:15">
      <c r="A11" s="277"/>
      <c r="B11" s="292" t="s">
        <v>176</v>
      </c>
      <c r="C11" s="292" t="s">
        <v>874</v>
      </c>
      <c r="D11" s="69" t="s">
        <v>176</v>
      </c>
      <c r="E11" s="78"/>
      <c r="F11" s="417" t="s">
        <v>176</v>
      </c>
      <c r="G11" s="78"/>
      <c r="H11" s="83"/>
      <c r="I11" s="239" t="s">
        <v>568</v>
      </c>
      <c r="J11" s="290" t="s">
        <v>2179</v>
      </c>
      <c r="K11" s="98"/>
      <c r="L11" s="17"/>
      <c r="M11" s="17"/>
      <c r="N11" s="238"/>
      <c r="O11" s="17"/>
    </row>
    <row r="12" spans="1:15">
      <c r="A12" s="277"/>
      <c r="B12" s="292" t="s">
        <v>2180</v>
      </c>
      <c r="C12" s="292" t="s">
        <v>550</v>
      </c>
      <c r="D12" s="291" t="s">
        <v>1721</v>
      </c>
      <c r="E12" s="650" t="s">
        <v>1829</v>
      </c>
      <c r="F12" s="650" t="s">
        <v>1721</v>
      </c>
      <c r="G12" s="650" t="s">
        <v>1829</v>
      </c>
      <c r="H12" s="238" t="s">
        <v>304</v>
      </c>
      <c r="I12" s="239" t="s">
        <v>2327</v>
      </c>
      <c r="J12" s="290" t="s">
        <v>2181</v>
      </c>
      <c r="K12" s="98"/>
      <c r="L12" s="17"/>
      <c r="M12" s="17"/>
      <c r="N12" s="238"/>
      <c r="O12" s="17"/>
    </row>
    <row r="13" spans="1:15">
      <c r="A13" s="278"/>
      <c r="B13" s="418" t="s">
        <v>3007</v>
      </c>
      <c r="C13" s="418" t="s">
        <v>3008</v>
      </c>
      <c r="D13" s="663" t="s">
        <v>3009</v>
      </c>
      <c r="E13" s="662" t="s">
        <v>3010</v>
      </c>
      <c r="F13" s="662" t="s">
        <v>2337</v>
      </c>
      <c r="G13" s="662" t="s">
        <v>2338</v>
      </c>
      <c r="H13" s="241" t="s">
        <v>2339</v>
      </c>
      <c r="I13" s="240" t="s">
        <v>2340</v>
      </c>
      <c r="J13" s="328" t="s">
        <v>2341</v>
      </c>
      <c r="K13" s="314"/>
      <c r="L13" s="75"/>
      <c r="M13" s="75"/>
      <c r="N13" s="241"/>
      <c r="O13" s="17"/>
    </row>
    <row r="14" spans="1:15">
      <c r="A14" s="277">
        <v>1</v>
      </c>
      <c r="B14" s="418" t="s">
        <v>173</v>
      </c>
      <c r="C14" s="419"/>
      <c r="D14" s="420"/>
      <c r="E14" s="419"/>
      <c r="F14" s="420"/>
      <c r="G14" s="419"/>
      <c r="H14" s="421"/>
      <c r="I14" s="422"/>
      <c r="J14" s="423"/>
      <c r="K14" s="424"/>
      <c r="L14" s="425"/>
      <c r="M14" s="425"/>
      <c r="N14" s="238">
        <v>1</v>
      </c>
      <c r="O14" s="17"/>
    </row>
    <row r="15" spans="1:15">
      <c r="A15" s="277">
        <v>2</v>
      </c>
      <c r="B15" s="292" t="s">
        <v>2182</v>
      </c>
      <c r="C15" s="371"/>
      <c r="D15" s="78"/>
      <c r="E15" s="371"/>
      <c r="F15" s="78"/>
      <c r="G15" s="371"/>
      <c r="H15" s="317"/>
      <c r="I15" s="403">
        <f t="shared" ref="I15:I25" si="0">C15+E15-G15+H15</f>
        <v>0</v>
      </c>
      <c r="J15" s="98"/>
      <c r="K15" s="424"/>
      <c r="L15" s="425"/>
      <c r="M15" s="425"/>
      <c r="N15" s="238">
        <v>2</v>
      </c>
      <c r="O15" s="17"/>
    </row>
    <row r="16" spans="1:15">
      <c r="A16" s="277">
        <v>3</v>
      </c>
      <c r="B16" s="292" t="s">
        <v>2183</v>
      </c>
      <c r="C16" s="354"/>
      <c r="D16" s="78"/>
      <c r="E16" s="354"/>
      <c r="F16" s="78"/>
      <c r="G16" s="354"/>
      <c r="H16" s="426"/>
      <c r="I16" s="351">
        <f t="shared" si="0"/>
        <v>0</v>
      </c>
      <c r="J16" s="98"/>
      <c r="K16" s="424"/>
      <c r="L16" s="425"/>
      <c r="M16" s="425"/>
      <c r="N16" s="238">
        <v>3</v>
      </c>
      <c r="O16" s="17"/>
    </row>
    <row r="17" spans="1:15">
      <c r="A17" s="277">
        <v>4</v>
      </c>
      <c r="B17" s="292" t="s">
        <v>2184</v>
      </c>
      <c r="C17" s="354"/>
      <c r="D17" s="78"/>
      <c r="E17" s="354"/>
      <c r="F17" s="78"/>
      <c r="G17" s="354"/>
      <c r="H17" s="426"/>
      <c r="I17" s="351">
        <f t="shared" si="0"/>
        <v>0</v>
      </c>
      <c r="J17" s="98"/>
      <c r="K17" s="424"/>
      <c r="L17" s="425"/>
      <c r="M17" s="425"/>
      <c r="N17" s="238">
        <v>4</v>
      </c>
      <c r="O17" s="17"/>
    </row>
    <row r="18" spans="1:15">
      <c r="A18" s="277">
        <v>5</v>
      </c>
      <c r="B18" s="292" t="s">
        <v>2185</v>
      </c>
      <c r="C18" s="354">
        <v>14048007</v>
      </c>
      <c r="D18" s="78"/>
      <c r="E18" s="354"/>
      <c r="F18" s="78">
        <v>420</v>
      </c>
      <c r="G18" s="354">
        <v>404000</v>
      </c>
      <c r="H18" s="426"/>
      <c r="I18" s="351">
        <f t="shared" si="0"/>
        <v>13644007</v>
      </c>
      <c r="J18" s="98">
        <v>33.770000000000003</v>
      </c>
      <c r="K18" s="424"/>
      <c r="L18" s="425"/>
      <c r="M18" s="425"/>
      <c r="N18" s="238">
        <v>5</v>
      </c>
      <c r="O18" s="17"/>
    </row>
    <row r="19" spans="1:15">
      <c r="A19" s="277">
        <v>6</v>
      </c>
      <c r="B19" s="81"/>
      <c r="C19" s="354"/>
      <c r="D19" s="78"/>
      <c r="E19" s="354"/>
      <c r="F19" s="78"/>
      <c r="G19" s="354"/>
      <c r="H19" s="426"/>
      <c r="I19" s="351">
        <f t="shared" si="0"/>
        <v>0</v>
      </c>
      <c r="J19" s="98"/>
      <c r="K19" s="424"/>
      <c r="L19" s="425"/>
      <c r="M19" s="425"/>
      <c r="N19" s="238">
        <v>6</v>
      </c>
      <c r="O19" s="17"/>
    </row>
    <row r="20" spans="1:15">
      <c r="A20" s="277">
        <v>7</v>
      </c>
      <c r="B20" s="81"/>
      <c r="C20" s="354"/>
      <c r="D20" s="78"/>
      <c r="E20" s="354"/>
      <c r="F20" s="78"/>
      <c r="G20" s="354"/>
      <c r="H20" s="426"/>
      <c r="I20" s="351">
        <f t="shared" si="0"/>
        <v>0</v>
      </c>
      <c r="J20" s="98"/>
      <c r="K20" s="424"/>
      <c r="L20" s="425"/>
      <c r="M20" s="425"/>
      <c r="N20" s="238">
        <v>7</v>
      </c>
      <c r="O20" s="17"/>
    </row>
    <row r="21" spans="1:15">
      <c r="A21" s="277">
        <v>8</v>
      </c>
      <c r="B21" s="427"/>
      <c r="C21" s="354"/>
      <c r="D21" s="316"/>
      <c r="E21" s="354"/>
      <c r="F21" s="316"/>
      <c r="G21" s="354"/>
      <c r="H21" s="426"/>
      <c r="I21" s="351">
        <f t="shared" si="0"/>
        <v>0</v>
      </c>
      <c r="J21" s="98"/>
      <c r="K21" s="424"/>
      <c r="L21" s="425"/>
      <c r="M21" s="425"/>
      <c r="N21" s="238">
        <v>8</v>
      </c>
      <c r="O21" s="17"/>
    </row>
    <row r="22" spans="1:15">
      <c r="A22" s="277">
        <v>9</v>
      </c>
      <c r="B22" s="427"/>
      <c r="C22" s="354"/>
      <c r="D22" s="316"/>
      <c r="E22" s="354"/>
      <c r="F22" s="316"/>
      <c r="G22" s="354"/>
      <c r="H22" s="426"/>
      <c r="I22" s="351">
        <f t="shared" si="0"/>
        <v>0</v>
      </c>
      <c r="J22" s="98"/>
      <c r="K22" s="424"/>
      <c r="L22" s="425"/>
      <c r="M22" s="425"/>
      <c r="N22" s="238">
        <v>9</v>
      </c>
      <c r="O22" s="17"/>
    </row>
    <row r="23" spans="1:15">
      <c r="A23" s="277">
        <v>10</v>
      </c>
      <c r="B23" s="427"/>
      <c r="C23" s="354"/>
      <c r="D23" s="316"/>
      <c r="E23" s="354"/>
      <c r="F23" s="316"/>
      <c r="G23" s="354"/>
      <c r="H23" s="426"/>
      <c r="I23" s="351">
        <f t="shared" si="0"/>
        <v>0</v>
      </c>
      <c r="J23" s="98"/>
      <c r="K23" s="424"/>
      <c r="L23" s="425"/>
      <c r="M23" s="425"/>
      <c r="N23" s="238">
        <v>10</v>
      </c>
      <c r="O23" s="17"/>
    </row>
    <row r="24" spans="1:15">
      <c r="A24" s="277">
        <v>11</v>
      </c>
      <c r="B24" s="81"/>
      <c r="C24" s="354"/>
      <c r="D24" s="78"/>
      <c r="E24" s="354"/>
      <c r="F24" s="78"/>
      <c r="G24" s="354"/>
      <c r="H24" s="426"/>
      <c r="I24" s="351">
        <f t="shared" si="0"/>
        <v>0</v>
      </c>
      <c r="J24" s="98"/>
      <c r="K24" s="424"/>
      <c r="L24" s="425"/>
      <c r="M24" s="425"/>
      <c r="N24" s="238">
        <v>11</v>
      </c>
      <c r="O24" s="17"/>
    </row>
    <row r="25" spans="1:15">
      <c r="A25" s="277">
        <v>12</v>
      </c>
      <c r="B25" s="668" t="s">
        <v>2186</v>
      </c>
      <c r="C25" s="250">
        <f>SUM(C15:C24)</f>
        <v>14048007</v>
      </c>
      <c r="D25" s="247"/>
      <c r="E25" s="250">
        <f>SUM(E15:E24)</f>
        <v>0</v>
      </c>
      <c r="F25" s="247"/>
      <c r="G25" s="250">
        <f>SUM(G15:G24)</f>
        <v>404000</v>
      </c>
      <c r="H25" s="248">
        <f>SUM(H15:H24)</f>
        <v>0</v>
      </c>
      <c r="I25" s="428">
        <f t="shared" si="0"/>
        <v>13644007</v>
      </c>
      <c r="J25" s="429"/>
      <c r="K25" s="424"/>
      <c r="L25" s="17"/>
      <c r="M25" s="17"/>
      <c r="N25" s="238">
        <v>12</v>
      </c>
      <c r="O25" s="17"/>
    </row>
    <row r="26" spans="1:15">
      <c r="A26" s="277">
        <v>13</v>
      </c>
      <c r="B26" s="418" t="s">
        <v>174</v>
      </c>
      <c r="C26" s="430"/>
      <c r="D26" s="431"/>
      <c r="E26" s="430"/>
      <c r="F26" s="431"/>
      <c r="G26" s="430"/>
      <c r="H26" s="432"/>
      <c r="I26" s="433"/>
      <c r="J26" s="434"/>
      <c r="K26" s="98"/>
      <c r="L26" s="17"/>
      <c r="M26" s="17"/>
      <c r="N26" s="238">
        <v>13</v>
      </c>
      <c r="O26" s="17"/>
    </row>
    <row r="27" spans="1:15">
      <c r="A27" s="277">
        <v>14</v>
      </c>
      <c r="B27" s="292" t="s">
        <v>2182</v>
      </c>
      <c r="C27" s="354"/>
      <c r="D27" s="78"/>
      <c r="E27" s="354"/>
      <c r="F27" s="78"/>
      <c r="G27" s="354"/>
      <c r="H27" s="426"/>
      <c r="I27" s="351">
        <f t="shared" ref="I27:I37" si="1">C27+E27-G27+H27</f>
        <v>0</v>
      </c>
      <c r="J27" s="98"/>
      <c r="K27" s="424"/>
      <c r="L27" s="425"/>
      <c r="M27" s="425"/>
      <c r="N27" s="238">
        <v>14</v>
      </c>
      <c r="O27" s="17"/>
    </row>
    <row r="28" spans="1:15">
      <c r="A28" s="277">
        <v>15</v>
      </c>
      <c r="B28" s="292" t="s">
        <v>2183</v>
      </c>
      <c r="C28" s="354"/>
      <c r="D28" s="78"/>
      <c r="E28" s="354"/>
      <c r="F28" s="78"/>
      <c r="G28" s="354"/>
      <c r="H28" s="426"/>
      <c r="I28" s="351">
        <f t="shared" si="1"/>
        <v>0</v>
      </c>
      <c r="J28" s="98"/>
      <c r="K28" s="98"/>
      <c r="L28" s="17"/>
      <c r="M28" s="17"/>
      <c r="N28" s="238">
        <v>15</v>
      </c>
      <c r="O28" s="17"/>
    </row>
    <row r="29" spans="1:15">
      <c r="A29" s="277">
        <v>16</v>
      </c>
      <c r="B29" s="292" t="s">
        <v>2184</v>
      </c>
      <c r="C29" s="354"/>
      <c r="D29" s="78"/>
      <c r="E29" s="354"/>
      <c r="F29" s="78"/>
      <c r="G29" s="354"/>
      <c r="H29" s="426"/>
      <c r="I29" s="351">
        <f t="shared" si="1"/>
        <v>0</v>
      </c>
      <c r="J29" s="98"/>
      <c r="K29" s="98"/>
      <c r="L29" s="17"/>
      <c r="M29" s="17"/>
      <c r="N29" s="238">
        <v>16</v>
      </c>
      <c r="O29" s="17"/>
    </row>
    <row r="30" spans="1:15">
      <c r="A30" s="277">
        <v>17</v>
      </c>
      <c r="B30" s="292" t="s">
        <v>2185</v>
      </c>
      <c r="C30" s="354">
        <v>1120306</v>
      </c>
      <c r="D30" s="78"/>
      <c r="E30" s="354"/>
      <c r="F30" s="78">
        <v>420</v>
      </c>
      <c r="G30" s="354">
        <v>106000</v>
      </c>
      <c r="H30" s="426"/>
      <c r="I30" s="351">
        <f t="shared" si="1"/>
        <v>1014306</v>
      </c>
      <c r="J30" s="98">
        <v>9.57</v>
      </c>
      <c r="K30" s="98"/>
      <c r="L30" s="17"/>
      <c r="M30" s="17"/>
      <c r="N30" s="238">
        <v>17</v>
      </c>
      <c r="O30" s="17"/>
    </row>
    <row r="31" spans="1:15">
      <c r="A31" s="277">
        <v>18</v>
      </c>
      <c r="B31" s="427"/>
      <c r="C31" s="354"/>
      <c r="D31" s="316"/>
      <c r="E31" s="354"/>
      <c r="F31" s="316"/>
      <c r="G31" s="354"/>
      <c r="H31" s="426"/>
      <c r="I31" s="351">
        <f t="shared" si="1"/>
        <v>0</v>
      </c>
      <c r="J31" s="98"/>
      <c r="K31" s="98"/>
      <c r="L31" s="17"/>
      <c r="M31" s="17"/>
      <c r="N31" s="238">
        <v>18</v>
      </c>
      <c r="O31" s="17"/>
    </row>
    <row r="32" spans="1:15">
      <c r="A32" s="277">
        <v>19</v>
      </c>
      <c r="B32" s="81"/>
      <c r="C32" s="354"/>
      <c r="D32" s="316"/>
      <c r="E32" s="354"/>
      <c r="F32" s="316"/>
      <c r="G32" s="354"/>
      <c r="H32" s="426"/>
      <c r="I32" s="351">
        <f t="shared" si="1"/>
        <v>0</v>
      </c>
      <c r="J32" s="98"/>
      <c r="K32" s="98"/>
      <c r="L32" s="17"/>
      <c r="M32" s="17"/>
      <c r="N32" s="238">
        <v>19</v>
      </c>
      <c r="O32" s="17"/>
    </row>
    <row r="33" spans="1:15">
      <c r="A33" s="277">
        <v>20</v>
      </c>
      <c r="B33" s="81"/>
      <c r="C33" s="354"/>
      <c r="D33" s="316"/>
      <c r="E33" s="354"/>
      <c r="F33" s="316"/>
      <c r="G33" s="354"/>
      <c r="H33" s="312"/>
      <c r="I33" s="351">
        <f t="shared" si="1"/>
        <v>0</v>
      </c>
      <c r="J33" s="98"/>
      <c r="K33" s="98"/>
      <c r="L33" s="17"/>
      <c r="M33" s="17"/>
      <c r="N33" s="238">
        <v>20</v>
      </c>
      <c r="O33" s="17"/>
    </row>
    <row r="34" spans="1:15">
      <c r="A34" s="277">
        <v>21</v>
      </c>
      <c r="B34" s="427"/>
      <c r="C34" s="371"/>
      <c r="D34" s="316"/>
      <c r="E34" s="371"/>
      <c r="F34" s="316"/>
      <c r="G34" s="371"/>
      <c r="H34" s="317"/>
      <c r="I34" s="351">
        <f t="shared" si="1"/>
        <v>0</v>
      </c>
      <c r="J34" s="435"/>
      <c r="K34" s="424"/>
      <c r="L34" s="17"/>
      <c r="M34" s="17"/>
      <c r="N34" s="238">
        <v>21</v>
      </c>
      <c r="O34" s="17"/>
    </row>
    <row r="35" spans="1:15">
      <c r="A35" s="277" t="s">
        <v>583</v>
      </c>
      <c r="B35" s="427"/>
      <c r="C35" s="371"/>
      <c r="D35" s="316"/>
      <c r="E35" s="371"/>
      <c r="F35" s="316"/>
      <c r="G35" s="371"/>
      <c r="H35" s="317"/>
      <c r="I35" s="351">
        <f t="shared" si="1"/>
        <v>0</v>
      </c>
      <c r="J35" s="435"/>
      <c r="K35" s="424"/>
      <c r="L35" s="17"/>
      <c r="M35" s="17"/>
      <c r="N35" s="238" t="s">
        <v>583</v>
      </c>
      <c r="O35" s="17"/>
    </row>
    <row r="36" spans="1:15">
      <c r="A36" s="277">
        <v>23</v>
      </c>
      <c r="B36" s="81"/>
      <c r="C36" s="371"/>
      <c r="D36" s="78"/>
      <c r="E36" s="371"/>
      <c r="F36" s="78"/>
      <c r="G36" s="371"/>
      <c r="H36" s="436"/>
      <c r="I36" s="351">
        <f t="shared" si="1"/>
        <v>0</v>
      </c>
      <c r="J36" s="98"/>
      <c r="K36" s="98"/>
      <c r="L36" s="17"/>
      <c r="M36" s="17"/>
      <c r="N36" s="238">
        <v>23</v>
      </c>
      <c r="O36" s="17"/>
    </row>
    <row r="37" spans="1:15">
      <c r="A37" s="277">
        <v>24</v>
      </c>
      <c r="B37" s="668" t="s">
        <v>2186</v>
      </c>
      <c r="C37" s="250">
        <f>SUM(C27:C36)</f>
        <v>1120306</v>
      </c>
      <c r="D37" s="247"/>
      <c r="E37" s="250">
        <f>SUM(E27:E36)</f>
        <v>0</v>
      </c>
      <c r="F37" s="247"/>
      <c r="G37" s="250">
        <f>SUM(G27:G36)</f>
        <v>106000</v>
      </c>
      <c r="H37" s="248">
        <f>SUM(H27:H36)</f>
        <v>0</v>
      </c>
      <c r="I37" s="428">
        <f t="shared" si="1"/>
        <v>1014306</v>
      </c>
      <c r="J37" s="429"/>
      <c r="K37" s="424"/>
      <c r="L37" s="17"/>
      <c r="M37" s="17"/>
      <c r="N37" s="238">
        <v>24</v>
      </c>
      <c r="O37" s="17"/>
    </row>
    <row r="38" spans="1:15">
      <c r="A38" s="277">
        <v>25</v>
      </c>
      <c r="B38" s="418" t="s">
        <v>2187</v>
      </c>
      <c r="C38" s="430"/>
      <c r="D38" s="431"/>
      <c r="E38" s="430"/>
      <c r="F38" s="431"/>
      <c r="G38" s="430"/>
      <c r="H38" s="432"/>
      <c r="I38" s="433"/>
      <c r="J38" s="434"/>
      <c r="K38" s="98"/>
      <c r="L38" s="17"/>
      <c r="M38" s="17"/>
      <c r="N38" s="238">
        <v>25</v>
      </c>
      <c r="O38" s="17"/>
    </row>
    <row r="39" spans="1:15">
      <c r="A39" s="277">
        <v>26</v>
      </c>
      <c r="B39" s="292" t="s">
        <v>2182</v>
      </c>
      <c r="C39" s="354"/>
      <c r="D39" s="78"/>
      <c r="E39" s="354"/>
      <c r="F39" s="78"/>
      <c r="G39" s="354"/>
      <c r="H39" s="426"/>
      <c r="I39" s="351">
        <f t="shared" ref="I39:I49" si="2">C39+E39-G39+H39</f>
        <v>0</v>
      </c>
      <c r="J39" s="98"/>
      <c r="K39" s="98"/>
      <c r="L39" s="17"/>
      <c r="M39" s="17"/>
      <c r="N39" s="238">
        <v>26</v>
      </c>
      <c r="O39" s="17"/>
    </row>
    <row r="40" spans="1:15">
      <c r="A40" s="277">
        <v>27</v>
      </c>
      <c r="B40" s="292" t="s">
        <v>2183</v>
      </c>
      <c r="C40" s="354"/>
      <c r="D40" s="78"/>
      <c r="E40" s="354"/>
      <c r="F40" s="78"/>
      <c r="G40" s="354"/>
      <c r="H40" s="426"/>
      <c r="I40" s="351">
        <f t="shared" si="2"/>
        <v>0</v>
      </c>
      <c r="J40" s="98"/>
      <c r="K40" s="98"/>
      <c r="L40" s="17"/>
      <c r="M40" s="17"/>
      <c r="N40" s="238">
        <v>27</v>
      </c>
      <c r="O40" s="17"/>
    </row>
    <row r="41" spans="1:15">
      <c r="A41" s="277">
        <v>28</v>
      </c>
      <c r="B41" s="292" t="s">
        <v>2184</v>
      </c>
      <c r="C41" s="354"/>
      <c r="D41" s="78"/>
      <c r="E41" s="354"/>
      <c r="F41" s="78"/>
      <c r="G41" s="354"/>
      <c r="H41" s="426"/>
      <c r="I41" s="351">
        <f t="shared" si="2"/>
        <v>0</v>
      </c>
      <c r="J41" s="98"/>
      <c r="K41" s="98"/>
      <c r="L41" s="17"/>
      <c r="M41" s="17"/>
      <c r="N41" s="238">
        <v>28</v>
      </c>
      <c r="O41" s="17"/>
    </row>
    <row r="42" spans="1:15">
      <c r="A42" s="277">
        <v>29</v>
      </c>
      <c r="B42" s="292" t="s">
        <v>2182</v>
      </c>
      <c r="C42" s="354"/>
      <c r="D42" s="78"/>
      <c r="E42" s="354"/>
      <c r="F42" s="78"/>
      <c r="G42" s="354"/>
      <c r="H42" s="426"/>
      <c r="I42" s="351">
        <f t="shared" si="2"/>
        <v>0</v>
      </c>
      <c r="J42" s="98"/>
      <c r="K42" s="98"/>
      <c r="L42" s="17"/>
      <c r="M42" s="17"/>
      <c r="N42" s="238">
        <v>29</v>
      </c>
      <c r="O42" s="17"/>
    </row>
    <row r="43" spans="1:15">
      <c r="A43" s="277">
        <v>30</v>
      </c>
      <c r="B43" s="81"/>
      <c r="C43" s="354"/>
      <c r="D43" s="78"/>
      <c r="E43" s="354"/>
      <c r="F43" s="78"/>
      <c r="G43" s="354"/>
      <c r="H43" s="426"/>
      <c r="I43" s="351">
        <f t="shared" si="2"/>
        <v>0</v>
      </c>
      <c r="J43" s="98"/>
      <c r="K43" s="98"/>
      <c r="L43" s="17"/>
      <c r="M43" s="17"/>
      <c r="N43" s="238">
        <v>30</v>
      </c>
      <c r="O43" s="17"/>
    </row>
    <row r="44" spans="1:15">
      <c r="A44" s="277">
        <v>31</v>
      </c>
      <c r="B44" s="81"/>
      <c r="C44" s="354"/>
      <c r="D44" s="78"/>
      <c r="E44" s="354"/>
      <c r="F44" s="78"/>
      <c r="G44" s="354"/>
      <c r="H44" s="426"/>
      <c r="I44" s="351">
        <f t="shared" si="2"/>
        <v>0</v>
      </c>
      <c r="J44" s="98"/>
      <c r="K44" s="98"/>
      <c r="L44" s="17"/>
      <c r="M44" s="17"/>
      <c r="N44" s="238">
        <v>31</v>
      </c>
      <c r="O44" s="17"/>
    </row>
    <row r="45" spans="1:15">
      <c r="A45" s="277">
        <v>32</v>
      </c>
      <c r="B45" s="81"/>
      <c r="C45" s="354"/>
      <c r="D45" s="78"/>
      <c r="E45" s="354"/>
      <c r="F45" s="78"/>
      <c r="G45" s="354"/>
      <c r="H45" s="426"/>
      <c r="I45" s="351">
        <f t="shared" si="2"/>
        <v>0</v>
      </c>
      <c r="J45" s="98"/>
      <c r="K45" s="98"/>
      <c r="L45" s="17"/>
      <c r="M45" s="17"/>
      <c r="N45" s="238">
        <v>32</v>
      </c>
      <c r="O45" s="17"/>
    </row>
    <row r="46" spans="1:15">
      <c r="A46" s="277">
        <v>33</v>
      </c>
      <c r="B46" s="81"/>
      <c r="C46" s="354"/>
      <c r="D46" s="78"/>
      <c r="E46" s="354"/>
      <c r="F46" s="78"/>
      <c r="G46" s="354"/>
      <c r="H46" s="426"/>
      <c r="I46" s="351">
        <f t="shared" si="2"/>
        <v>0</v>
      </c>
      <c r="J46" s="98"/>
      <c r="K46" s="98"/>
      <c r="L46" s="17"/>
      <c r="M46" s="17"/>
      <c r="N46" s="238">
        <v>33</v>
      </c>
      <c r="O46" s="17"/>
    </row>
    <row r="47" spans="1:15">
      <c r="A47" s="277">
        <v>34</v>
      </c>
      <c r="B47" s="81"/>
      <c r="C47" s="354"/>
      <c r="D47" s="78"/>
      <c r="E47" s="354"/>
      <c r="F47" s="78"/>
      <c r="G47" s="354"/>
      <c r="H47" s="426"/>
      <c r="I47" s="351">
        <f t="shared" si="2"/>
        <v>0</v>
      </c>
      <c r="J47" s="98"/>
      <c r="K47" s="98"/>
      <c r="L47" s="17"/>
      <c r="M47" s="17"/>
      <c r="N47" s="238">
        <v>34</v>
      </c>
      <c r="O47" s="17"/>
    </row>
    <row r="48" spans="1:15">
      <c r="A48" s="277">
        <v>35</v>
      </c>
      <c r="B48" s="81"/>
      <c r="C48" s="354"/>
      <c r="D48" s="78"/>
      <c r="E48" s="354"/>
      <c r="F48" s="78"/>
      <c r="G48" s="354"/>
      <c r="H48" s="426"/>
      <c r="I48" s="351">
        <f t="shared" si="2"/>
        <v>0</v>
      </c>
      <c r="J48" s="98"/>
      <c r="K48" s="98"/>
      <c r="L48" s="17"/>
      <c r="M48" s="17"/>
      <c r="N48" s="238">
        <v>35</v>
      </c>
      <c r="O48" s="17"/>
    </row>
    <row r="49" spans="1:15">
      <c r="A49" s="277">
        <v>36</v>
      </c>
      <c r="B49" s="668" t="s">
        <v>2186</v>
      </c>
      <c r="C49" s="250">
        <f>SUM(C39:C48)</f>
        <v>0</v>
      </c>
      <c r="D49" s="247"/>
      <c r="E49" s="250">
        <f>SUM(E39:E48)</f>
        <v>0</v>
      </c>
      <c r="F49" s="247"/>
      <c r="G49" s="250">
        <f>SUM(G39:G48)</f>
        <v>0</v>
      </c>
      <c r="H49" s="248">
        <f>SUM(H39:H48)</f>
        <v>0</v>
      </c>
      <c r="I49" s="428">
        <f t="shared" si="2"/>
        <v>0</v>
      </c>
      <c r="J49" s="429"/>
      <c r="K49" s="424"/>
      <c r="L49" s="17"/>
      <c r="M49" s="17"/>
      <c r="N49" s="238">
        <v>36</v>
      </c>
      <c r="O49" s="17"/>
    </row>
    <row r="50" spans="1:15">
      <c r="A50" s="277">
        <v>37</v>
      </c>
      <c r="B50" s="418" t="s">
        <v>2188</v>
      </c>
      <c r="C50" s="430"/>
      <c r="D50" s="431"/>
      <c r="E50" s="430"/>
      <c r="F50" s="431"/>
      <c r="G50" s="430"/>
      <c r="H50" s="432"/>
      <c r="I50" s="433"/>
      <c r="J50" s="434"/>
      <c r="K50" s="98"/>
      <c r="L50" s="17"/>
      <c r="M50" s="17"/>
      <c r="N50" s="238">
        <v>37</v>
      </c>
      <c r="O50" s="17"/>
    </row>
    <row r="51" spans="1:15">
      <c r="A51" s="277">
        <v>38</v>
      </c>
      <c r="B51" s="292" t="s">
        <v>2182</v>
      </c>
      <c r="C51" s="371"/>
      <c r="D51" s="78"/>
      <c r="E51" s="371"/>
      <c r="F51" s="78"/>
      <c r="G51" s="371"/>
      <c r="H51" s="436"/>
      <c r="I51" s="403">
        <f t="shared" ref="I51:I59" si="3">C51+E51-G51+H51</f>
        <v>0</v>
      </c>
      <c r="J51" s="98"/>
      <c r="K51" s="98"/>
      <c r="L51" s="17"/>
      <c r="M51" s="17"/>
      <c r="N51" s="238">
        <v>38</v>
      </c>
      <c r="O51" s="17"/>
    </row>
    <row r="52" spans="1:15">
      <c r="A52" s="277">
        <v>39</v>
      </c>
      <c r="B52" s="292" t="s">
        <v>2183</v>
      </c>
      <c r="C52" s="354"/>
      <c r="D52" s="78"/>
      <c r="E52" s="354"/>
      <c r="F52" s="78"/>
      <c r="G52" s="354"/>
      <c r="H52" s="426"/>
      <c r="I52" s="351">
        <f t="shared" si="3"/>
        <v>0</v>
      </c>
      <c r="J52" s="98"/>
      <c r="K52" s="98"/>
      <c r="L52" s="17"/>
      <c r="M52" s="17"/>
      <c r="N52" s="238">
        <v>39</v>
      </c>
      <c r="O52" s="17"/>
    </row>
    <row r="53" spans="1:15">
      <c r="A53" s="277">
        <v>40</v>
      </c>
      <c r="B53" s="292" t="s">
        <v>2184</v>
      </c>
      <c r="C53" s="354"/>
      <c r="D53" s="78"/>
      <c r="E53" s="354"/>
      <c r="F53" s="78"/>
      <c r="G53" s="354"/>
      <c r="H53" s="426"/>
      <c r="I53" s="351">
        <f t="shared" si="3"/>
        <v>0</v>
      </c>
      <c r="J53" s="98"/>
      <c r="K53" s="98"/>
      <c r="L53" s="17"/>
      <c r="M53" s="17"/>
      <c r="N53" s="238">
        <v>40</v>
      </c>
      <c r="O53" s="17"/>
    </row>
    <row r="54" spans="1:15">
      <c r="A54" s="277">
        <v>41</v>
      </c>
      <c r="B54" s="292" t="s">
        <v>2185</v>
      </c>
      <c r="C54" s="354"/>
      <c r="D54" s="78"/>
      <c r="E54" s="354"/>
      <c r="F54" s="78"/>
      <c r="G54" s="354"/>
      <c r="H54" s="426"/>
      <c r="I54" s="351">
        <f t="shared" si="3"/>
        <v>0</v>
      </c>
      <c r="J54" s="98"/>
      <c r="K54" s="98"/>
      <c r="L54" s="17"/>
      <c r="M54" s="17"/>
      <c r="N54" s="238">
        <v>41</v>
      </c>
      <c r="O54" s="17"/>
    </row>
    <row r="55" spans="1:15">
      <c r="A55" s="277">
        <v>42</v>
      </c>
      <c r="B55" s="81"/>
      <c r="C55" s="354"/>
      <c r="D55" s="78"/>
      <c r="E55" s="354"/>
      <c r="F55" s="78"/>
      <c r="G55" s="354"/>
      <c r="H55" s="426"/>
      <c r="I55" s="351">
        <f t="shared" si="3"/>
        <v>0</v>
      </c>
      <c r="J55" s="98"/>
      <c r="K55" s="98"/>
      <c r="L55" s="17"/>
      <c r="M55" s="17"/>
      <c r="N55" s="238">
        <v>42</v>
      </c>
      <c r="O55" s="17"/>
    </row>
    <row r="56" spans="1:15">
      <c r="A56" s="277">
        <v>43</v>
      </c>
      <c r="B56" s="81"/>
      <c r="C56" s="354"/>
      <c r="D56" s="78"/>
      <c r="E56" s="354"/>
      <c r="F56" s="78"/>
      <c r="G56" s="354"/>
      <c r="H56" s="426"/>
      <c r="I56" s="351">
        <f t="shared" si="3"/>
        <v>0</v>
      </c>
      <c r="J56" s="98"/>
      <c r="K56" s="98"/>
      <c r="L56" s="17"/>
      <c r="M56" s="17"/>
      <c r="N56" s="238">
        <v>43</v>
      </c>
      <c r="O56" s="17"/>
    </row>
    <row r="57" spans="1:15">
      <c r="A57" s="277">
        <v>44</v>
      </c>
      <c r="B57" s="81"/>
      <c r="C57" s="354"/>
      <c r="D57" s="78"/>
      <c r="E57" s="354"/>
      <c r="F57" s="78"/>
      <c r="G57" s="354"/>
      <c r="H57" s="426"/>
      <c r="I57" s="351">
        <f t="shared" si="3"/>
        <v>0</v>
      </c>
      <c r="J57" s="98"/>
      <c r="K57" s="98"/>
      <c r="L57" s="17"/>
      <c r="M57" s="17"/>
      <c r="N57" s="238">
        <v>44</v>
      </c>
      <c r="O57" s="17"/>
    </row>
    <row r="58" spans="1:15">
      <c r="A58" s="277">
        <v>45</v>
      </c>
      <c r="B58" s="81"/>
      <c r="C58" s="354"/>
      <c r="D58" s="78"/>
      <c r="E58" s="354"/>
      <c r="F58" s="78"/>
      <c r="G58" s="354"/>
      <c r="H58" s="426"/>
      <c r="I58" s="351">
        <f t="shared" si="3"/>
        <v>0</v>
      </c>
      <c r="J58" s="98"/>
      <c r="K58" s="98"/>
      <c r="L58" s="17"/>
      <c r="M58" s="17"/>
      <c r="N58" s="238">
        <v>45</v>
      </c>
      <c r="O58" s="17"/>
    </row>
    <row r="59" spans="1:15">
      <c r="A59" s="277">
        <v>46</v>
      </c>
      <c r="B59" s="81"/>
      <c r="C59" s="354"/>
      <c r="D59" s="78"/>
      <c r="E59" s="354"/>
      <c r="F59" s="78"/>
      <c r="G59" s="354"/>
      <c r="H59" s="426"/>
      <c r="I59" s="351">
        <f t="shared" si="3"/>
        <v>0</v>
      </c>
      <c r="J59" s="98"/>
      <c r="K59" s="98"/>
      <c r="L59" s="17"/>
      <c r="M59" s="17"/>
      <c r="N59" s="238">
        <v>46</v>
      </c>
      <c r="O59" s="17"/>
    </row>
    <row r="60" spans="1:15">
      <c r="A60" s="277">
        <v>47</v>
      </c>
      <c r="B60" s="668" t="s">
        <v>2186</v>
      </c>
      <c r="C60" s="250">
        <f>SUM(C51:C59)</f>
        <v>0</v>
      </c>
      <c r="D60" s="247"/>
      <c r="E60" s="250">
        <f>SUM(E51:E59)</f>
        <v>0</v>
      </c>
      <c r="F60" s="247"/>
      <c r="G60" s="250">
        <f>SUM(G51:G59)</f>
        <v>0</v>
      </c>
      <c r="H60" s="248">
        <f>SUM(H51:H59)</f>
        <v>0</v>
      </c>
      <c r="I60" s="249">
        <f>SUM(I51:I59)</f>
        <v>0</v>
      </c>
      <c r="J60" s="243"/>
      <c r="K60" s="98"/>
      <c r="L60" s="17"/>
      <c r="M60" s="17"/>
      <c r="N60" s="238">
        <v>47</v>
      </c>
      <c r="O60" s="17"/>
    </row>
    <row r="61" spans="1:15" ht="15.75" thickBot="1">
      <c r="A61" s="285">
        <v>48</v>
      </c>
      <c r="B61" s="669" t="s">
        <v>172</v>
      </c>
      <c r="C61" s="437">
        <f>C25+C37+C49+C60</f>
        <v>15168313</v>
      </c>
      <c r="D61" s="438"/>
      <c r="E61" s="437">
        <f>E25+E37+E49+E60</f>
        <v>0</v>
      </c>
      <c r="F61" s="438"/>
      <c r="G61" s="437">
        <f>G25+G37+G49+G60</f>
        <v>510000</v>
      </c>
      <c r="H61" s="327">
        <f>H25+H37+H49+H60</f>
        <v>0</v>
      </c>
      <c r="I61" s="439">
        <f>C61+E61-G61+H61</f>
        <v>14658313</v>
      </c>
      <c r="J61" s="325"/>
      <c r="K61" s="325"/>
      <c r="L61" s="113"/>
      <c r="M61" s="113"/>
      <c r="N61" s="258">
        <v>48</v>
      </c>
      <c r="O61" s="17"/>
    </row>
    <row r="62" spans="1:15">
      <c r="A62" s="17"/>
      <c r="B62" s="17"/>
      <c r="C62" s="17"/>
      <c r="D62" s="17"/>
      <c r="E62" s="17"/>
      <c r="F62" s="17"/>
      <c r="G62" s="17"/>
      <c r="H62" s="17"/>
      <c r="I62" s="17"/>
      <c r="J62" s="17"/>
      <c r="K62" s="17"/>
      <c r="L62" s="17"/>
      <c r="M62" s="17"/>
      <c r="N62" s="291"/>
      <c r="O62" s="17"/>
    </row>
    <row r="63" spans="1:15" ht="15.75">
      <c r="A63" s="115" t="s">
        <v>2189</v>
      </c>
      <c r="B63" s="69"/>
      <c r="C63" s="69"/>
      <c r="D63" s="17"/>
      <c r="E63" s="69"/>
      <c r="F63" s="69"/>
      <c r="G63" s="69"/>
      <c r="H63" s="69"/>
      <c r="I63" s="115" t="str">
        <f>A63</f>
        <v>FERC FORM NO.1 (ED.  12-89) NYPSC Modified-96</v>
      </c>
      <c r="J63" s="69"/>
      <c r="K63" s="17"/>
      <c r="L63" s="69"/>
      <c r="M63" s="69" t="s">
        <v>2190</v>
      </c>
      <c r="N63" s="69"/>
      <c r="O63" s="17"/>
    </row>
    <row r="64" spans="1:15">
      <c r="A64" s="69" t="s">
        <v>2191</v>
      </c>
      <c r="B64" s="69"/>
      <c r="C64" s="69"/>
      <c r="D64" s="69"/>
      <c r="E64" s="69"/>
      <c r="F64" s="69"/>
      <c r="G64" s="69"/>
      <c r="H64" s="69"/>
      <c r="I64" s="69" t="s">
        <v>2192</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1" t="s">
        <v>2193</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1789</v>
      </c>
      <c r="B70" s="66"/>
      <c r="C70" s="228"/>
      <c r="D70" s="66" t="s">
        <v>3276</v>
      </c>
      <c r="E70" s="66"/>
      <c r="F70" s="230" t="s">
        <v>1370</v>
      </c>
      <c r="G70" s="66"/>
      <c r="H70" s="414" t="s">
        <v>1792</v>
      </c>
      <c r="I70" s="29" t="s">
        <v>1789</v>
      </c>
      <c r="J70" s="228"/>
      <c r="K70" s="228" t="s">
        <v>1335</v>
      </c>
      <c r="L70" s="228" t="s">
        <v>1791</v>
      </c>
      <c r="M70" s="66" t="s">
        <v>1792</v>
      </c>
      <c r="N70" s="67"/>
      <c r="O70" s="17"/>
    </row>
    <row r="71" spans="1:15">
      <c r="A71" s="72" t="str">
        <f>'Data Sheet'!$C$25</f>
        <v xml:space="preserve"> New York State Electric &amp; Gas Corporation</v>
      </c>
      <c r="B71" s="17"/>
      <c r="C71" s="81"/>
      <c r="D71" s="17" t="s">
        <v>1148</v>
      </c>
      <c r="E71" s="17"/>
      <c r="F71" s="98" t="s">
        <v>1072</v>
      </c>
      <c r="G71" s="17"/>
      <c r="H71" s="83"/>
      <c r="I71" s="72" t="str">
        <f>'Data Sheet'!$C$25</f>
        <v xml:space="preserve"> New York State Electric &amp; Gas Corporation</v>
      </c>
      <c r="J71" s="81"/>
      <c r="K71" s="81" t="s">
        <v>1148</v>
      </c>
      <c r="L71" s="81" t="s">
        <v>1794</v>
      </c>
      <c r="M71" s="17"/>
      <c r="N71" s="73"/>
      <c r="O71" s="17"/>
    </row>
    <row r="72" spans="1:15">
      <c r="A72" s="74"/>
      <c r="B72" s="77"/>
      <c r="C72" s="81"/>
      <c r="D72" s="17" t="s">
        <v>1149</v>
      </c>
      <c r="E72" s="17"/>
      <c r="F72" s="696" t="str">
        <f>'Data Sheet'!$C$40</f>
        <v xml:space="preserve"> </v>
      </c>
      <c r="G72" s="703"/>
      <c r="H72" s="111" t="str">
        <f>'Data Sheet'!$C$38</f>
        <v>12/31/2016</v>
      </c>
      <c r="I72" s="72"/>
      <c r="J72" s="81"/>
      <c r="K72" s="81" t="s">
        <v>1149</v>
      </c>
      <c r="L72" s="703" t="str">
        <f>'Data Sheet'!$C$40</f>
        <v xml:space="preserve"> </v>
      </c>
      <c r="M72" s="105" t="str">
        <f>'Data Sheet'!$C$38</f>
        <v>12/31/2016</v>
      </c>
      <c r="N72" s="73"/>
      <c r="O72" s="17"/>
    </row>
    <row r="73" spans="1:15">
      <c r="A73" s="415" t="s">
        <v>1073</v>
      </c>
      <c r="B73" s="75"/>
      <c r="C73" s="232"/>
      <c r="D73" s="232"/>
      <c r="E73" s="232"/>
      <c r="F73" s="232"/>
      <c r="G73" s="232"/>
      <c r="H73" s="233"/>
      <c r="I73" s="415" t="s">
        <v>1074</v>
      </c>
      <c r="J73" s="232"/>
      <c r="K73" s="232"/>
      <c r="L73" s="232"/>
      <c r="M73" s="232"/>
      <c r="N73" s="233"/>
      <c r="O73" s="17"/>
    </row>
    <row r="74" spans="1:15">
      <c r="A74" s="72"/>
      <c r="B74" s="17" t="s">
        <v>1075</v>
      </c>
      <c r="C74" s="17"/>
      <c r="D74" s="17"/>
      <c r="E74" s="17"/>
      <c r="F74" s="17"/>
      <c r="G74" s="17"/>
      <c r="H74" s="73"/>
      <c r="I74" s="72"/>
      <c r="J74" s="17"/>
      <c r="K74" s="17"/>
      <c r="L74" s="17"/>
      <c r="M74" s="17"/>
      <c r="N74" s="73"/>
      <c r="O74" s="17"/>
    </row>
    <row r="75" spans="1:15">
      <c r="A75" s="72"/>
      <c r="B75" s="17" t="s">
        <v>868</v>
      </c>
      <c r="C75" s="17"/>
      <c r="D75" s="17"/>
      <c r="E75" s="17"/>
      <c r="F75" s="17"/>
      <c r="G75" s="17"/>
      <c r="H75" s="73"/>
      <c r="I75" s="72"/>
      <c r="J75" s="17"/>
      <c r="K75" s="17"/>
      <c r="L75" s="17"/>
      <c r="M75" s="17"/>
      <c r="N75" s="73"/>
      <c r="O75" s="17"/>
    </row>
    <row r="76" spans="1:15">
      <c r="A76" s="72"/>
      <c r="B76" s="17" t="s">
        <v>869</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277" t="s">
        <v>1718</v>
      </c>
      <c r="B78" s="81"/>
      <c r="C78" s="81"/>
      <c r="D78" s="69" t="s">
        <v>2316</v>
      </c>
      <c r="E78" s="416"/>
      <c r="F78" s="79" t="s">
        <v>870</v>
      </c>
      <c r="G78" s="416"/>
      <c r="H78" s="83"/>
      <c r="I78" s="72"/>
      <c r="J78" s="98"/>
      <c r="K78" s="105"/>
      <c r="L78" s="75" t="s">
        <v>871</v>
      </c>
      <c r="M78" s="77"/>
      <c r="N78" s="238" t="s">
        <v>1718</v>
      </c>
      <c r="O78" s="17"/>
    </row>
    <row r="79" spans="1:15">
      <c r="A79" s="277" t="s">
        <v>1721</v>
      </c>
      <c r="B79" s="81"/>
      <c r="C79" s="292" t="s">
        <v>1825</v>
      </c>
      <c r="D79" s="75" t="s">
        <v>3062</v>
      </c>
      <c r="E79" s="315"/>
      <c r="F79" s="314" t="s">
        <v>872</v>
      </c>
      <c r="G79" s="315"/>
      <c r="H79" s="83"/>
      <c r="I79" s="239" t="s">
        <v>1825</v>
      </c>
      <c r="J79" s="290" t="s">
        <v>873</v>
      </c>
      <c r="K79" s="98"/>
      <c r="L79" s="17"/>
      <c r="M79" s="17"/>
      <c r="N79" s="238" t="s">
        <v>1721</v>
      </c>
      <c r="O79" s="17"/>
    </row>
    <row r="80" spans="1:15">
      <c r="A80" s="277"/>
      <c r="B80" s="292" t="s">
        <v>176</v>
      </c>
      <c r="C80" s="292" t="s">
        <v>874</v>
      </c>
      <c r="D80" s="69" t="s">
        <v>176</v>
      </c>
      <c r="E80" s="78"/>
      <c r="F80" s="417" t="s">
        <v>176</v>
      </c>
      <c r="G80" s="78"/>
      <c r="H80" s="83"/>
      <c r="I80" s="239" t="s">
        <v>568</v>
      </c>
      <c r="J80" s="290" t="s">
        <v>2179</v>
      </c>
      <c r="K80" s="98"/>
      <c r="L80" s="17"/>
      <c r="M80" s="17"/>
      <c r="N80" s="238"/>
      <c r="O80" s="17"/>
    </row>
    <row r="81" spans="1:15">
      <c r="A81" s="277"/>
      <c r="B81" s="292" t="s">
        <v>2180</v>
      </c>
      <c r="C81" s="292" t="s">
        <v>550</v>
      </c>
      <c r="D81" s="291" t="s">
        <v>1721</v>
      </c>
      <c r="E81" s="650" t="s">
        <v>1829</v>
      </c>
      <c r="F81" s="650" t="s">
        <v>1721</v>
      </c>
      <c r="G81" s="650" t="s">
        <v>1829</v>
      </c>
      <c r="H81" s="238" t="s">
        <v>304</v>
      </c>
      <c r="I81" s="239" t="s">
        <v>2327</v>
      </c>
      <c r="J81" s="290" t="s">
        <v>2181</v>
      </c>
      <c r="K81" s="98"/>
      <c r="L81" s="17"/>
      <c r="M81" s="17"/>
      <c r="N81" s="238"/>
      <c r="O81" s="17"/>
    </row>
    <row r="82" spans="1:15">
      <c r="A82" s="278"/>
      <c r="B82" s="418" t="s">
        <v>3007</v>
      </c>
      <c r="C82" s="418" t="s">
        <v>3008</v>
      </c>
      <c r="D82" s="663" t="s">
        <v>3009</v>
      </c>
      <c r="E82" s="662" t="s">
        <v>3010</v>
      </c>
      <c r="F82" s="662" t="s">
        <v>2337</v>
      </c>
      <c r="G82" s="662" t="s">
        <v>2338</v>
      </c>
      <c r="H82" s="241" t="s">
        <v>2339</v>
      </c>
      <c r="I82" s="240" t="s">
        <v>2340</v>
      </c>
      <c r="J82" s="328" t="s">
        <v>2341</v>
      </c>
      <c r="K82" s="314"/>
      <c r="L82" s="75"/>
      <c r="M82" s="75"/>
      <c r="N82" s="241"/>
      <c r="O82" s="17"/>
    </row>
    <row r="83" spans="1:15">
      <c r="A83" s="277">
        <v>1</v>
      </c>
      <c r="B83" s="418" t="s">
        <v>173</v>
      </c>
      <c r="C83" s="419"/>
      <c r="D83" s="420"/>
      <c r="E83" s="419"/>
      <c r="F83" s="420"/>
      <c r="G83" s="419"/>
      <c r="H83" s="421"/>
      <c r="I83" s="422"/>
      <c r="J83" s="423"/>
      <c r="K83" s="424"/>
      <c r="L83" s="425"/>
      <c r="M83" s="425"/>
      <c r="N83" s="238">
        <v>1</v>
      </c>
      <c r="O83" s="17"/>
    </row>
    <row r="84" spans="1:15">
      <c r="A84" s="277">
        <v>2</v>
      </c>
      <c r="B84" s="292" t="s">
        <v>2182</v>
      </c>
      <c r="C84" s="371"/>
      <c r="D84" s="78"/>
      <c r="E84" s="371"/>
      <c r="F84" s="78"/>
      <c r="G84" s="371"/>
      <c r="H84" s="317"/>
      <c r="I84" s="403">
        <f t="shared" ref="I84:I94" si="4">C84+E84-G84+H84</f>
        <v>0</v>
      </c>
      <c r="J84" s="98"/>
      <c r="K84" s="424"/>
      <c r="L84" s="425"/>
      <c r="M84" s="425"/>
      <c r="N84" s="238">
        <v>2</v>
      </c>
      <c r="O84" s="17"/>
    </row>
    <row r="85" spans="1:15">
      <c r="A85" s="277">
        <v>3</v>
      </c>
      <c r="B85" s="292" t="s">
        <v>2183</v>
      </c>
      <c r="C85" s="354"/>
      <c r="D85" s="78"/>
      <c r="E85" s="354"/>
      <c r="F85" s="78"/>
      <c r="G85" s="354"/>
      <c r="H85" s="426"/>
      <c r="I85" s="351">
        <f t="shared" si="4"/>
        <v>0</v>
      </c>
      <c r="J85" s="98"/>
      <c r="K85" s="424"/>
      <c r="L85" s="425"/>
      <c r="M85" s="425"/>
      <c r="N85" s="238">
        <v>3</v>
      </c>
      <c r="O85" s="17"/>
    </row>
    <row r="86" spans="1:15">
      <c r="A86" s="277">
        <v>4</v>
      </c>
      <c r="B86" s="292" t="s">
        <v>2184</v>
      </c>
      <c r="C86" s="354"/>
      <c r="D86" s="78"/>
      <c r="E86" s="354"/>
      <c r="F86" s="78"/>
      <c r="G86" s="354"/>
      <c r="H86" s="426"/>
      <c r="I86" s="351">
        <f t="shared" si="4"/>
        <v>0</v>
      </c>
      <c r="J86" s="98"/>
      <c r="K86" s="424"/>
      <c r="L86" s="425"/>
      <c r="M86" s="425"/>
      <c r="N86" s="238">
        <v>4</v>
      </c>
      <c r="O86" s="17"/>
    </row>
    <row r="87" spans="1:15">
      <c r="A87" s="277">
        <v>5</v>
      </c>
      <c r="B87" s="292" t="s">
        <v>2185</v>
      </c>
      <c r="C87" s="354"/>
      <c r="D87" s="78"/>
      <c r="E87" s="354"/>
      <c r="F87" s="78"/>
      <c r="G87" s="354"/>
      <c r="H87" s="426"/>
      <c r="I87" s="351">
        <f t="shared" si="4"/>
        <v>0</v>
      </c>
      <c r="J87" s="98"/>
      <c r="K87" s="424"/>
      <c r="L87" s="425"/>
      <c r="M87" s="425"/>
      <c r="N87" s="238">
        <v>5</v>
      </c>
      <c r="O87" s="17"/>
    </row>
    <row r="88" spans="1:15">
      <c r="A88" s="277">
        <v>6</v>
      </c>
      <c r="B88" s="81"/>
      <c r="C88" s="354"/>
      <c r="D88" s="78"/>
      <c r="E88" s="354"/>
      <c r="F88" s="78"/>
      <c r="G88" s="354"/>
      <c r="H88" s="426"/>
      <c r="I88" s="351">
        <f t="shared" si="4"/>
        <v>0</v>
      </c>
      <c r="J88" s="98"/>
      <c r="K88" s="424"/>
      <c r="L88" s="425"/>
      <c r="M88" s="425"/>
      <c r="N88" s="238">
        <v>6</v>
      </c>
      <c r="O88" s="17"/>
    </row>
    <row r="89" spans="1:15">
      <c r="A89" s="277">
        <v>7</v>
      </c>
      <c r="B89" s="81"/>
      <c r="C89" s="354"/>
      <c r="D89" s="78"/>
      <c r="E89" s="354"/>
      <c r="F89" s="78"/>
      <c r="G89" s="354"/>
      <c r="H89" s="426"/>
      <c r="I89" s="351">
        <f t="shared" si="4"/>
        <v>0</v>
      </c>
      <c r="J89" s="98"/>
      <c r="K89" s="424"/>
      <c r="L89" s="425"/>
      <c r="M89" s="425"/>
      <c r="N89" s="238">
        <v>7</v>
      </c>
      <c r="O89" s="17"/>
    </row>
    <row r="90" spans="1:15">
      <c r="A90" s="277">
        <v>8</v>
      </c>
      <c r="B90" s="427"/>
      <c r="C90" s="354"/>
      <c r="D90" s="316"/>
      <c r="E90" s="354"/>
      <c r="F90" s="316"/>
      <c r="G90" s="354"/>
      <c r="H90" s="426"/>
      <c r="I90" s="351">
        <f t="shared" si="4"/>
        <v>0</v>
      </c>
      <c r="J90" s="98"/>
      <c r="K90" s="424"/>
      <c r="L90" s="425"/>
      <c r="M90" s="425"/>
      <c r="N90" s="238">
        <v>8</v>
      </c>
      <c r="O90" s="17"/>
    </row>
    <row r="91" spans="1:15">
      <c r="A91" s="277">
        <v>9</v>
      </c>
      <c r="B91" s="427"/>
      <c r="C91" s="354"/>
      <c r="D91" s="316"/>
      <c r="E91" s="354"/>
      <c r="F91" s="316"/>
      <c r="G91" s="354"/>
      <c r="H91" s="426"/>
      <c r="I91" s="351">
        <f t="shared" si="4"/>
        <v>0</v>
      </c>
      <c r="J91" s="98"/>
      <c r="K91" s="424"/>
      <c r="L91" s="425"/>
      <c r="M91" s="425"/>
      <c r="N91" s="238">
        <v>9</v>
      </c>
      <c r="O91" s="17"/>
    </row>
    <row r="92" spans="1:15">
      <c r="A92" s="277">
        <v>10</v>
      </c>
      <c r="B92" s="427"/>
      <c r="C92" s="354"/>
      <c r="D92" s="316"/>
      <c r="E92" s="354"/>
      <c r="F92" s="316"/>
      <c r="G92" s="354"/>
      <c r="H92" s="426"/>
      <c r="I92" s="351">
        <f t="shared" si="4"/>
        <v>0</v>
      </c>
      <c r="J92" s="98"/>
      <c r="K92" s="424"/>
      <c r="L92" s="425"/>
      <c r="M92" s="425"/>
      <c r="N92" s="238">
        <v>10</v>
      </c>
      <c r="O92" s="17"/>
    </row>
    <row r="93" spans="1:15">
      <c r="A93" s="277">
        <v>11</v>
      </c>
      <c r="B93" s="81"/>
      <c r="C93" s="354"/>
      <c r="D93" s="78"/>
      <c r="E93" s="354"/>
      <c r="F93" s="78"/>
      <c r="G93" s="354"/>
      <c r="H93" s="426"/>
      <c r="I93" s="351">
        <f t="shared" si="4"/>
        <v>0</v>
      </c>
      <c r="J93" s="98"/>
      <c r="K93" s="424"/>
      <c r="L93" s="425"/>
      <c r="M93" s="425"/>
      <c r="N93" s="238">
        <v>11</v>
      </c>
      <c r="O93" s="17"/>
    </row>
    <row r="94" spans="1:15">
      <c r="A94" s="277">
        <v>12</v>
      </c>
      <c r="B94" s="668" t="s">
        <v>2186</v>
      </c>
      <c r="C94" s="250">
        <f>SUM(C84:C93)</f>
        <v>0</v>
      </c>
      <c r="D94" s="247"/>
      <c r="E94" s="250">
        <f>SUM(E84:E93)</f>
        <v>0</v>
      </c>
      <c r="F94" s="247"/>
      <c r="G94" s="250">
        <f>SUM(G84:G93)</f>
        <v>0</v>
      </c>
      <c r="H94" s="248">
        <f>SUM(H84:H93)</f>
        <v>0</v>
      </c>
      <c r="I94" s="428">
        <f t="shared" si="4"/>
        <v>0</v>
      </c>
      <c r="J94" s="429"/>
      <c r="K94" s="424"/>
      <c r="L94" s="17"/>
      <c r="M94" s="17"/>
      <c r="N94" s="238">
        <v>12</v>
      </c>
      <c r="O94" s="17"/>
    </row>
    <row r="95" spans="1:15">
      <c r="A95" s="277">
        <v>13</v>
      </c>
      <c r="B95" s="418" t="s">
        <v>174</v>
      </c>
      <c r="C95" s="430"/>
      <c r="D95" s="431"/>
      <c r="E95" s="430"/>
      <c r="F95" s="431"/>
      <c r="G95" s="430"/>
      <c r="H95" s="432"/>
      <c r="I95" s="433"/>
      <c r="J95" s="434"/>
      <c r="K95" s="98"/>
      <c r="L95" s="17"/>
      <c r="M95" s="17"/>
      <c r="N95" s="238">
        <v>13</v>
      </c>
      <c r="O95" s="17"/>
    </row>
    <row r="96" spans="1:15">
      <c r="A96" s="277">
        <v>14</v>
      </c>
      <c r="B96" s="292" t="s">
        <v>2182</v>
      </c>
      <c r="C96" s="354"/>
      <c r="D96" s="78"/>
      <c r="E96" s="354"/>
      <c r="F96" s="78"/>
      <c r="G96" s="354"/>
      <c r="H96" s="426"/>
      <c r="I96" s="351">
        <f t="shared" ref="I96:I106" si="5">C96+E96-G96+H96</f>
        <v>0</v>
      </c>
      <c r="J96" s="98"/>
      <c r="K96" s="424"/>
      <c r="L96" s="425"/>
      <c r="M96" s="425"/>
      <c r="N96" s="238">
        <v>14</v>
      </c>
      <c r="O96" s="17"/>
    </row>
    <row r="97" spans="1:15">
      <c r="A97" s="277">
        <v>15</v>
      </c>
      <c r="B97" s="292" t="s">
        <v>2183</v>
      </c>
      <c r="C97" s="354"/>
      <c r="D97" s="78"/>
      <c r="E97" s="354"/>
      <c r="F97" s="78"/>
      <c r="G97" s="354"/>
      <c r="H97" s="426"/>
      <c r="I97" s="351">
        <f t="shared" si="5"/>
        <v>0</v>
      </c>
      <c r="J97" s="98"/>
      <c r="K97" s="98"/>
      <c r="L97" s="17"/>
      <c r="M97" s="17"/>
      <c r="N97" s="238">
        <v>15</v>
      </c>
      <c r="O97" s="17"/>
    </row>
    <row r="98" spans="1:15">
      <c r="A98" s="277">
        <v>16</v>
      </c>
      <c r="B98" s="292" t="s">
        <v>2184</v>
      </c>
      <c r="C98" s="354"/>
      <c r="D98" s="78"/>
      <c r="E98" s="354"/>
      <c r="F98" s="78"/>
      <c r="G98" s="354"/>
      <c r="H98" s="426"/>
      <c r="I98" s="351">
        <f t="shared" si="5"/>
        <v>0</v>
      </c>
      <c r="J98" s="98"/>
      <c r="K98" s="98"/>
      <c r="L98" s="17"/>
      <c r="M98" s="17"/>
      <c r="N98" s="238">
        <v>16</v>
      </c>
      <c r="O98" s="17"/>
    </row>
    <row r="99" spans="1:15">
      <c r="A99" s="277">
        <v>17</v>
      </c>
      <c r="B99" s="292" t="s">
        <v>2185</v>
      </c>
      <c r="C99" s="354"/>
      <c r="D99" s="78"/>
      <c r="E99" s="354"/>
      <c r="F99" s="78"/>
      <c r="G99" s="354"/>
      <c r="H99" s="426"/>
      <c r="I99" s="351">
        <f t="shared" si="5"/>
        <v>0</v>
      </c>
      <c r="J99" s="98"/>
      <c r="K99" s="98"/>
      <c r="L99" s="17"/>
      <c r="M99" s="17"/>
      <c r="N99" s="238">
        <v>17</v>
      </c>
      <c r="O99" s="17"/>
    </row>
    <row r="100" spans="1:15">
      <c r="A100" s="277">
        <v>18</v>
      </c>
      <c r="B100" s="427"/>
      <c r="C100" s="354"/>
      <c r="D100" s="316"/>
      <c r="E100" s="354"/>
      <c r="F100" s="316"/>
      <c r="G100" s="354"/>
      <c r="H100" s="426"/>
      <c r="I100" s="351">
        <f t="shared" si="5"/>
        <v>0</v>
      </c>
      <c r="J100" s="98"/>
      <c r="K100" s="98"/>
      <c r="L100" s="17"/>
      <c r="M100" s="17"/>
      <c r="N100" s="238">
        <v>18</v>
      </c>
      <c r="O100" s="17"/>
    </row>
    <row r="101" spans="1:15">
      <c r="A101" s="277">
        <v>19</v>
      </c>
      <c r="B101" s="81"/>
      <c r="C101" s="354"/>
      <c r="D101" s="316"/>
      <c r="E101" s="354"/>
      <c r="F101" s="316"/>
      <c r="G101" s="354"/>
      <c r="H101" s="426"/>
      <c r="I101" s="351">
        <f t="shared" si="5"/>
        <v>0</v>
      </c>
      <c r="J101" s="98"/>
      <c r="K101" s="98"/>
      <c r="L101" s="17"/>
      <c r="M101" s="17"/>
      <c r="N101" s="238">
        <v>19</v>
      </c>
      <c r="O101" s="17"/>
    </row>
    <row r="102" spans="1:15">
      <c r="A102" s="277">
        <v>20</v>
      </c>
      <c r="B102" s="81"/>
      <c r="C102" s="354"/>
      <c r="D102" s="316"/>
      <c r="E102" s="354"/>
      <c r="F102" s="316"/>
      <c r="G102" s="354"/>
      <c r="H102" s="312"/>
      <c r="I102" s="351">
        <f t="shared" si="5"/>
        <v>0</v>
      </c>
      <c r="J102" s="98"/>
      <c r="K102" s="98"/>
      <c r="L102" s="17"/>
      <c r="M102" s="17"/>
      <c r="N102" s="238">
        <v>20</v>
      </c>
      <c r="O102" s="17"/>
    </row>
    <row r="103" spans="1:15">
      <c r="A103" s="277">
        <v>21</v>
      </c>
      <c r="B103" s="427"/>
      <c r="C103" s="371"/>
      <c r="D103" s="316"/>
      <c r="E103" s="371"/>
      <c r="F103" s="316"/>
      <c r="G103" s="371"/>
      <c r="H103" s="317"/>
      <c r="I103" s="351">
        <f t="shared" si="5"/>
        <v>0</v>
      </c>
      <c r="J103" s="435"/>
      <c r="K103" s="424"/>
      <c r="L103" s="17"/>
      <c r="M103" s="17"/>
      <c r="N103" s="238">
        <v>21</v>
      </c>
      <c r="O103" s="17"/>
    </row>
    <row r="104" spans="1:15">
      <c r="A104" s="277" t="s">
        <v>583</v>
      </c>
      <c r="B104" s="427"/>
      <c r="C104" s="371"/>
      <c r="D104" s="316"/>
      <c r="E104" s="371"/>
      <c r="F104" s="316"/>
      <c r="G104" s="371"/>
      <c r="H104" s="317"/>
      <c r="I104" s="351">
        <f t="shared" si="5"/>
        <v>0</v>
      </c>
      <c r="J104" s="435"/>
      <c r="K104" s="424"/>
      <c r="L104" s="17"/>
      <c r="M104" s="17"/>
      <c r="N104" s="238" t="s">
        <v>583</v>
      </c>
      <c r="O104" s="17"/>
    </row>
    <row r="105" spans="1:15">
      <c r="A105" s="277">
        <v>23</v>
      </c>
      <c r="B105" s="81"/>
      <c r="C105" s="371"/>
      <c r="D105" s="78"/>
      <c r="E105" s="371"/>
      <c r="F105" s="78"/>
      <c r="G105" s="371"/>
      <c r="H105" s="436"/>
      <c r="I105" s="351">
        <f t="shared" si="5"/>
        <v>0</v>
      </c>
      <c r="J105" s="98"/>
      <c r="K105" s="98"/>
      <c r="L105" s="17"/>
      <c r="M105" s="17"/>
      <c r="N105" s="238">
        <v>23</v>
      </c>
      <c r="O105" s="17"/>
    </row>
    <row r="106" spans="1:15">
      <c r="A106" s="277">
        <v>24</v>
      </c>
      <c r="B106" s="668" t="s">
        <v>2186</v>
      </c>
      <c r="C106" s="250">
        <f>SUM(C96:C105)</f>
        <v>0</v>
      </c>
      <c r="D106" s="247"/>
      <c r="E106" s="250">
        <f>SUM(E96:E105)</f>
        <v>0</v>
      </c>
      <c r="F106" s="247"/>
      <c r="G106" s="250">
        <f>SUM(G96:G105)</f>
        <v>0</v>
      </c>
      <c r="H106" s="248">
        <f>SUM(H96:H105)</f>
        <v>0</v>
      </c>
      <c r="I106" s="428">
        <f t="shared" si="5"/>
        <v>0</v>
      </c>
      <c r="J106" s="429"/>
      <c r="K106" s="424"/>
      <c r="L106" s="17"/>
      <c r="M106" s="17"/>
      <c r="N106" s="238">
        <v>24</v>
      </c>
      <c r="O106" s="17"/>
    </row>
    <row r="107" spans="1:15">
      <c r="A107" s="277">
        <v>25</v>
      </c>
      <c r="B107" s="418" t="s">
        <v>2187</v>
      </c>
      <c r="C107" s="430"/>
      <c r="D107" s="431"/>
      <c r="E107" s="430"/>
      <c r="F107" s="431"/>
      <c r="G107" s="430"/>
      <c r="H107" s="432"/>
      <c r="I107" s="433"/>
      <c r="J107" s="434"/>
      <c r="K107" s="98"/>
      <c r="L107" s="17"/>
      <c r="M107" s="17"/>
      <c r="N107" s="238">
        <v>25</v>
      </c>
      <c r="O107" s="17"/>
    </row>
    <row r="108" spans="1:15">
      <c r="A108" s="277">
        <v>26</v>
      </c>
      <c r="B108" s="292" t="s">
        <v>2182</v>
      </c>
      <c r="C108" s="354"/>
      <c r="D108" s="78"/>
      <c r="E108" s="354"/>
      <c r="F108" s="78"/>
      <c r="G108" s="354"/>
      <c r="H108" s="426"/>
      <c r="I108" s="351">
        <f t="shared" ref="I108:I118" si="6">C108+E108-G108+H108</f>
        <v>0</v>
      </c>
      <c r="J108" s="98"/>
      <c r="K108" s="98"/>
      <c r="L108" s="17"/>
      <c r="M108" s="17"/>
      <c r="N108" s="238">
        <v>26</v>
      </c>
      <c r="O108" s="17"/>
    </row>
    <row r="109" spans="1:15">
      <c r="A109" s="277">
        <v>27</v>
      </c>
      <c r="B109" s="292" t="s">
        <v>2183</v>
      </c>
      <c r="C109" s="354"/>
      <c r="D109" s="78"/>
      <c r="E109" s="354"/>
      <c r="F109" s="78"/>
      <c r="G109" s="354"/>
      <c r="H109" s="426"/>
      <c r="I109" s="351">
        <f t="shared" si="6"/>
        <v>0</v>
      </c>
      <c r="J109" s="98"/>
      <c r="K109" s="98"/>
      <c r="L109" s="17"/>
      <c r="M109" s="17"/>
      <c r="N109" s="238">
        <v>27</v>
      </c>
      <c r="O109" s="17"/>
    </row>
    <row r="110" spans="1:15">
      <c r="A110" s="277">
        <v>28</v>
      </c>
      <c r="B110" s="292" t="s">
        <v>2184</v>
      </c>
      <c r="C110" s="354"/>
      <c r="D110" s="78"/>
      <c r="E110" s="354"/>
      <c r="F110" s="78"/>
      <c r="G110" s="354"/>
      <c r="H110" s="426"/>
      <c r="I110" s="351">
        <f t="shared" si="6"/>
        <v>0</v>
      </c>
      <c r="J110" s="98"/>
      <c r="K110" s="98"/>
      <c r="L110" s="17"/>
      <c r="M110" s="17"/>
      <c r="N110" s="238">
        <v>28</v>
      </c>
      <c r="O110" s="17"/>
    </row>
    <row r="111" spans="1:15">
      <c r="A111" s="277">
        <v>29</v>
      </c>
      <c r="B111" s="292" t="s">
        <v>2182</v>
      </c>
      <c r="C111" s="354"/>
      <c r="D111" s="78"/>
      <c r="E111" s="354"/>
      <c r="F111" s="78"/>
      <c r="G111" s="354"/>
      <c r="H111" s="426"/>
      <c r="I111" s="351">
        <f t="shared" si="6"/>
        <v>0</v>
      </c>
      <c r="J111" s="98"/>
      <c r="K111" s="98"/>
      <c r="L111" s="17"/>
      <c r="M111" s="17"/>
      <c r="N111" s="238">
        <v>29</v>
      </c>
      <c r="O111" s="17"/>
    </row>
    <row r="112" spans="1:15">
      <c r="A112" s="277">
        <v>30</v>
      </c>
      <c r="B112" s="81"/>
      <c r="C112" s="354"/>
      <c r="D112" s="78"/>
      <c r="E112" s="354"/>
      <c r="F112" s="78"/>
      <c r="G112" s="354"/>
      <c r="H112" s="426"/>
      <c r="I112" s="351">
        <f t="shared" si="6"/>
        <v>0</v>
      </c>
      <c r="J112" s="98"/>
      <c r="K112" s="98"/>
      <c r="L112" s="17"/>
      <c r="M112" s="17"/>
      <c r="N112" s="238">
        <v>30</v>
      </c>
      <c r="O112" s="17"/>
    </row>
    <row r="113" spans="1:15">
      <c r="A113" s="277">
        <v>31</v>
      </c>
      <c r="B113" s="81"/>
      <c r="C113" s="354"/>
      <c r="D113" s="78"/>
      <c r="E113" s="354"/>
      <c r="F113" s="78"/>
      <c r="G113" s="354"/>
      <c r="H113" s="426"/>
      <c r="I113" s="351">
        <f t="shared" si="6"/>
        <v>0</v>
      </c>
      <c r="J113" s="98"/>
      <c r="K113" s="98"/>
      <c r="L113" s="17"/>
      <c r="M113" s="17"/>
      <c r="N113" s="238">
        <v>31</v>
      </c>
      <c r="O113" s="17"/>
    </row>
    <row r="114" spans="1:15">
      <c r="A114" s="277">
        <v>32</v>
      </c>
      <c r="B114" s="81"/>
      <c r="C114" s="354"/>
      <c r="D114" s="78"/>
      <c r="E114" s="354"/>
      <c r="F114" s="78"/>
      <c r="G114" s="354"/>
      <c r="H114" s="426"/>
      <c r="I114" s="351">
        <f t="shared" si="6"/>
        <v>0</v>
      </c>
      <c r="J114" s="98"/>
      <c r="K114" s="98"/>
      <c r="L114" s="17"/>
      <c r="M114" s="17"/>
      <c r="N114" s="238">
        <v>32</v>
      </c>
      <c r="O114" s="17"/>
    </row>
    <row r="115" spans="1:15">
      <c r="A115" s="277">
        <v>33</v>
      </c>
      <c r="B115" s="81"/>
      <c r="C115" s="354"/>
      <c r="D115" s="78"/>
      <c r="E115" s="354"/>
      <c r="F115" s="78"/>
      <c r="G115" s="354"/>
      <c r="H115" s="426"/>
      <c r="I115" s="351">
        <f t="shared" si="6"/>
        <v>0</v>
      </c>
      <c r="J115" s="98"/>
      <c r="K115" s="98"/>
      <c r="L115" s="17"/>
      <c r="M115" s="17"/>
      <c r="N115" s="238">
        <v>33</v>
      </c>
      <c r="O115" s="17"/>
    </row>
    <row r="116" spans="1:15">
      <c r="A116" s="277">
        <v>34</v>
      </c>
      <c r="B116" s="81"/>
      <c r="C116" s="354"/>
      <c r="D116" s="78"/>
      <c r="E116" s="354"/>
      <c r="F116" s="78"/>
      <c r="G116" s="354"/>
      <c r="H116" s="426"/>
      <c r="I116" s="351">
        <f t="shared" si="6"/>
        <v>0</v>
      </c>
      <c r="J116" s="98"/>
      <c r="K116" s="98"/>
      <c r="L116" s="17"/>
      <c r="M116" s="17"/>
      <c r="N116" s="238">
        <v>34</v>
      </c>
      <c r="O116" s="17"/>
    </row>
    <row r="117" spans="1:15">
      <c r="A117" s="277">
        <v>35</v>
      </c>
      <c r="B117" s="81"/>
      <c r="C117" s="354"/>
      <c r="D117" s="78"/>
      <c r="E117" s="354"/>
      <c r="F117" s="78"/>
      <c r="G117" s="354"/>
      <c r="H117" s="426"/>
      <c r="I117" s="351">
        <f t="shared" si="6"/>
        <v>0</v>
      </c>
      <c r="J117" s="98"/>
      <c r="K117" s="98"/>
      <c r="L117" s="17"/>
      <c r="M117" s="17"/>
      <c r="N117" s="238">
        <v>35</v>
      </c>
      <c r="O117" s="17"/>
    </row>
    <row r="118" spans="1:15">
      <c r="A118" s="277">
        <v>36</v>
      </c>
      <c r="B118" s="668" t="s">
        <v>2186</v>
      </c>
      <c r="C118" s="250">
        <f>SUM(C108:C117)</f>
        <v>0</v>
      </c>
      <c r="D118" s="247"/>
      <c r="E118" s="250">
        <f>SUM(E108:E117)</f>
        <v>0</v>
      </c>
      <c r="F118" s="247"/>
      <c r="G118" s="250">
        <f>SUM(G108:G117)</f>
        <v>0</v>
      </c>
      <c r="H118" s="248">
        <f>SUM(H108:H117)</f>
        <v>0</v>
      </c>
      <c r="I118" s="428">
        <f t="shared" si="6"/>
        <v>0</v>
      </c>
      <c r="J118" s="429"/>
      <c r="K118" s="424"/>
      <c r="L118" s="17"/>
      <c r="M118" s="17"/>
      <c r="N118" s="238">
        <v>36</v>
      </c>
      <c r="O118" s="17"/>
    </row>
    <row r="119" spans="1:15">
      <c r="A119" s="277">
        <v>37</v>
      </c>
      <c r="B119" s="418" t="s">
        <v>2188</v>
      </c>
      <c r="C119" s="430"/>
      <c r="D119" s="431"/>
      <c r="E119" s="430"/>
      <c r="F119" s="431"/>
      <c r="G119" s="430"/>
      <c r="H119" s="432"/>
      <c r="I119" s="433"/>
      <c r="J119" s="434"/>
      <c r="K119" s="98"/>
      <c r="L119" s="17"/>
      <c r="M119" s="17"/>
      <c r="N119" s="238">
        <v>37</v>
      </c>
      <c r="O119" s="17"/>
    </row>
    <row r="120" spans="1:15">
      <c r="A120" s="277">
        <v>38</v>
      </c>
      <c r="B120" s="292" t="s">
        <v>2182</v>
      </c>
      <c r="C120" s="371"/>
      <c r="D120" s="78"/>
      <c r="E120" s="371"/>
      <c r="F120" s="78"/>
      <c r="G120" s="371"/>
      <c r="H120" s="436"/>
      <c r="I120" s="403">
        <f t="shared" ref="I120:I128" si="7">C120+E120-G120+H120</f>
        <v>0</v>
      </c>
      <c r="J120" s="98"/>
      <c r="K120" s="98"/>
      <c r="L120" s="17"/>
      <c r="M120" s="17"/>
      <c r="N120" s="238">
        <v>38</v>
      </c>
      <c r="O120" s="17"/>
    </row>
    <row r="121" spans="1:15">
      <c r="A121" s="277">
        <v>39</v>
      </c>
      <c r="B121" s="292" t="s">
        <v>2183</v>
      </c>
      <c r="C121" s="354"/>
      <c r="D121" s="78"/>
      <c r="E121" s="354"/>
      <c r="F121" s="78"/>
      <c r="G121" s="354"/>
      <c r="H121" s="426"/>
      <c r="I121" s="351">
        <f t="shared" si="7"/>
        <v>0</v>
      </c>
      <c r="J121" s="98"/>
      <c r="K121" s="98"/>
      <c r="L121" s="17"/>
      <c r="M121" s="17"/>
      <c r="N121" s="238">
        <v>39</v>
      </c>
      <c r="O121" s="17"/>
    </row>
    <row r="122" spans="1:15">
      <c r="A122" s="277">
        <v>40</v>
      </c>
      <c r="B122" s="292" t="s">
        <v>2184</v>
      </c>
      <c r="C122" s="354"/>
      <c r="D122" s="78"/>
      <c r="E122" s="354"/>
      <c r="F122" s="78"/>
      <c r="G122" s="354"/>
      <c r="H122" s="426"/>
      <c r="I122" s="351">
        <f t="shared" si="7"/>
        <v>0</v>
      </c>
      <c r="J122" s="98"/>
      <c r="K122" s="98"/>
      <c r="L122" s="17"/>
      <c r="M122" s="17"/>
      <c r="N122" s="238">
        <v>40</v>
      </c>
      <c r="O122" s="17"/>
    </row>
    <row r="123" spans="1:15">
      <c r="A123" s="277">
        <v>41</v>
      </c>
      <c r="B123" s="292" t="s">
        <v>2185</v>
      </c>
      <c r="C123" s="354"/>
      <c r="D123" s="78"/>
      <c r="E123" s="354"/>
      <c r="F123" s="78"/>
      <c r="G123" s="354"/>
      <c r="H123" s="426"/>
      <c r="I123" s="351">
        <f t="shared" si="7"/>
        <v>0</v>
      </c>
      <c r="J123" s="98"/>
      <c r="K123" s="98"/>
      <c r="L123" s="17"/>
      <c r="M123" s="17"/>
      <c r="N123" s="238">
        <v>41</v>
      </c>
      <c r="O123" s="17"/>
    </row>
    <row r="124" spans="1:15">
      <c r="A124" s="277">
        <v>42</v>
      </c>
      <c r="B124" s="81"/>
      <c r="C124" s="354"/>
      <c r="D124" s="78"/>
      <c r="E124" s="354"/>
      <c r="F124" s="78"/>
      <c r="G124" s="354"/>
      <c r="H124" s="426"/>
      <c r="I124" s="351">
        <f t="shared" si="7"/>
        <v>0</v>
      </c>
      <c r="J124" s="98"/>
      <c r="K124" s="98"/>
      <c r="L124" s="17"/>
      <c r="M124" s="17"/>
      <c r="N124" s="238">
        <v>42</v>
      </c>
      <c r="O124" s="17"/>
    </row>
    <row r="125" spans="1:15">
      <c r="A125" s="277">
        <v>43</v>
      </c>
      <c r="B125" s="81"/>
      <c r="C125" s="354"/>
      <c r="D125" s="78"/>
      <c r="E125" s="354"/>
      <c r="F125" s="78"/>
      <c r="G125" s="354"/>
      <c r="H125" s="426"/>
      <c r="I125" s="351">
        <f t="shared" si="7"/>
        <v>0</v>
      </c>
      <c r="J125" s="98"/>
      <c r="K125" s="98"/>
      <c r="L125" s="17"/>
      <c r="M125" s="17"/>
      <c r="N125" s="238">
        <v>43</v>
      </c>
      <c r="O125" s="17"/>
    </row>
    <row r="126" spans="1:15">
      <c r="A126" s="277">
        <v>44</v>
      </c>
      <c r="B126" s="81"/>
      <c r="C126" s="354"/>
      <c r="D126" s="78"/>
      <c r="E126" s="354"/>
      <c r="F126" s="78"/>
      <c r="G126" s="354"/>
      <c r="H126" s="426"/>
      <c r="I126" s="351">
        <f t="shared" si="7"/>
        <v>0</v>
      </c>
      <c r="J126" s="98"/>
      <c r="K126" s="98"/>
      <c r="L126" s="17"/>
      <c r="M126" s="17"/>
      <c r="N126" s="238">
        <v>44</v>
      </c>
      <c r="O126" s="17"/>
    </row>
    <row r="127" spans="1:15">
      <c r="A127" s="277">
        <v>45</v>
      </c>
      <c r="B127" s="81"/>
      <c r="C127" s="354"/>
      <c r="D127" s="78"/>
      <c r="E127" s="354"/>
      <c r="F127" s="78"/>
      <c r="G127" s="354"/>
      <c r="H127" s="426"/>
      <c r="I127" s="351">
        <f t="shared" si="7"/>
        <v>0</v>
      </c>
      <c r="J127" s="98"/>
      <c r="K127" s="98"/>
      <c r="L127" s="17"/>
      <c r="M127" s="17"/>
      <c r="N127" s="238">
        <v>45</v>
      </c>
      <c r="O127" s="17"/>
    </row>
    <row r="128" spans="1:15">
      <c r="A128" s="277">
        <v>46</v>
      </c>
      <c r="B128" s="81"/>
      <c r="C128" s="354"/>
      <c r="D128" s="78"/>
      <c r="E128" s="354"/>
      <c r="F128" s="78"/>
      <c r="G128" s="354"/>
      <c r="H128" s="426"/>
      <c r="I128" s="351">
        <f t="shared" si="7"/>
        <v>0</v>
      </c>
      <c r="J128" s="98"/>
      <c r="K128" s="98"/>
      <c r="L128" s="17"/>
      <c r="M128" s="17"/>
      <c r="N128" s="238">
        <v>46</v>
      </c>
      <c r="O128" s="17"/>
    </row>
    <row r="129" spans="1:15">
      <c r="A129" s="277">
        <v>47</v>
      </c>
      <c r="B129" s="668" t="s">
        <v>2186</v>
      </c>
      <c r="C129" s="250">
        <f>SUM(C120:C128)</f>
        <v>0</v>
      </c>
      <c r="D129" s="247"/>
      <c r="E129" s="250">
        <f>SUM(E120:E128)</f>
        <v>0</v>
      </c>
      <c r="F129" s="247"/>
      <c r="G129" s="250">
        <f>SUM(G120:G128)</f>
        <v>0</v>
      </c>
      <c r="H129" s="248">
        <f>SUM(H120:H128)</f>
        <v>0</v>
      </c>
      <c r="I129" s="249">
        <f>SUM(I120:I128)</f>
        <v>0</v>
      </c>
      <c r="J129" s="243"/>
      <c r="K129" s="98"/>
      <c r="L129" s="17"/>
      <c r="M129" s="17"/>
      <c r="N129" s="238">
        <v>47</v>
      </c>
      <c r="O129" s="17"/>
    </row>
    <row r="130" spans="1:15" ht="15.75" thickBot="1">
      <c r="A130" s="285">
        <v>48</v>
      </c>
      <c r="B130" s="669" t="s">
        <v>172</v>
      </c>
      <c r="C130" s="437">
        <f>C94+C106+C118+C129</f>
        <v>0</v>
      </c>
      <c r="D130" s="438"/>
      <c r="E130" s="437">
        <f>E94+E106+E118+E129</f>
        <v>0</v>
      </c>
      <c r="F130" s="438"/>
      <c r="G130" s="437">
        <f>G94+G106+G118+G129</f>
        <v>0</v>
      </c>
      <c r="H130" s="327">
        <f>H94+H106+H118+H129</f>
        <v>0</v>
      </c>
      <c r="I130" s="439">
        <f>C130+E130-G130+H130</f>
        <v>0</v>
      </c>
      <c r="J130" s="325"/>
      <c r="K130" s="325"/>
      <c r="L130" s="113"/>
      <c r="M130" s="113"/>
      <c r="N130" s="258">
        <v>48</v>
      </c>
      <c r="O130" s="17"/>
    </row>
    <row r="131" spans="1:15">
      <c r="A131" s="17"/>
      <c r="B131" s="17"/>
      <c r="C131" s="17"/>
      <c r="D131" s="17"/>
      <c r="E131" s="17"/>
      <c r="F131" s="17"/>
      <c r="G131" s="17"/>
      <c r="H131" s="17"/>
      <c r="I131" s="17"/>
      <c r="J131" s="17"/>
      <c r="K131" s="17"/>
      <c r="L131" s="17"/>
      <c r="M131" s="17"/>
      <c r="N131" s="291"/>
      <c r="O131" s="17"/>
    </row>
    <row r="132" spans="1:15" ht="15.75">
      <c r="A132" s="115" t="s">
        <v>2189</v>
      </c>
      <c r="B132" s="69"/>
      <c r="C132" s="69"/>
      <c r="D132" s="17"/>
      <c r="E132" s="69"/>
      <c r="F132" s="69"/>
      <c r="G132" s="69"/>
      <c r="H132" s="69"/>
      <c r="I132" s="115" t="str">
        <f>A132</f>
        <v>FERC FORM NO.1 (ED.  12-89) NYPSC Modified-96</v>
      </c>
      <c r="J132" s="69"/>
      <c r="K132" s="17"/>
      <c r="L132" s="69"/>
      <c r="M132" s="69" t="s">
        <v>2190</v>
      </c>
      <c r="N132" s="69"/>
      <c r="O132" s="17"/>
    </row>
    <row r="133" spans="1:15">
      <c r="A133" s="69" t="s">
        <v>2194</v>
      </c>
      <c r="B133" s="69"/>
      <c r="C133" s="69"/>
      <c r="D133" s="69"/>
      <c r="E133" s="69"/>
      <c r="F133" s="69"/>
      <c r="G133" s="69"/>
      <c r="H133" s="69"/>
      <c r="I133" s="69" t="s">
        <v>2195</v>
      </c>
      <c r="J133" s="69"/>
      <c r="K133" s="69"/>
      <c r="L133" s="69"/>
      <c r="M133" s="69"/>
      <c r="N133" s="69"/>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8"/>
  <sheetViews>
    <sheetView defaultGridColor="0" view="pageBreakPreview" colorId="22" zoomScale="60" zoomScaleNormal="100" workbookViewId="0">
      <selection activeCell="K22" sqref="K22"/>
    </sheetView>
  </sheetViews>
  <sheetFormatPr defaultColWidth="9.6640625" defaultRowHeight="15"/>
  <cols>
    <col min="1" max="1" width="4.6640625" style="1581" customWidth="1"/>
    <col min="2" max="2" width="28.6640625" style="1581" customWidth="1"/>
    <col min="3" max="3" width="16.6640625" style="1581" customWidth="1"/>
    <col min="4" max="4" width="7.6640625" style="1581" customWidth="1"/>
    <col min="5" max="7" width="16.6640625" style="1581" customWidth="1"/>
    <col min="8" max="16384" width="9.6640625" style="1581"/>
  </cols>
  <sheetData>
    <row r="1" spans="1:8">
      <c r="A1" s="2069" t="s">
        <v>1789</v>
      </c>
      <c r="B1" s="2070"/>
      <c r="C1" s="2072"/>
      <c r="D1" s="2070" t="s">
        <v>3276</v>
      </c>
      <c r="E1" s="2070"/>
      <c r="F1" s="2116" t="s">
        <v>1791</v>
      </c>
      <c r="G1" s="2164" t="s">
        <v>1792</v>
      </c>
      <c r="H1" s="1604"/>
    </row>
    <row r="2" spans="1:8">
      <c r="A2" s="1582" t="str">
        <f>'Data Sheet'!$C$25</f>
        <v xml:space="preserve"> New York State Electric &amp; Gas Corporation</v>
      </c>
      <c r="C2" s="1634"/>
      <c r="D2" s="1581" t="s">
        <v>1148</v>
      </c>
      <c r="F2" s="2095" t="s">
        <v>1794</v>
      </c>
      <c r="G2" s="2130"/>
      <c r="H2" s="1604"/>
    </row>
    <row r="3" spans="1:8" ht="15" customHeight="1">
      <c r="A3" s="2075"/>
      <c r="B3" s="1642"/>
      <c r="C3" s="1634"/>
      <c r="D3" s="1581" t="s">
        <v>1149</v>
      </c>
      <c r="F3" s="1643" t="str">
        <f>'Data Sheet'!$C$40</f>
        <v xml:space="preserve"> </v>
      </c>
      <c r="G3" s="2078" t="str">
        <f>'Data Sheet'!$C$38</f>
        <v>12/31/2016</v>
      </c>
      <c r="H3" s="1604"/>
    </row>
    <row r="4" spans="1:8" ht="15" customHeight="1">
      <c r="A4" s="2079" t="s">
        <v>2196</v>
      </c>
      <c r="B4" s="2080"/>
      <c r="C4" s="2081"/>
      <c r="D4" s="2081"/>
      <c r="E4" s="2081"/>
      <c r="F4" s="2081"/>
      <c r="G4" s="2082"/>
      <c r="H4" s="1604"/>
    </row>
    <row r="5" spans="1:8">
      <c r="A5" s="2084" t="s">
        <v>2389</v>
      </c>
      <c r="B5" s="1581" t="s">
        <v>2197</v>
      </c>
      <c r="G5" s="2074"/>
      <c r="H5" s="1604"/>
    </row>
    <row r="6" spans="1:8">
      <c r="A6" s="2084" t="s">
        <v>2306</v>
      </c>
      <c r="B6" s="1581" t="s">
        <v>2198</v>
      </c>
      <c r="G6" s="2074"/>
      <c r="H6" s="1604"/>
    </row>
    <row r="7" spans="1:8">
      <c r="A7" s="2697" t="s">
        <v>2307</v>
      </c>
      <c r="B7" s="3204" t="s">
        <v>4608</v>
      </c>
      <c r="C7" s="3204"/>
      <c r="D7" s="3204"/>
      <c r="E7" s="3204"/>
      <c r="F7" s="3204"/>
      <c r="G7" s="3205"/>
      <c r="H7" s="1604"/>
    </row>
    <row r="8" spans="1:8">
      <c r="A8" s="2698"/>
      <c r="B8" s="3206"/>
      <c r="C8" s="3206"/>
      <c r="D8" s="3206"/>
      <c r="E8" s="3206"/>
      <c r="F8" s="3206"/>
      <c r="G8" s="3207"/>
      <c r="H8" s="1604"/>
    </row>
    <row r="9" spans="1:8">
      <c r="A9" s="2168"/>
      <c r="B9" s="2095"/>
      <c r="C9" s="2091" t="s">
        <v>1825</v>
      </c>
      <c r="D9" s="2165" t="s">
        <v>535</v>
      </c>
      <c r="E9" s="2080"/>
      <c r="F9" s="2095"/>
      <c r="G9" s="2222" t="s">
        <v>1825</v>
      </c>
      <c r="H9" s="1604"/>
    </row>
    <row r="10" spans="1:8">
      <c r="A10" s="2168"/>
      <c r="B10" s="2223" t="s">
        <v>2199</v>
      </c>
      <c r="C10" s="2091" t="s">
        <v>874</v>
      </c>
      <c r="D10" s="2223" t="s">
        <v>1827</v>
      </c>
      <c r="E10" s="2095"/>
      <c r="F10" s="2223" t="s">
        <v>532</v>
      </c>
      <c r="G10" s="2222" t="s">
        <v>2501</v>
      </c>
      <c r="H10" s="1604"/>
    </row>
    <row r="11" spans="1:8">
      <c r="A11" s="2168" t="s">
        <v>1718</v>
      </c>
      <c r="B11" s="2223" t="s">
        <v>2200</v>
      </c>
      <c r="C11" s="2091" t="s">
        <v>550</v>
      </c>
      <c r="D11" s="2223" t="s">
        <v>176</v>
      </c>
      <c r="E11" s="2091" t="s">
        <v>1829</v>
      </c>
      <c r="F11" s="2095"/>
      <c r="G11" s="2222"/>
      <c r="H11" s="1604"/>
    </row>
    <row r="12" spans="1:8">
      <c r="A12" s="2169" t="s">
        <v>1721</v>
      </c>
      <c r="B12" s="2171" t="s">
        <v>3007</v>
      </c>
      <c r="C12" s="2171" t="s">
        <v>3008</v>
      </c>
      <c r="D12" s="2171" t="s">
        <v>3009</v>
      </c>
      <c r="E12" s="2171" t="s">
        <v>3010</v>
      </c>
      <c r="F12" s="2165" t="s">
        <v>2337</v>
      </c>
      <c r="G12" s="2098" t="s">
        <v>2338</v>
      </c>
      <c r="H12" s="1604"/>
    </row>
    <row r="13" spans="1:8">
      <c r="A13" s="2168">
        <v>1</v>
      </c>
      <c r="B13" s="2952" t="s">
        <v>5684</v>
      </c>
      <c r="C13" s="2953">
        <v>364110</v>
      </c>
      <c r="D13" s="2953">
        <v>142</v>
      </c>
      <c r="E13" s="2953">
        <v>61572</v>
      </c>
      <c r="F13" s="2227">
        <v>-302538</v>
      </c>
      <c r="G13" s="2954">
        <f t="shared" ref="G13:G57" si="0">C13-E13+F13</f>
        <v>0</v>
      </c>
      <c r="H13" s="1604"/>
    </row>
    <row r="14" spans="1:8">
      <c r="A14" s="2168">
        <v>2</v>
      </c>
      <c r="B14" s="2952"/>
      <c r="C14" s="2227"/>
      <c r="D14" s="2225"/>
      <c r="E14" s="2227"/>
      <c r="F14" s="2227"/>
      <c r="G14" s="2228">
        <f t="shared" si="0"/>
        <v>0</v>
      </c>
      <c r="H14" s="1604"/>
    </row>
    <row r="15" spans="1:8">
      <c r="A15" s="2168">
        <v>3</v>
      </c>
      <c r="B15" s="2952" t="s">
        <v>5685</v>
      </c>
      <c r="C15" s="2227">
        <v>4651330</v>
      </c>
      <c r="D15" s="2225" t="s">
        <v>5228</v>
      </c>
      <c r="E15" s="2227">
        <v>1401163</v>
      </c>
      <c r="F15" s="2227">
        <v>1093387</v>
      </c>
      <c r="G15" s="2228">
        <f t="shared" si="0"/>
        <v>4343554</v>
      </c>
      <c r="H15" s="1604"/>
    </row>
    <row r="16" spans="1:8">
      <c r="A16" s="2168">
        <v>4</v>
      </c>
      <c r="B16" s="2952"/>
      <c r="C16" s="2227"/>
      <c r="D16" s="2225"/>
      <c r="E16" s="2227"/>
      <c r="F16" s="2227"/>
      <c r="G16" s="2228">
        <f t="shared" si="0"/>
        <v>0</v>
      </c>
      <c r="H16" s="1604"/>
    </row>
    <row r="17" spans="1:8">
      <c r="A17" s="2168">
        <v>5</v>
      </c>
      <c r="B17" s="2952" t="s">
        <v>5686</v>
      </c>
      <c r="C17" s="2227">
        <v>2400000</v>
      </c>
      <c r="D17" s="2225">
        <v>456</v>
      </c>
      <c r="E17" s="2227">
        <v>2875000</v>
      </c>
      <c r="F17" s="2227">
        <v>475000</v>
      </c>
      <c r="G17" s="2228">
        <f t="shared" si="0"/>
        <v>0</v>
      </c>
      <c r="H17" s="1604"/>
    </row>
    <row r="18" spans="1:8">
      <c r="A18" s="2168">
        <v>6</v>
      </c>
      <c r="B18" s="2952"/>
      <c r="C18" s="2227"/>
      <c r="D18" s="2225"/>
      <c r="E18" s="2227"/>
      <c r="F18" s="2227"/>
      <c r="G18" s="2228">
        <f t="shared" si="0"/>
        <v>0</v>
      </c>
      <c r="H18" s="1604"/>
    </row>
    <row r="19" spans="1:8">
      <c r="A19" s="2168">
        <v>7</v>
      </c>
      <c r="B19" s="2952" t="s">
        <v>5687</v>
      </c>
      <c r="C19" s="2227">
        <v>4194900</v>
      </c>
      <c r="D19" s="2225">
        <v>232</v>
      </c>
      <c r="E19" s="2227">
        <v>264484</v>
      </c>
      <c r="F19" s="2227">
        <v>592584</v>
      </c>
      <c r="G19" s="2228">
        <f t="shared" si="0"/>
        <v>4523000</v>
      </c>
      <c r="H19" s="1604"/>
    </row>
    <row r="20" spans="1:8">
      <c r="A20" s="2168">
        <v>8</v>
      </c>
      <c r="B20" s="2952" t="s">
        <v>5688</v>
      </c>
      <c r="C20" s="2227"/>
      <c r="D20" s="2225"/>
      <c r="E20" s="2227"/>
      <c r="F20" s="2227"/>
      <c r="G20" s="2228">
        <f t="shared" si="0"/>
        <v>0</v>
      </c>
      <c r="H20" s="1604"/>
    </row>
    <row r="21" spans="1:8">
      <c r="A21" s="2168">
        <v>9</v>
      </c>
      <c r="B21" s="2952"/>
      <c r="C21" s="2227"/>
      <c r="D21" s="2225"/>
      <c r="E21" s="2227"/>
      <c r="F21" s="2227"/>
      <c r="G21" s="2228">
        <f t="shared" si="0"/>
        <v>0</v>
      </c>
      <c r="H21" s="1604"/>
    </row>
    <row r="22" spans="1:8">
      <c r="A22" s="2168">
        <v>10</v>
      </c>
      <c r="B22" s="2952" t="s">
        <v>5689</v>
      </c>
      <c r="C22" s="2227">
        <v>699622</v>
      </c>
      <c r="D22" s="2225">
        <v>242</v>
      </c>
      <c r="E22" s="2227">
        <v>72303</v>
      </c>
      <c r="F22" s="2227">
        <v>47758</v>
      </c>
      <c r="G22" s="2228">
        <f t="shared" si="0"/>
        <v>675077</v>
      </c>
      <c r="H22" s="1604"/>
    </row>
    <row r="23" spans="1:8">
      <c r="A23" s="2168">
        <v>11</v>
      </c>
      <c r="B23" s="2952"/>
      <c r="C23" s="2227"/>
      <c r="D23" s="2225"/>
      <c r="E23" s="2227"/>
      <c r="F23" s="2227"/>
      <c r="G23" s="2228">
        <f t="shared" si="0"/>
        <v>0</v>
      </c>
      <c r="H23" s="1604"/>
    </row>
    <row r="24" spans="1:8">
      <c r="A24" s="2168">
        <v>12</v>
      </c>
      <c r="B24" s="2952" t="s">
        <v>5690</v>
      </c>
      <c r="C24" s="2227">
        <v>7031072</v>
      </c>
      <c r="D24" s="2225" t="s">
        <v>5228</v>
      </c>
      <c r="E24" s="2227">
        <v>43964608</v>
      </c>
      <c r="F24" s="2227">
        <v>49823497</v>
      </c>
      <c r="G24" s="2228">
        <f t="shared" si="0"/>
        <v>12889961</v>
      </c>
      <c r="H24" s="1604"/>
    </row>
    <row r="25" spans="1:8">
      <c r="A25" s="2168">
        <v>13</v>
      </c>
      <c r="B25" s="2952"/>
      <c r="C25" s="2227"/>
      <c r="D25" s="2225"/>
      <c r="E25" s="2227"/>
      <c r="F25" s="2227"/>
      <c r="G25" s="2228">
        <f t="shared" si="0"/>
        <v>0</v>
      </c>
      <c r="H25" s="1604"/>
    </row>
    <row r="26" spans="1:8">
      <c r="A26" s="2168">
        <v>14</v>
      </c>
      <c r="B26" s="2952" t="s">
        <v>5691</v>
      </c>
      <c r="C26" s="2227">
        <v>260317</v>
      </c>
      <c r="D26" s="2225"/>
      <c r="E26" s="2227"/>
      <c r="F26" s="2227"/>
      <c r="G26" s="2228">
        <f t="shared" si="0"/>
        <v>260317</v>
      </c>
      <c r="H26" s="1604"/>
    </row>
    <row r="27" spans="1:8">
      <c r="A27" s="2168">
        <v>15</v>
      </c>
      <c r="B27" s="2952"/>
      <c r="C27" s="2227"/>
      <c r="D27" s="2225"/>
      <c r="E27" s="2227"/>
      <c r="F27" s="2227"/>
      <c r="G27" s="2228">
        <f t="shared" si="0"/>
        <v>0</v>
      </c>
      <c r="H27" s="1604"/>
    </row>
    <row r="28" spans="1:8">
      <c r="A28" s="2168">
        <v>16</v>
      </c>
      <c r="B28" s="2952" t="s">
        <v>5692</v>
      </c>
      <c r="C28" s="2227">
        <v>94897</v>
      </c>
      <c r="D28" s="2225">
        <v>232</v>
      </c>
      <c r="E28" s="2227">
        <v>5000</v>
      </c>
      <c r="F28" s="2227"/>
      <c r="G28" s="2228">
        <f t="shared" si="0"/>
        <v>89897</v>
      </c>
      <c r="H28" s="1604"/>
    </row>
    <row r="29" spans="1:8">
      <c r="A29" s="2168">
        <v>17</v>
      </c>
      <c r="B29" s="2952"/>
      <c r="C29" s="2227"/>
      <c r="D29" s="2225"/>
      <c r="E29" s="2227"/>
      <c r="F29" s="2227"/>
      <c r="G29" s="2228">
        <f t="shared" si="0"/>
        <v>0</v>
      </c>
      <c r="H29" s="1604"/>
    </row>
    <row r="30" spans="1:8">
      <c r="A30" s="2168">
        <v>18</v>
      </c>
      <c r="B30" s="2952" t="s">
        <v>5693</v>
      </c>
      <c r="C30" s="2227"/>
      <c r="D30" s="2225">
        <v>143</v>
      </c>
      <c r="E30" s="2227">
        <v>38832</v>
      </c>
      <c r="F30" s="2227">
        <v>41446</v>
      </c>
      <c r="G30" s="2228">
        <f t="shared" si="0"/>
        <v>2614</v>
      </c>
      <c r="H30" s="1604"/>
    </row>
    <row r="31" spans="1:8">
      <c r="A31" s="2168">
        <v>19</v>
      </c>
      <c r="B31" s="2952" t="s">
        <v>5694</v>
      </c>
      <c r="C31" s="2064"/>
      <c r="D31" s="1853"/>
      <c r="E31" s="2064"/>
      <c r="F31" s="2064"/>
      <c r="G31" s="2228">
        <f t="shared" si="0"/>
        <v>0</v>
      </c>
      <c r="H31" s="1604"/>
    </row>
    <row r="32" spans="1:8">
      <c r="A32" s="2168">
        <v>20</v>
      </c>
      <c r="B32" s="2952"/>
      <c r="C32" s="2064"/>
      <c r="D32" s="1853"/>
      <c r="E32" s="2064"/>
      <c r="F32" s="2064"/>
      <c r="G32" s="2228">
        <f t="shared" si="0"/>
        <v>0</v>
      </c>
      <c r="H32" s="1604"/>
    </row>
    <row r="33" spans="1:8">
      <c r="A33" s="2168">
        <v>21</v>
      </c>
      <c r="B33" s="2952"/>
      <c r="C33" s="2064"/>
      <c r="D33" s="1853"/>
      <c r="E33" s="2064"/>
      <c r="F33" s="2064"/>
      <c r="G33" s="2228">
        <f t="shared" si="0"/>
        <v>0</v>
      </c>
      <c r="H33" s="1604"/>
    </row>
    <row r="34" spans="1:8">
      <c r="A34" s="2168">
        <v>22</v>
      </c>
      <c r="B34" s="2095"/>
      <c r="C34" s="2064"/>
      <c r="D34" s="1853"/>
      <c r="E34" s="2064"/>
      <c r="F34" s="2064"/>
      <c r="G34" s="2228">
        <f t="shared" si="0"/>
        <v>0</v>
      </c>
      <c r="H34" s="1604"/>
    </row>
    <row r="35" spans="1:8">
      <c r="A35" s="2168">
        <v>23</v>
      </c>
      <c r="B35" s="2095"/>
      <c r="C35" s="2064"/>
      <c r="D35" s="1853"/>
      <c r="E35" s="2064"/>
      <c r="F35" s="2064"/>
      <c r="G35" s="2228">
        <f t="shared" si="0"/>
        <v>0</v>
      </c>
      <c r="H35" s="1604"/>
    </row>
    <row r="36" spans="1:8">
      <c r="A36" s="2168">
        <v>24</v>
      </c>
      <c r="B36" s="2095"/>
      <c r="C36" s="2064"/>
      <c r="D36" s="1853"/>
      <c r="E36" s="2064"/>
      <c r="F36" s="2064"/>
      <c r="G36" s="2228">
        <f t="shared" si="0"/>
        <v>0</v>
      </c>
      <c r="H36" s="1604"/>
    </row>
    <row r="37" spans="1:8">
      <c r="A37" s="2168">
        <v>25</v>
      </c>
      <c r="B37" s="2095"/>
      <c r="C37" s="2064"/>
      <c r="D37" s="1853"/>
      <c r="E37" s="2064"/>
      <c r="F37" s="2064"/>
      <c r="G37" s="2228">
        <f t="shared" si="0"/>
        <v>0</v>
      </c>
      <c r="H37" s="1604"/>
    </row>
    <row r="38" spans="1:8">
      <c r="A38" s="2168">
        <v>26</v>
      </c>
      <c r="B38" s="2095"/>
      <c r="C38" s="2064"/>
      <c r="D38" s="1853"/>
      <c r="E38" s="2064"/>
      <c r="F38" s="2064"/>
      <c r="G38" s="2228">
        <f t="shared" si="0"/>
        <v>0</v>
      </c>
      <c r="H38" s="1604"/>
    </row>
    <row r="39" spans="1:8">
      <c r="A39" s="2168">
        <v>27</v>
      </c>
      <c r="B39" s="2095"/>
      <c r="C39" s="2064"/>
      <c r="D39" s="1853"/>
      <c r="E39" s="2064"/>
      <c r="F39" s="2064"/>
      <c r="G39" s="2228">
        <f t="shared" si="0"/>
        <v>0</v>
      </c>
      <c r="H39" s="1604"/>
    </row>
    <row r="40" spans="1:8">
      <c r="A40" s="2168">
        <v>28</v>
      </c>
      <c r="B40" s="2095"/>
      <c r="C40" s="2064"/>
      <c r="D40" s="1853"/>
      <c r="E40" s="2064"/>
      <c r="F40" s="2064"/>
      <c r="G40" s="2228">
        <f t="shared" si="0"/>
        <v>0</v>
      </c>
      <c r="H40" s="1604"/>
    </row>
    <row r="41" spans="1:8">
      <c r="A41" s="2168">
        <v>29</v>
      </c>
      <c r="B41" s="2095"/>
      <c r="C41" s="2064"/>
      <c r="D41" s="1853"/>
      <c r="E41" s="2064"/>
      <c r="F41" s="2064"/>
      <c r="G41" s="2228">
        <f t="shared" si="0"/>
        <v>0</v>
      </c>
      <c r="H41" s="1604"/>
    </row>
    <row r="42" spans="1:8">
      <c r="A42" s="2168">
        <v>30</v>
      </c>
      <c r="B42" s="2095"/>
      <c r="C42" s="2064"/>
      <c r="D42" s="1853"/>
      <c r="E42" s="2064"/>
      <c r="F42" s="2064"/>
      <c r="G42" s="2228">
        <f t="shared" si="0"/>
        <v>0</v>
      </c>
      <c r="H42" s="1604"/>
    </row>
    <row r="43" spans="1:8">
      <c r="A43" s="2168">
        <v>31</v>
      </c>
      <c r="B43" s="2095"/>
      <c r="C43" s="2064"/>
      <c r="D43" s="1853"/>
      <c r="E43" s="2064"/>
      <c r="F43" s="2064"/>
      <c r="G43" s="2228">
        <f t="shared" si="0"/>
        <v>0</v>
      </c>
      <c r="H43" s="1604"/>
    </row>
    <row r="44" spans="1:8">
      <c r="A44" s="2168">
        <v>32</v>
      </c>
      <c r="B44" s="2095"/>
      <c r="C44" s="2064"/>
      <c r="D44" s="1853"/>
      <c r="E44" s="2064"/>
      <c r="F44" s="2064"/>
      <c r="G44" s="2228">
        <f t="shared" si="0"/>
        <v>0</v>
      </c>
      <c r="H44" s="1604"/>
    </row>
    <row r="45" spans="1:8">
      <c r="A45" s="2168">
        <v>33</v>
      </c>
      <c r="B45" s="2095"/>
      <c r="C45" s="2064"/>
      <c r="D45" s="1853"/>
      <c r="E45" s="2064"/>
      <c r="F45" s="2064"/>
      <c r="G45" s="2228">
        <f t="shared" si="0"/>
        <v>0</v>
      </c>
      <c r="H45" s="1604"/>
    </row>
    <row r="46" spans="1:8">
      <c r="A46" s="2168">
        <v>34</v>
      </c>
      <c r="B46" s="2095"/>
      <c r="C46" s="2064"/>
      <c r="D46" s="1853"/>
      <c r="E46" s="2064"/>
      <c r="F46" s="2064"/>
      <c r="G46" s="2228">
        <f t="shared" si="0"/>
        <v>0</v>
      </c>
      <c r="H46" s="1604"/>
    </row>
    <row r="47" spans="1:8">
      <c r="A47" s="2168">
        <v>35</v>
      </c>
      <c r="B47" s="2095"/>
      <c r="C47" s="2064"/>
      <c r="D47" s="1853"/>
      <c r="E47" s="2064"/>
      <c r="F47" s="2064"/>
      <c r="G47" s="2228">
        <f t="shared" si="0"/>
        <v>0</v>
      </c>
      <c r="H47" s="1604"/>
    </row>
    <row r="48" spans="1:8">
      <c r="A48" s="2168">
        <v>36</v>
      </c>
      <c r="B48" s="2095"/>
      <c r="C48" s="2064"/>
      <c r="D48" s="1853"/>
      <c r="E48" s="2064"/>
      <c r="F48" s="2064"/>
      <c r="G48" s="2228">
        <f t="shared" si="0"/>
        <v>0</v>
      </c>
      <c r="H48" s="1604"/>
    </row>
    <row r="49" spans="1:8">
      <c r="A49" s="2168">
        <v>37</v>
      </c>
      <c r="B49" s="2095"/>
      <c r="C49" s="2064"/>
      <c r="D49" s="1853"/>
      <c r="E49" s="2064"/>
      <c r="F49" s="2064"/>
      <c r="G49" s="2228">
        <f t="shared" si="0"/>
        <v>0</v>
      </c>
      <c r="H49" s="1604"/>
    </row>
    <row r="50" spans="1:8">
      <c r="A50" s="2168">
        <v>38</v>
      </c>
      <c r="B50" s="2095"/>
      <c r="C50" s="2064"/>
      <c r="D50" s="1853"/>
      <c r="E50" s="2064"/>
      <c r="F50" s="2064"/>
      <c r="G50" s="2228">
        <f t="shared" si="0"/>
        <v>0</v>
      </c>
      <c r="H50" s="1604"/>
    </row>
    <row r="51" spans="1:8">
      <c r="A51" s="2168">
        <v>39</v>
      </c>
      <c r="B51" s="2095"/>
      <c r="C51" s="2064"/>
      <c r="D51" s="1853"/>
      <c r="E51" s="2064"/>
      <c r="F51" s="2064"/>
      <c r="G51" s="2228">
        <f t="shared" si="0"/>
        <v>0</v>
      </c>
      <c r="H51" s="1604"/>
    </row>
    <row r="52" spans="1:8">
      <c r="A52" s="2168">
        <v>40</v>
      </c>
      <c r="B52" s="2095"/>
      <c r="C52" s="2064"/>
      <c r="D52" s="1853"/>
      <c r="E52" s="2064"/>
      <c r="F52" s="2064"/>
      <c r="G52" s="2228">
        <f t="shared" si="0"/>
        <v>0</v>
      </c>
      <c r="H52" s="1604"/>
    </row>
    <row r="53" spans="1:8">
      <c r="A53" s="2168">
        <v>41</v>
      </c>
      <c r="B53" s="2095"/>
      <c r="C53" s="2064"/>
      <c r="D53" s="1853"/>
      <c r="E53" s="2064"/>
      <c r="F53" s="2064"/>
      <c r="G53" s="2228">
        <f t="shared" si="0"/>
        <v>0</v>
      </c>
      <c r="H53" s="1604"/>
    </row>
    <row r="54" spans="1:8">
      <c r="A54" s="2168">
        <v>42</v>
      </c>
      <c r="B54" s="2095"/>
      <c r="C54" s="2064"/>
      <c r="D54" s="1853"/>
      <c r="E54" s="2064"/>
      <c r="F54" s="2064"/>
      <c r="G54" s="2228">
        <f t="shared" si="0"/>
        <v>0</v>
      </c>
      <c r="H54" s="1604"/>
    </row>
    <row r="55" spans="1:8">
      <c r="A55" s="2168">
        <v>43</v>
      </c>
      <c r="B55" s="2095"/>
      <c r="C55" s="2064"/>
      <c r="D55" s="1853"/>
      <c r="E55" s="2064"/>
      <c r="F55" s="2064"/>
      <c r="G55" s="2228">
        <f t="shared" si="0"/>
        <v>0</v>
      </c>
      <c r="H55" s="1604"/>
    </row>
    <row r="56" spans="1:8">
      <c r="A56" s="2168">
        <v>44</v>
      </c>
      <c r="B56" s="2095"/>
      <c r="C56" s="2064"/>
      <c r="D56" s="1853"/>
      <c r="E56" s="2064"/>
      <c r="F56" s="2064"/>
      <c r="G56" s="2228">
        <f t="shared" si="0"/>
        <v>0</v>
      </c>
      <c r="H56" s="1604"/>
    </row>
    <row r="57" spans="1:8">
      <c r="A57" s="2168">
        <v>45</v>
      </c>
      <c r="B57" s="2095"/>
      <c r="C57" s="2064"/>
      <c r="D57" s="1853"/>
      <c r="E57" s="2064"/>
      <c r="F57" s="2064"/>
      <c r="G57" s="2228">
        <f t="shared" si="0"/>
        <v>0</v>
      </c>
      <c r="H57" s="1604"/>
    </row>
    <row r="58" spans="1:8">
      <c r="A58" s="2168">
        <v>46</v>
      </c>
      <c r="B58" s="2095" t="s">
        <v>538</v>
      </c>
      <c r="C58" s="2064">
        <f>C119</f>
        <v>0</v>
      </c>
      <c r="D58" s="2229"/>
      <c r="E58" s="2064">
        <f>E119</f>
        <v>0</v>
      </c>
      <c r="F58" s="2064">
        <f>F119</f>
        <v>0</v>
      </c>
      <c r="G58" s="2228">
        <f>G119</f>
        <v>0</v>
      </c>
      <c r="H58" s="1604"/>
    </row>
    <row r="59" spans="1:8" ht="15.75" thickBot="1">
      <c r="A59" s="2230">
        <v>47</v>
      </c>
      <c r="B59" s="2231" t="s">
        <v>172</v>
      </c>
      <c r="C59" s="2025">
        <f>SUM(C13:C58)</f>
        <v>19696248</v>
      </c>
      <c r="D59" s="2232"/>
      <c r="E59" s="2025">
        <f>SUM(E13:E58)</f>
        <v>48682962</v>
      </c>
      <c r="F59" s="2025">
        <f>SUM(F13:F58)</f>
        <v>51771134</v>
      </c>
      <c r="G59" s="2022">
        <f>SUM(G13:G58)</f>
        <v>22784420</v>
      </c>
      <c r="H59" s="1604"/>
    </row>
    <row r="60" spans="1:8">
      <c r="A60" s="2699" t="s">
        <v>4657</v>
      </c>
      <c r="B60" s="2694"/>
      <c r="C60" s="1681"/>
      <c r="E60" s="1681"/>
      <c r="F60" s="1681"/>
      <c r="G60" s="1681" t="s">
        <v>2201</v>
      </c>
      <c r="H60" s="1604"/>
    </row>
    <row r="61" spans="1:8">
      <c r="A61" s="1681" t="s">
        <v>2202</v>
      </c>
      <c r="B61" s="1681"/>
      <c r="C61" s="1681"/>
      <c r="D61" s="1681"/>
      <c r="E61" s="1681"/>
      <c r="F61" s="1681"/>
      <c r="G61" s="1681"/>
      <c r="H61" s="1604"/>
    </row>
    <row r="62" spans="1:8">
      <c r="H62" s="1604"/>
    </row>
    <row r="63" spans="1:8" ht="15.75">
      <c r="A63" s="2233" t="s">
        <v>558</v>
      </c>
      <c r="B63" s="1681"/>
      <c r="C63" s="1681"/>
      <c r="D63" s="1681"/>
      <c r="E63" s="1681"/>
      <c r="F63" s="1681"/>
      <c r="G63" s="1681"/>
      <c r="H63" s="1604"/>
    </row>
    <row r="64" spans="1:8">
      <c r="H64" s="1604"/>
    </row>
    <row r="65" spans="1:8" ht="15.75" thickBot="1">
      <c r="A65" s="1581" t="str">
        <f>'Data Sheet'!$C$22</f>
        <v>Please fill in the following:</v>
      </c>
      <c r="F65" s="2234">
        <f>'Data Sheet'!$C$37</f>
        <v>0</v>
      </c>
      <c r="G65" s="1581">
        <f>'Data Sheet'!$C$35</f>
        <v>0</v>
      </c>
      <c r="H65" s="1604"/>
    </row>
    <row r="66" spans="1:8">
      <c r="A66" s="2235"/>
      <c r="B66" s="2236"/>
      <c r="C66" s="2236"/>
      <c r="D66" s="2236"/>
      <c r="E66" s="2236"/>
      <c r="F66" s="2236"/>
      <c r="G66" s="2237"/>
      <c r="H66" s="1604"/>
    </row>
    <row r="67" spans="1:8">
      <c r="A67" s="2238" t="s">
        <v>2196</v>
      </c>
      <c r="B67" s="1681"/>
      <c r="C67" s="1681"/>
      <c r="D67" s="1681"/>
      <c r="E67" s="1681"/>
      <c r="F67" s="1681"/>
      <c r="G67" s="2239"/>
      <c r="H67" s="1604"/>
    </row>
    <row r="68" spans="1:8">
      <c r="A68" s="2084"/>
      <c r="G68" s="2074"/>
      <c r="H68" s="1604"/>
    </row>
    <row r="69" spans="1:8">
      <c r="A69" s="2240"/>
      <c r="B69" s="2086"/>
      <c r="C69" s="2241" t="s">
        <v>1825</v>
      </c>
      <c r="D69" s="2124" t="s">
        <v>535</v>
      </c>
      <c r="E69" s="2081"/>
      <c r="F69" s="2086"/>
      <c r="G69" s="2242" t="s">
        <v>1825</v>
      </c>
      <c r="H69" s="1604"/>
    </row>
    <row r="70" spans="1:8">
      <c r="A70" s="2168"/>
      <c r="B70" s="2223" t="s">
        <v>2199</v>
      </c>
      <c r="C70" s="2091" t="s">
        <v>874</v>
      </c>
      <c r="D70" s="2223" t="s">
        <v>1827</v>
      </c>
      <c r="E70" s="2095"/>
      <c r="F70" s="2223" t="s">
        <v>532</v>
      </c>
      <c r="G70" s="2222" t="s">
        <v>2501</v>
      </c>
      <c r="H70" s="1604"/>
    </row>
    <row r="71" spans="1:8">
      <c r="A71" s="2168" t="s">
        <v>1718</v>
      </c>
      <c r="B71" s="2223" t="s">
        <v>2200</v>
      </c>
      <c r="C71" s="2091" t="s">
        <v>550</v>
      </c>
      <c r="D71" s="2223" t="s">
        <v>176</v>
      </c>
      <c r="E71" s="2091" t="s">
        <v>1829</v>
      </c>
      <c r="F71" s="2095"/>
      <c r="G71" s="2222"/>
      <c r="H71" s="1604"/>
    </row>
    <row r="72" spans="1:8">
      <c r="A72" s="2169" t="s">
        <v>1721</v>
      </c>
      <c r="B72" s="2171" t="s">
        <v>3007</v>
      </c>
      <c r="C72" s="2171" t="s">
        <v>3008</v>
      </c>
      <c r="D72" s="2171" t="s">
        <v>3009</v>
      </c>
      <c r="E72" s="2171" t="s">
        <v>3010</v>
      </c>
      <c r="F72" s="2165" t="s">
        <v>2337</v>
      </c>
      <c r="G72" s="2098" t="s">
        <v>2338</v>
      </c>
      <c r="H72" s="1604"/>
    </row>
    <row r="73" spans="1:8">
      <c r="A73" s="2168">
        <v>1</v>
      </c>
      <c r="B73" s="2091"/>
      <c r="C73" s="2227"/>
      <c r="D73" s="2243"/>
      <c r="E73" s="2227"/>
      <c r="F73" s="2227"/>
      <c r="G73" s="2226">
        <f t="shared" ref="G73:G118" si="1">C73-E73+F73</f>
        <v>0</v>
      </c>
      <c r="H73" s="1604"/>
    </row>
    <row r="74" spans="1:8">
      <c r="A74" s="2168">
        <v>2</v>
      </c>
      <c r="B74" s="2095"/>
      <c r="C74" s="2227"/>
      <c r="D74" s="2243"/>
      <c r="E74" s="2227"/>
      <c r="F74" s="2227"/>
      <c r="G74" s="2228">
        <f t="shared" si="1"/>
        <v>0</v>
      </c>
      <c r="H74" s="1604"/>
    </row>
    <row r="75" spans="1:8">
      <c r="A75" s="2168">
        <v>3</v>
      </c>
      <c r="B75" s="2095"/>
      <c r="C75" s="2227"/>
      <c r="D75" s="2243"/>
      <c r="E75" s="2227"/>
      <c r="F75" s="2227"/>
      <c r="G75" s="2228">
        <f t="shared" si="1"/>
        <v>0</v>
      </c>
      <c r="H75" s="1604"/>
    </row>
    <row r="76" spans="1:8">
      <c r="A76" s="2168">
        <v>4</v>
      </c>
      <c r="B76" s="2095"/>
      <c r="C76" s="2227"/>
      <c r="D76" s="2243"/>
      <c r="E76" s="2227"/>
      <c r="F76" s="2227"/>
      <c r="G76" s="2228">
        <f t="shared" si="1"/>
        <v>0</v>
      </c>
      <c r="H76" s="1604"/>
    </row>
    <row r="77" spans="1:8">
      <c r="A77" s="2168">
        <v>5</v>
      </c>
      <c r="B77" s="2095"/>
      <c r="C77" s="2227"/>
      <c r="D77" s="2243"/>
      <c r="E77" s="2227"/>
      <c r="F77" s="2227"/>
      <c r="G77" s="2228">
        <f t="shared" si="1"/>
        <v>0</v>
      </c>
      <c r="H77" s="1604"/>
    </row>
    <row r="78" spans="1:8">
      <c r="A78" s="2168">
        <v>6</v>
      </c>
      <c r="B78" s="2095"/>
      <c r="C78" s="2227"/>
      <c r="D78" s="2243"/>
      <c r="E78" s="2227"/>
      <c r="F78" s="2227"/>
      <c r="G78" s="2228">
        <f t="shared" si="1"/>
        <v>0</v>
      </c>
      <c r="H78" s="1604"/>
    </row>
    <row r="79" spans="1:8">
      <c r="A79" s="2168">
        <v>7</v>
      </c>
      <c r="B79" s="2095"/>
      <c r="C79" s="2227"/>
      <c r="D79" s="2243"/>
      <c r="E79" s="2227"/>
      <c r="F79" s="2227"/>
      <c r="G79" s="2228">
        <f t="shared" si="1"/>
        <v>0</v>
      </c>
      <c r="H79" s="1604"/>
    </row>
    <row r="80" spans="1:8">
      <c r="A80" s="2168">
        <v>8</v>
      </c>
      <c r="B80" s="2095"/>
      <c r="C80" s="2227"/>
      <c r="D80" s="2243"/>
      <c r="E80" s="2227"/>
      <c r="F80" s="2227"/>
      <c r="G80" s="2228">
        <f t="shared" si="1"/>
        <v>0</v>
      </c>
      <c r="H80" s="1604"/>
    </row>
    <row r="81" spans="1:8">
      <c r="A81" s="2168">
        <v>9</v>
      </c>
      <c r="B81" s="2095"/>
      <c r="C81" s="2227"/>
      <c r="D81" s="2243"/>
      <c r="E81" s="2227"/>
      <c r="F81" s="2227"/>
      <c r="G81" s="2228">
        <f t="shared" si="1"/>
        <v>0</v>
      </c>
      <c r="H81" s="1604"/>
    </row>
    <row r="82" spans="1:8">
      <c r="A82" s="2168">
        <v>10</v>
      </c>
      <c r="B82" s="2095"/>
      <c r="C82" s="2227"/>
      <c r="D82" s="2243"/>
      <c r="E82" s="2227"/>
      <c r="F82" s="2227"/>
      <c r="G82" s="2228">
        <f t="shared" si="1"/>
        <v>0</v>
      </c>
      <c r="H82" s="1604"/>
    </row>
    <row r="83" spans="1:8">
      <c r="A83" s="2168">
        <v>11</v>
      </c>
      <c r="B83" s="2095"/>
      <c r="C83" s="2227"/>
      <c r="D83" s="2224"/>
      <c r="E83" s="2227"/>
      <c r="F83" s="2227"/>
      <c r="G83" s="2228">
        <f t="shared" si="1"/>
        <v>0</v>
      </c>
      <c r="H83" s="1604"/>
    </row>
    <row r="84" spans="1:8">
      <c r="A84" s="2168">
        <v>12</v>
      </c>
      <c r="B84" s="2095"/>
      <c r="C84" s="2227"/>
      <c r="D84" s="2243"/>
      <c r="E84" s="2227"/>
      <c r="F84" s="2227"/>
      <c r="G84" s="2228">
        <f t="shared" si="1"/>
        <v>0</v>
      </c>
      <c r="H84" s="1604"/>
    </row>
    <row r="85" spans="1:8">
      <c r="A85" s="2168">
        <v>13</v>
      </c>
      <c r="B85" s="2095"/>
      <c r="C85" s="2227"/>
      <c r="D85" s="2243"/>
      <c r="E85" s="2227"/>
      <c r="F85" s="2227"/>
      <c r="G85" s="2228">
        <f t="shared" si="1"/>
        <v>0</v>
      </c>
      <c r="H85" s="1604"/>
    </row>
    <row r="86" spans="1:8">
      <c r="A86" s="2168">
        <v>14</v>
      </c>
      <c r="B86" s="2095"/>
      <c r="C86" s="2227"/>
      <c r="D86" s="2243"/>
      <c r="E86" s="2227"/>
      <c r="F86" s="2227"/>
      <c r="G86" s="2228">
        <f t="shared" si="1"/>
        <v>0</v>
      </c>
      <c r="H86" s="1604"/>
    </row>
    <row r="87" spans="1:8">
      <c r="A87" s="2168">
        <v>15</v>
      </c>
      <c r="B87" s="2095"/>
      <c r="C87" s="2227"/>
      <c r="D87" s="2243"/>
      <c r="E87" s="2227"/>
      <c r="F87" s="2227"/>
      <c r="G87" s="2228">
        <f t="shared" si="1"/>
        <v>0</v>
      </c>
      <c r="H87" s="1604"/>
    </row>
    <row r="88" spans="1:8">
      <c r="A88" s="2168">
        <v>16</v>
      </c>
      <c r="B88" s="2095"/>
      <c r="C88" s="2227"/>
      <c r="D88" s="2243"/>
      <c r="E88" s="2227"/>
      <c r="F88" s="2227"/>
      <c r="G88" s="2228">
        <f t="shared" si="1"/>
        <v>0</v>
      </c>
      <c r="H88" s="1604"/>
    </row>
    <row r="89" spans="1:8">
      <c r="A89" s="2168">
        <v>17</v>
      </c>
      <c r="B89" s="2095"/>
      <c r="C89" s="2227"/>
      <c r="D89" s="2243"/>
      <c r="E89" s="2227"/>
      <c r="F89" s="2227"/>
      <c r="G89" s="2228">
        <f t="shared" si="1"/>
        <v>0</v>
      </c>
      <c r="H89" s="1604"/>
    </row>
    <row r="90" spans="1:8">
      <c r="A90" s="2168">
        <v>18</v>
      </c>
      <c r="B90" s="2095"/>
      <c r="C90" s="2227"/>
      <c r="D90" s="2243"/>
      <c r="E90" s="2227"/>
      <c r="F90" s="2227"/>
      <c r="G90" s="2228">
        <f t="shared" si="1"/>
        <v>0</v>
      </c>
      <c r="H90" s="1604"/>
    </row>
    <row r="91" spans="1:8">
      <c r="A91" s="2168">
        <v>19</v>
      </c>
      <c r="B91" s="2095"/>
      <c r="C91" s="2064"/>
      <c r="D91" s="2095"/>
      <c r="E91" s="2064"/>
      <c r="F91" s="2064"/>
      <c r="G91" s="2228">
        <f t="shared" si="1"/>
        <v>0</v>
      </c>
      <c r="H91" s="1604"/>
    </row>
    <row r="92" spans="1:8">
      <c r="A92" s="2168">
        <v>20</v>
      </c>
      <c r="B92" s="2095"/>
      <c r="C92" s="2064"/>
      <c r="D92" s="2095"/>
      <c r="E92" s="2064"/>
      <c r="F92" s="2064"/>
      <c r="G92" s="2228">
        <f t="shared" si="1"/>
        <v>0</v>
      </c>
      <c r="H92" s="1604"/>
    </row>
    <row r="93" spans="1:8">
      <c r="A93" s="2168">
        <v>21</v>
      </c>
      <c r="B93" s="2095"/>
      <c r="C93" s="2064"/>
      <c r="D93" s="2095"/>
      <c r="E93" s="2064"/>
      <c r="F93" s="2064"/>
      <c r="G93" s="2228">
        <f t="shared" si="1"/>
        <v>0</v>
      </c>
      <c r="H93" s="1604"/>
    </row>
    <row r="94" spans="1:8">
      <c r="A94" s="2168">
        <v>22</v>
      </c>
      <c r="B94" s="2095"/>
      <c r="C94" s="2064"/>
      <c r="D94" s="2173"/>
      <c r="E94" s="2064"/>
      <c r="F94" s="2064"/>
      <c r="G94" s="2228">
        <f t="shared" si="1"/>
        <v>0</v>
      </c>
      <c r="H94" s="1604"/>
    </row>
    <row r="95" spans="1:8">
      <c r="A95" s="2168">
        <v>23</v>
      </c>
      <c r="B95" s="2095"/>
      <c r="C95" s="2064"/>
      <c r="D95" s="2173"/>
      <c r="E95" s="2064"/>
      <c r="F95" s="2064"/>
      <c r="G95" s="2228">
        <f t="shared" si="1"/>
        <v>0</v>
      </c>
    </row>
    <row r="96" spans="1:8">
      <c r="A96" s="2168">
        <v>24</v>
      </c>
      <c r="B96" s="2095"/>
      <c r="C96" s="2064"/>
      <c r="D96" s="2173"/>
      <c r="E96" s="2064"/>
      <c r="F96" s="2064"/>
      <c r="G96" s="2228">
        <f t="shared" si="1"/>
        <v>0</v>
      </c>
    </row>
    <row r="97" spans="1:7">
      <c r="A97" s="2168">
        <v>25</v>
      </c>
      <c r="B97" s="2095"/>
      <c r="C97" s="2064"/>
      <c r="D97" s="2095"/>
      <c r="E97" s="2064"/>
      <c r="F97" s="2064"/>
      <c r="G97" s="2228">
        <f t="shared" si="1"/>
        <v>0</v>
      </c>
    </row>
    <row r="98" spans="1:7">
      <c r="A98" s="2168">
        <v>26</v>
      </c>
      <c r="B98" s="2095"/>
      <c r="C98" s="2064"/>
      <c r="D98" s="2095"/>
      <c r="E98" s="2064"/>
      <c r="F98" s="2064"/>
      <c r="G98" s="2228">
        <f t="shared" si="1"/>
        <v>0</v>
      </c>
    </row>
    <row r="99" spans="1:7">
      <c r="A99" s="2168">
        <v>27</v>
      </c>
      <c r="B99" s="2095"/>
      <c r="C99" s="2064"/>
      <c r="D99" s="2095"/>
      <c r="E99" s="2064"/>
      <c r="F99" s="2064"/>
      <c r="G99" s="2228">
        <f t="shared" si="1"/>
        <v>0</v>
      </c>
    </row>
    <row r="100" spans="1:7">
      <c r="A100" s="2168">
        <v>28</v>
      </c>
      <c r="B100" s="2095"/>
      <c r="C100" s="2064"/>
      <c r="D100" s="2095"/>
      <c r="E100" s="2064"/>
      <c r="F100" s="2064"/>
      <c r="G100" s="2228">
        <f t="shared" si="1"/>
        <v>0</v>
      </c>
    </row>
    <row r="101" spans="1:7">
      <c r="A101" s="2168">
        <v>29</v>
      </c>
      <c r="B101" s="2095"/>
      <c r="C101" s="2064"/>
      <c r="D101" s="2095"/>
      <c r="E101" s="2064"/>
      <c r="F101" s="2064"/>
      <c r="G101" s="2228">
        <f t="shared" si="1"/>
        <v>0</v>
      </c>
    </row>
    <row r="102" spans="1:7">
      <c r="A102" s="2168">
        <v>30</v>
      </c>
      <c r="B102" s="2095"/>
      <c r="C102" s="2064"/>
      <c r="D102" s="2095"/>
      <c r="E102" s="2064"/>
      <c r="F102" s="2064"/>
      <c r="G102" s="2228">
        <f t="shared" si="1"/>
        <v>0</v>
      </c>
    </row>
    <row r="103" spans="1:7">
      <c r="A103" s="2168">
        <v>31</v>
      </c>
      <c r="B103" s="2095"/>
      <c r="C103" s="2064"/>
      <c r="D103" s="2095"/>
      <c r="E103" s="2064"/>
      <c r="F103" s="2064"/>
      <c r="G103" s="2228">
        <f t="shared" si="1"/>
        <v>0</v>
      </c>
    </row>
    <row r="104" spans="1:7">
      <c r="A104" s="2168">
        <v>32</v>
      </c>
      <c r="B104" s="2095"/>
      <c r="C104" s="2064"/>
      <c r="D104" s="2095"/>
      <c r="E104" s="2064"/>
      <c r="F104" s="2064"/>
      <c r="G104" s="2228">
        <f t="shared" si="1"/>
        <v>0</v>
      </c>
    </row>
    <row r="105" spans="1:7">
      <c r="A105" s="2168">
        <v>33</v>
      </c>
      <c r="B105" s="2095"/>
      <c r="C105" s="2064"/>
      <c r="D105" s="2095"/>
      <c r="E105" s="2064"/>
      <c r="F105" s="2064"/>
      <c r="G105" s="2228">
        <f t="shared" si="1"/>
        <v>0</v>
      </c>
    </row>
    <row r="106" spans="1:7">
      <c r="A106" s="2168">
        <v>34</v>
      </c>
      <c r="B106" s="2095"/>
      <c r="C106" s="2064"/>
      <c r="D106" s="2095"/>
      <c r="E106" s="2064"/>
      <c r="F106" s="2064"/>
      <c r="G106" s="2228">
        <f t="shared" si="1"/>
        <v>0</v>
      </c>
    </row>
    <row r="107" spans="1:7">
      <c r="A107" s="2168">
        <v>35</v>
      </c>
      <c r="B107" s="2095"/>
      <c r="C107" s="2064"/>
      <c r="D107" s="2095"/>
      <c r="E107" s="2064"/>
      <c r="F107" s="2064"/>
      <c r="G107" s="2228">
        <f t="shared" si="1"/>
        <v>0</v>
      </c>
    </row>
    <row r="108" spans="1:7">
      <c r="A108" s="2168">
        <v>36</v>
      </c>
      <c r="B108" s="2095"/>
      <c r="C108" s="2064"/>
      <c r="D108" s="2095"/>
      <c r="E108" s="2064"/>
      <c r="F108" s="2064"/>
      <c r="G108" s="2228">
        <f t="shared" si="1"/>
        <v>0</v>
      </c>
    </row>
    <row r="109" spans="1:7">
      <c r="A109" s="2168">
        <v>37</v>
      </c>
      <c r="B109" s="2095"/>
      <c r="C109" s="2064"/>
      <c r="D109" s="2095"/>
      <c r="E109" s="2064"/>
      <c r="F109" s="2064"/>
      <c r="G109" s="2228">
        <f t="shared" si="1"/>
        <v>0</v>
      </c>
    </row>
    <row r="110" spans="1:7">
      <c r="A110" s="2168">
        <v>38</v>
      </c>
      <c r="B110" s="2095"/>
      <c r="C110" s="2064"/>
      <c r="D110" s="2095"/>
      <c r="E110" s="2064"/>
      <c r="F110" s="2064"/>
      <c r="G110" s="2228">
        <f t="shared" si="1"/>
        <v>0</v>
      </c>
    </row>
    <row r="111" spans="1:7">
      <c r="A111" s="2168">
        <v>39</v>
      </c>
      <c r="B111" s="2095"/>
      <c r="C111" s="2064"/>
      <c r="D111" s="2095"/>
      <c r="E111" s="2064"/>
      <c r="F111" s="2064"/>
      <c r="G111" s="2228">
        <f t="shared" si="1"/>
        <v>0</v>
      </c>
    </row>
    <row r="112" spans="1:7">
      <c r="A112" s="2168">
        <v>40</v>
      </c>
      <c r="B112" s="2095"/>
      <c r="C112" s="2064"/>
      <c r="D112" s="2095"/>
      <c r="E112" s="2064"/>
      <c r="F112" s="2064"/>
      <c r="G112" s="2228">
        <f t="shared" si="1"/>
        <v>0</v>
      </c>
    </row>
    <row r="113" spans="1:7">
      <c r="A113" s="2168">
        <v>41</v>
      </c>
      <c r="B113" s="2095"/>
      <c r="C113" s="2064"/>
      <c r="D113" s="2095"/>
      <c r="E113" s="2064"/>
      <c r="F113" s="2064"/>
      <c r="G113" s="2228">
        <f t="shared" si="1"/>
        <v>0</v>
      </c>
    </row>
    <row r="114" spans="1:7">
      <c r="A114" s="2168">
        <v>42</v>
      </c>
      <c r="B114" s="2095"/>
      <c r="C114" s="2064"/>
      <c r="D114" s="2095"/>
      <c r="E114" s="2064"/>
      <c r="F114" s="2064"/>
      <c r="G114" s="2228">
        <f t="shared" si="1"/>
        <v>0</v>
      </c>
    </row>
    <row r="115" spans="1:7">
      <c r="A115" s="2168">
        <v>43</v>
      </c>
      <c r="B115" s="2095"/>
      <c r="C115" s="2064"/>
      <c r="D115" s="2095"/>
      <c r="E115" s="2064"/>
      <c r="F115" s="2064"/>
      <c r="G115" s="2228">
        <f t="shared" si="1"/>
        <v>0</v>
      </c>
    </row>
    <row r="116" spans="1:7">
      <c r="A116" s="2168">
        <v>44</v>
      </c>
      <c r="B116" s="2095"/>
      <c r="C116" s="2064"/>
      <c r="D116" s="2095"/>
      <c r="E116" s="2064"/>
      <c r="F116" s="2064"/>
      <c r="G116" s="2228">
        <f t="shared" si="1"/>
        <v>0</v>
      </c>
    </row>
    <row r="117" spans="1:7">
      <c r="A117" s="2168">
        <v>45</v>
      </c>
      <c r="B117" s="2095"/>
      <c r="C117" s="2064"/>
      <c r="D117" s="2095"/>
      <c r="E117" s="2064"/>
      <c r="F117" s="2064"/>
      <c r="G117" s="2228">
        <f t="shared" si="1"/>
        <v>0</v>
      </c>
    </row>
    <row r="118" spans="1:7">
      <c r="A118" s="2168">
        <v>46</v>
      </c>
      <c r="B118" s="2095"/>
      <c r="C118" s="2064"/>
      <c r="D118" s="2095"/>
      <c r="E118" s="2064"/>
      <c r="F118" s="2064"/>
      <c r="G118" s="2228">
        <f t="shared" si="1"/>
        <v>0</v>
      </c>
    </row>
    <row r="119" spans="1:7" ht="15.75" thickBot="1">
      <c r="A119" s="2230">
        <v>47</v>
      </c>
      <c r="B119" s="2231" t="s">
        <v>172</v>
      </c>
      <c r="C119" s="2025">
        <f>SUM(C73:C118)</f>
        <v>0</v>
      </c>
      <c r="D119" s="2232"/>
      <c r="E119" s="2025">
        <f>SUM(E73:E118)</f>
        <v>0</v>
      </c>
      <c r="F119" s="2025">
        <f>SUM(F73:F118)</f>
        <v>0</v>
      </c>
      <c r="G119" s="2022">
        <f>SUM(G73:G118)</f>
        <v>0</v>
      </c>
    </row>
    <row r="120" spans="1:7">
      <c r="A120" s="2699" t="s">
        <v>4657</v>
      </c>
      <c r="B120" s="2694"/>
    </row>
    <row r="121" spans="1:7">
      <c r="A121" s="1681" t="s">
        <v>2203</v>
      </c>
      <c r="B121" s="1681"/>
      <c r="C121" s="1681"/>
      <c r="D121" s="1681"/>
      <c r="E121" s="1681"/>
      <c r="F121" s="1681"/>
      <c r="G121" s="1681"/>
    </row>
    <row r="123" spans="1:7">
      <c r="A123" s="1626"/>
      <c r="B123" s="1626"/>
      <c r="C123" s="1626"/>
      <c r="D123" s="1626"/>
      <c r="E123" s="1626"/>
      <c r="F123" s="1626"/>
      <c r="G123" s="1626"/>
    </row>
    <row r="124" spans="1:7">
      <c r="A124" s="1626"/>
      <c r="B124" s="1626"/>
      <c r="C124" s="1626"/>
      <c r="D124" s="1626"/>
      <c r="E124" s="1626"/>
      <c r="F124" s="1626"/>
      <c r="G124" s="1626"/>
    </row>
    <row r="125" spans="1:7">
      <c r="A125" s="1626"/>
      <c r="B125" s="1626"/>
      <c r="C125" s="1626"/>
      <c r="D125" s="1626"/>
      <c r="E125" s="1626"/>
      <c r="F125" s="1626"/>
      <c r="G125" s="1626"/>
    </row>
    <row r="126" spans="1:7">
      <c r="A126" s="1626"/>
      <c r="B126" s="1626"/>
      <c r="C126" s="1626"/>
      <c r="D126" s="1626"/>
      <c r="E126" s="1626"/>
      <c r="F126" s="1626"/>
      <c r="G126" s="1626"/>
    </row>
    <row r="127" spans="1:7">
      <c r="A127" s="1626"/>
      <c r="B127" s="1626"/>
      <c r="C127" s="1626"/>
      <c r="D127" s="1626"/>
      <c r="E127" s="1626"/>
      <c r="F127" s="1626"/>
      <c r="G127" s="1626"/>
    </row>
    <row r="128" spans="1:7">
      <c r="A128" s="1626"/>
      <c r="B128" s="1626"/>
      <c r="C128" s="1626"/>
      <c r="D128" s="1626"/>
      <c r="E128" s="1626"/>
      <c r="F128" s="1626"/>
      <c r="G128" s="1626"/>
    </row>
  </sheetData>
  <mergeCells count="1">
    <mergeCell ref="B7:G8"/>
  </mergeCells>
  <printOptions horizontalCentered="1" verticalCentered="1"/>
  <pageMargins left="0.5" right="0.5" top="0.5" bottom="0.5" header="0.5" footer="0.5"/>
  <pageSetup scale="70" orientation="portrait" horizontalDpi="300" verticalDpi="300" r:id="rId1"/>
  <headerFooter alignWithMargins="0"/>
  <rowBreaks count="1" manualBreakCount="1">
    <brk id="62"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22"/>
  <sheetViews>
    <sheetView defaultGridColor="0" topLeftCell="F1" colorId="22" zoomScaleNormal="100" workbookViewId="0">
      <selection activeCell="J12" sqref="J12"/>
    </sheetView>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8.6640625" style="9" customWidth="1"/>
    <col min="8" max="12" width="12.6640625" style="9" customWidth="1"/>
    <col min="13" max="13" width="4.6640625" style="9" customWidth="1"/>
    <col min="14" max="16384" width="9.6640625" style="9"/>
  </cols>
  <sheetData>
    <row r="1" spans="1:14">
      <c r="A1" s="838" t="s">
        <v>2204</v>
      </c>
      <c r="B1" s="839"/>
      <c r="C1" s="839" t="s">
        <v>1335</v>
      </c>
      <c r="D1" s="839" t="s">
        <v>1791</v>
      </c>
      <c r="E1" s="1138" t="s">
        <v>1792</v>
      </c>
      <c r="F1" s="838" t="s">
        <v>1789</v>
      </c>
      <c r="G1" s="839"/>
      <c r="H1" s="841" t="s">
        <v>1335</v>
      </c>
      <c r="I1" s="839"/>
      <c r="J1" s="841" t="s">
        <v>1791</v>
      </c>
      <c r="K1" s="839"/>
      <c r="L1" s="841" t="s">
        <v>1792</v>
      </c>
      <c r="M1" s="1138"/>
      <c r="N1" s="17"/>
    </row>
    <row r="2" spans="1:14">
      <c r="A2" s="72" t="str">
        <f>'Data Sheet'!$C$25</f>
        <v xml:space="preserve"> New York State Electric &amp; Gas Corporation</v>
      </c>
      <c r="B2" s="844"/>
      <c r="C2" s="844" t="s">
        <v>1148</v>
      </c>
      <c r="D2" s="844" t="s">
        <v>1794</v>
      </c>
      <c r="E2" s="1141"/>
      <c r="F2" s="72" t="str">
        <f>'Data Sheet'!$C$25</f>
        <v xml:space="preserve"> New York State Electric &amp; Gas Corporation</v>
      </c>
      <c r="G2" s="844"/>
      <c r="H2" s="9" t="s">
        <v>1148</v>
      </c>
      <c r="J2" s="435" t="s">
        <v>1794</v>
      </c>
      <c r="K2" s="844"/>
      <c r="M2" s="1141"/>
      <c r="N2" s="17"/>
    </row>
    <row r="3" spans="1:14" ht="15" customHeight="1">
      <c r="A3" s="847"/>
      <c r="B3" s="848"/>
      <c r="C3" s="848" t="s">
        <v>1149</v>
      </c>
      <c r="D3" s="703" t="str">
        <f>'Data Sheet'!$C$40</f>
        <v xml:space="preserve"> </v>
      </c>
      <c r="E3" s="1284" t="str">
        <f>'Data Sheet'!$C$38</f>
        <v>12/31/2016</v>
      </c>
      <c r="F3" s="847"/>
      <c r="G3" s="848"/>
      <c r="H3" s="467" t="s">
        <v>1149</v>
      </c>
      <c r="I3" s="848"/>
      <c r="J3" s="693" t="str">
        <f>'Data Sheet'!$C$40</f>
        <v xml:space="preserve"> </v>
      </c>
      <c r="K3" s="848"/>
      <c r="L3" s="1292" t="str">
        <f>'Data Sheet'!$C$38</f>
        <v>12/31/2016</v>
      </c>
      <c r="M3" s="1143"/>
      <c r="N3" s="17"/>
    </row>
    <row r="4" spans="1:14" ht="15" customHeight="1">
      <c r="A4" s="1181" t="s">
        <v>2205</v>
      </c>
      <c r="B4" s="1182"/>
      <c r="C4" s="1182"/>
      <c r="D4" s="1182"/>
      <c r="E4" s="1183"/>
      <c r="F4" s="1181" t="s">
        <v>2206</v>
      </c>
      <c r="G4" s="1182"/>
      <c r="H4" s="1182"/>
      <c r="I4" s="1182"/>
      <c r="J4" s="1182"/>
      <c r="K4" s="1182"/>
      <c r="L4" s="1182"/>
      <c r="M4" s="1183"/>
      <c r="N4" s="17"/>
    </row>
    <row r="5" spans="1:14">
      <c r="A5" s="3208" t="s">
        <v>3528</v>
      </c>
      <c r="B5" s="3043"/>
      <c r="C5" s="3043"/>
      <c r="D5" s="3043"/>
      <c r="E5" s="3044"/>
      <c r="F5" s="843" t="s">
        <v>2207</v>
      </c>
      <c r="M5" s="1141"/>
      <c r="N5" s="17"/>
    </row>
    <row r="6" spans="1:14">
      <c r="A6" s="3154"/>
      <c r="B6" s="3156"/>
      <c r="C6" s="3156"/>
      <c r="D6" s="3156"/>
      <c r="E6" s="3046"/>
      <c r="F6" s="843"/>
      <c r="M6" s="1141"/>
      <c r="N6" s="17"/>
    </row>
    <row r="7" spans="1:14">
      <c r="A7" s="843" t="s">
        <v>2208</v>
      </c>
      <c r="E7" s="1141"/>
      <c r="F7" s="843"/>
      <c r="M7" s="1141"/>
      <c r="N7" s="17"/>
    </row>
    <row r="8" spans="1:14">
      <c r="A8" s="1214"/>
      <c r="B8" s="1157"/>
      <c r="C8" s="1158"/>
      <c r="D8" s="1213" t="s">
        <v>2209</v>
      </c>
      <c r="E8" s="1183"/>
      <c r="F8" s="1181" t="s">
        <v>2209</v>
      </c>
      <c r="G8" s="1182"/>
      <c r="H8" s="1213" t="s">
        <v>2210</v>
      </c>
      <c r="I8" s="1182"/>
      <c r="J8" s="1182"/>
      <c r="K8" s="1182"/>
      <c r="L8" s="1158"/>
      <c r="M8" s="1159"/>
      <c r="N8" s="17"/>
    </row>
    <row r="9" spans="1:14">
      <c r="A9" s="1150"/>
      <c r="C9" s="1192" t="s">
        <v>1825</v>
      </c>
      <c r="D9" s="1192" t="s">
        <v>295</v>
      </c>
      <c r="E9" s="1153" t="s">
        <v>295</v>
      </c>
      <c r="F9" s="1142" t="s">
        <v>295</v>
      </c>
      <c r="G9" s="1192" t="s">
        <v>295</v>
      </c>
      <c r="H9" s="1199" t="s">
        <v>2211</v>
      </c>
      <c r="I9" s="467"/>
      <c r="J9" s="485" t="s">
        <v>2212</v>
      </c>
      <c r="K9" s="467"/>
      <c r="L9" s="1192" t="s">
        <v>1825</v>
      </c>
      <c r="M9" s="1153"/>
      <c r="N9" s="17"/>
    </row>
    <row r="10" spans="1:14">
      <c r="A10" s="1150" t="s">
        <v>1718</v>
      </c>
      <c r="B10" s="1152" t="s">
        <v>176</v>
      </c>
      <c r="C10" s="1192" t="s">
        <v>874</v>
      </c>
      <c r="D10" s="1192" t="s">
        <v>2213</v>
      </c>
      <c r="E10" s="1153" t="s">
        <v>2214</v>
      </c>
      <c r="F10" s="1142" t="s">
        <v>2213</v>
      </c>
      <c r="G10" s="1192" t="s">
        <v>2214</v>
      </c>
      <c r="H10" s="1192" t="s">
        <v>2215</v>
      </c>
      <c r="I10" s="435"/>
      <c r="J10" s="1192" t="s">
        <v>2215</v>
      </c>
      <c r="K10" s="435"/>
      <c r="L10" s="1192" t="s">
        <v>2501</v>
      </c>
      <c r="M10" s="1153" t="s">
        <v>1718</v>
      </c>
      <c r="N10" s="17"/>
    </row>
    <row r="11" spans="1:14">
      <c r="A11" s="1150" t="s">
        <v>1721</v>
      </c>
      <c r="C11" s="1192" t="s">
        <v>550</v>
      </c>
      <c r="D11" s="1192" t="s">
        <v>2216</v>
      </c>
      <c r="E11" s="1153" t="s">
        <v>2217</v>
      </c>
      <c r="F11" s="1142" t="s">
        <v>2218</v>
      </c>
      <c r="G11" s="1192" t="s">
        <v>2219</v>
      </c>
      <c r="H11" s="1145" t="s">
        <v>2220</v>
      </c>
      <c r="I11" s="1192" t="s">
        <v>1829</v>
      </c>
      <c r="J11" s="1145" t="s">
        <v>2221</v>
      </c>
      <c r="K11" s="1192" t="s">
        <v>1829</v>
      </c>
      <c r="L11" s="435"/>
      <c r="M11" s="1153" t="s">
        <v>1721</v>
      </c>
      <c r="N11" s="17"/>
    </row>
    <row r="12" spans="1:14">
      <c r="A12" s="1215"/>
      <c r="B12" s="1197" t="s">
        <v>3007</v>
      </c>
      <c r="C12" s="1199" t="s">
        <v>3008</v>
      </c>
      <c r="D12" s="1199" t="s">
        <v>3009</v>
      </c>
      <c r="E12" s="1161" t="s">
        <v>3010</v>
      </c>
      <c r="F12" s="1160" t="s">
        <v>2337</v>
      </c>
      <c r="G12" s="1199" t="s">
        <v>2338</v>
      </c>
      <c r="H12" s="1199" t="s">
        <v>2339</v>
      </c>
      <c r="I12" s="1199" t="s">
        <v>2340</v>
      </c>
      <c r="J12" s="1199" t="s">
        <v>2341</v>
      </c>
      <c r="K12" s="1199" t="s">
        <v>2342</v>
      </c>
      <c r="L12" s="1199" t="s">
        <v>2343</v>
      </c>
      <c r="M12" s="1161"/>
      <c r="N12" s="17"/>
    </row>
    <row r="13" spans="1:14">
      <c r="A13" s="1215">
        <v>1</v>
      </c>
      <c r="B13" s="467" t="s">
        <v>2222</v>
      </c>
      <c r="C13" s="1220"/>
      <c r="D13" s="1221"/>
      <c r="E13" s="1222"/>
      <c r="F13" s="1223"/>
      <c r="G13" s="1221"/>
      <c r="H13" s="1221"/>
      <c r="I13" s="1221"/>
      <c r="J13" s="1221"/>
      <c r="K13" s="1221"/>
      <c r="L13" s="1224"/>
      <c r="M13" s="1161">
        <v>1</v>
      </c>
      <c r="N13" s="17"/>
    </row>
    <row r="14" spans="1:14">
      <c r="A14" s="1215">
        <v>2</v>
      </c>
      <c r="B14" s="467" t="s">
        <v>2223</v>
      </c>
      <c r="C14" s="1225" t="s">
        <v>1079</v>
      </c>
      <c r="D14" s="1226" t="s">
        <v>1079</v>
      </c>
      <c r="E14" s="1227" t="s">
        <v>1778</v>
      </c>
      <c r="F14" s="1228"/>
      <c r="G14" s="1226"/>
      <c r="H14" s="1229" t="s">
        <v>1778</v>
      </c>
      <c r="I14" s="1226" t="s">
        <v>1778</v>
      </c>
      <c r="J14" s="1229"/>
      <c r="K14" s="1226"/>
      <c r="L14" s="1230" t="s">
        <v>1778</v>
      </c>
      <c r="M14" s="1161">
        <v>2</v>
      </c>
      <c r="N14" s="17"/>
    </row>
    <row r="15" spans="1:14">
      <c r="A15" s="1215">
        <v>3</v>
      </c>
      <c r="B15" s="467" t="s">
        <v>2224</v>
      </c>
      <c r="C15" s="247"/>
      <c r="D15" s="250"/>
      <c r="E15" s="264"/>
      <c r="F15" s="249"/>
      <c r="G15" s="247"/>
      <c r="H15" s="270"/>
      <c r="I15" s="247"/>
      <c r="J15" s="270"/>
      <c r="K15" s="247"/>
      <c r="L15" s="250">
        <f>C15+D15-E15+F15-G15-I15+K15</f>
        <v>0</v>
      </c>
      <c r="M15" s="1161">
        <v>3</v>
      </c>
      <c r="N15" s="17"/>
    </row>
    <row r="16" spans="1:14">
      <c r="A16" s="1215">
        <v>4</v>
      </c>
      <c r="B16" s="467" t="s">
        <v>2161</v>
      </c>
      <c r="C16" s="253"/>
      <c r="D16" s="252"/>
      <c r="E16" s="267"/>
      <c r="F16" s="251"/>
      <c r="G16" s="253"/>
      <c r="H16" s="270"/>
      <c r="I16" s="253"/>
      <c r="J16" s="270"/>
      <c r="K16" s="253"/>
      <c r="L16" s="252">
        <f>C16+D16-E16+F16-G16-I16+K16</f>
        <v>0</v>
      </c>
      <c r="M16" s="1161">
        <v>4</v>
      </c>
      <c r="N16" s="17"/>
    </row>
    <row r="17" spans="1:14">
      <c r="A17" s="1215">
        <v>5</v>
      </c>
      <c r="B17" s="467" t="s">
        <v>2162</v>
      </c>
      <c r="C17" s="253"/>
      <c r="D17" s="252"/>
      <c r="E17" s="267"/>
      <c r="F17" s="251"/>
      <c r="G17" s="253"/>
      <c r="H17" s="270"/>
      <c r="I17" s="253"/>
      <c r="J17" s="270"/>
      <c r="K17" s="253"/>
      <c r="L17" s="252">
        <f>C17+D17-E17+F17-G17-I17+K17</f>
        <v>0</v>
      </c>
      <c r="M17" s="1161">
        <v>5</v>
      </c>
      <c r="N17" s="17"/>
    </row>
    <row r="18" spans="1:14">
      <c r="A18" s="1215">
        <v>6</v>
      </c>
      <c r="B18" s="467" t="s">
        <v>1079</v>
      </c>
      <c r="C18" s="319"/>
      <c r="D18" s="471"/>
      <c r="E18" s="284"/>
      <c r="F18" s="108"/>
      <c r="G18" s="319"/>
      <c r="H18" s="86"/>
      <c r="I18" s="319"/>
      <c r="J18" s="86"/>
      <c r="K18" s="319"/>
      <c r="L18" s="471">
        <f>C18+D18-E18+F18-G18-I18+K18</f>
        <v>0</v>
      </c>
      <c r="M18" s="1161">
        <v>6</v>
      </c>
      <c r="N18" s="17"/>
    </row>
    <row r="19" spans="1:14">
      <c r="A19" s="1215">
        <v>7</v>
      </c>
      <c r="B19" s="467" t="s">
        <v>1079</v>
      </c>
      <c r="C19" s="319"/>
      <c r="D19" s="471"/>
      <c r="E19" s="284"/>
      <c r="F19" s="108"/>
      <c r="G19" s="319"/>
      <c r="H19" s="86"/>
      <c r="I19" s="319"/>
      <c r="J19" s="86"/>
      <c r="K19" s="319"/>
      <c r="L19" s="471">
        <f>C19+D19-E19+F19-G19-I19+K19</f>
        <v>0</v>
      </c>
      <c r="M19" s="1161">
        <v>7</v>
      </c>
      <c r="N19" s="17"/>
    </row>
    <row r="20" spans="1:14">
      <c r="A20" s="1215">
        <v>8</v>
      </c>
      <c r="B20" s="467" t="s">
        <v>2163</v>
      </c>
      <c r="C20" s="247">
        <f>SUM(C15:C19)</f>
        <v>0</v>
      </c>
      <c r="D20" s="250">
        <f>SUM(D15:D19)</f>
        <v>0</v>
      </c>
      <c r="E20" s="264">
        <f>SUM(E15:E19)</f>
        <v>0</v>
      </c>
      <c r="F20" s="249">
        <f>SUM(F15:F19)</f>
        <v>0</v>
      </c>
      <c r="G20" s="247">
        <f>SUM(G15:G19)</f>
        <v>0</v>
      </c>
      <c r="H20" s="270"/>
      <c r="I20" s="247">
        <f>SUM(I15:I19)</f>
        <v>0</v>
      </c>
      <c r="J20" s="270"/>
      <c r="K20" s="247">
        <f>SUM(K15:K19)</f>
        <v>0</v>
      </c>
      <c r="L20" s="250">
        <f>SUM(L15:L19)</f>
        <v>0</v>
      </c>
      <c r="M20" s="1161">
        <v>8</v>
      </c>
      <c r="N20" s="17"/>
    </row>
    <row r="21" spans="1:14">
      <c r="A21" s="1215">
        <v>9</v>
      </c>
      <c r="B21" s="467" t="s">
        <v>2164</v>
      </c>
      <c r="C21" s="1231"/>
      <c r="D21" s="1232"/>
      <c r="E21" s="1233"/>
      <c r="F21" s="1234"/>
      <c r="G21" s="1232"/>
      <c r="H21" s="1235"/>
      <c r="I21" s="1232"/>
      <c r="J21" s="1235"/>
      <c r="K21" s="1232"/>
      <c r="L21" s="1236" t="s">
        <v>1778</v>
      </c>
      <c r="M21" s="1161">
        <v>9</v>
      </c>
      <c r="N21" s="17"/>
    </row>
    <row r="22" spans="1:14">
      <c r="A22" s="1215">
        <v>10</v>
      </c>
      <c r="B22" s="467" t="s">
        <v>2224</v>
      </c>
      <c r="C22" s="247"/>
      <c r="D22" s="250"/>
      <c r="E22" s="264"/>
      <c r="F22" s="249"/>
      <c r="G22" s="247"/>
      <c r="H22" s="270"/>
      <c r="I22" s="247"/>
      <c r="J22" s="270"/>
      <c r="K22" s="247"/>
      <c r="L22" s="250">
        <f>C22+D22-E22+F22-G22-I22+K22</f>
        <v>0</v>
      </c>
      <c r="M22" s="1161">
        <v>10</v>
      </c>
      <c r="N22" s="17"/>
    </row>
    <row r="23" spans="1:14">
      <c r="A23" s="1215">
        <v>11</v>
      </c>
      <c r="B23" s="467" t="s">
        <v>2165</v>
      </c>
      <c r="C23" s="253"/>
      <c r="D23" s="252"/>
      <c r="E23" s="267"/>
      <c r="F23" s="251"/>
      <c r="G23" s="253"/>
      <c r="H23" s="270"/>
      <c r="I23" s="253"/>
      <c r="J23" s="270"/>
      <c r="K23" s="253"/>
      <c r="L23" s="252">
        <f>C23+D23-E23+F23-G23-I23+K23</f>
        <v>0</v>
      </c>
      <c r="M23" s="1161">
        <v>11</v>
      </c>
      <c r="N23" s="17"/>
    </row>
    <row r="24" spans="1:14">
      <c r="A24" s="1215">
        <v>12</v>
      </c>
      <c r="B24" s="467" t="s">
        <v>2162</v>
      </c>
      <c r="C24" s="319"/>
      <c r="D24" s="471"/>
      <c r="E24" s="284"/>
      <c r="F24" s="108"/>
      <c r="G24" s="319"/>
      <c r="H24" s="86"/>
      <c r="I24" s="319"/>
      <c r="J24" s="86"/>
      <c r="K24" s="319"/>
      <c r="L24" s="471">
        <f>C24+D24-E24+F24-G24-I24+K24</f>
        <v>0</v>
      </c>
      <c r="M24" s="1161">
        <v>12</v>
      </c>
      <c r="N24" s="17"/>
    </row>
    <row r="25" spans="1:14">
      <c r="A25" s="1215">
        <v>13</v>
      </c>
      <c r="B25" s="467" t="s">
        <v>1079</v>
      </c>
      <c r="C25" s="319"/>
      <c r="D25" s="471"/>
      <c r="E25" s="284"/>
      <c r="F25" s="108"/>
      <c r="G25" s="319"/>
      <c r="H25" s="86"/>
      <c r="I25" s="319"/>
      <c r="J25" s="86"/>
      <c r="K25" s="319"/>
      <c r="L25" s="471">
        <f>C25+D25-E25+F25-G25-I25+K25</f>
        <v>0</v>
      </c>
      <c r="M25" s="1161">
        <v>13</v>
      </c>
      <c r="N25" s="17"/>
    </row>
    <row r="26" spans="1:14">
      <c r="A26" s="1215">
        <v>14</v>
      </c>
      <c r="B26" s="467" t="s">
        <v>1079</v>
      </c>
      <c r="C26" s="319"/>
      <c r="D26" s="471"/>
      <c r="E26" s="284"/>
      <c r="F26" s="108"/>
      <c r="G26" s="319"/>
      <c r="H26" s="86"/>
      <c r="I26" s="319"/>
      <c r="J26" s="86"/>
      <c r="K26" s="319"/>
      <c r="L26" s="471">
        <f>C26+D26-E26+F26-G26-I26+K26</f>
        <v>0</v>
      </c>
      <c r="M26" s="1161">
        <v>14</v>
      </c>
      <c r="N26" s="17"/>
    </row>
    <row r="27" spans="1:14">
      <c r="A27" s="1215">
        <v>15</v>
      </c>
      <c r="B27" s="467" t="s">
        <v>3703</v>
      </c>
      <c r="C27" s="319">
        <f>SUM(C22:C26)</f>
        <v>0</v>
      </c>
      <c r="D27" s="471">
        <f>SUM(D22:D26)</f>
        <v>0</v>
      </c>
      <c r="E27" s="284">
        <f>SUM(E22:E26)</f>
        <v>0</v>
      </c>
      <c r="F27" s="108">
        <f>SUM(F22:F26)</f>
        <v>0</v>
      </c>
      <c r="G27" s="319">
        <f>SUM(G22:G26)</f>
        <v>0</v>
      </c>
      <c r="H27" s="86"/>
      <c r="I27" s="319">
        <f>SUM(I22:I26)</f>
        <v>0</v>
      </c>
      <c r="J27" s="86"/>
      <c r="K27" s="319">
        <f>SUM(K22:K26)</f>
        <v>0</v>
      </c>
      <c r="L27" s="471">
        <f>SUM(L22:L26)</f>
        <v>0</v>
      </c>
      <c r="M27" s="1161">
        <v>15</v>
      </c>
      <c r="N27" s="17"/>
    </row>
    <row r="28" spans="1:14">
      <c r="A28" s="1215">
        <v>16</v>
      </c>
      <c r="B28" s="467" t="s">
        <v>3704</v>
      </c>
      <c r="C28" s="319"/>
      <c r="D28" s="471"/>
      <c r="E28" s="284"/>
      <c r="F28" s="108"/>
      <c r="G28" s="319"/>
      <c r="H28" s="86"/>
      <c r="I28" s="319"/>
      <c r="J28" s="86"/>
      <c r="K28" s="319"/>
      <c r="L28" s="471">
        <f>C28+D28-E28+F28-G28-I28+K28</f>
        <v>0</v>
      </c>
      <c r="M28" s="1161">
        <v>16</v>
      </c>
      <c r="N28" s="17"/>
    </row>
    <row r="29" spans="1:14">
      <c r="A29" s="1215">
        <v>17</v>
      </c>
      <c r="B29" s="467" t="s">
        <v>3705</v>
      </c>
      <c r="C29" s="247">
        <f>C20+C27+C28</f>
        <v>0</v>
      </c>
      <c r="D29" s="250">
        <f>D20+D27+D28</f>
        <v>0</v>
      </c>
      <c r="E29" s="264">
        <f>E20+E27+E28</f>
        <v>0</v>
      </c>
      <c r="F29" s="249">
        <f>F20+F27+F28</f>
        <v>0</v>
      </c>
      <c r="G29" s="247">
        <f>G20+G27+G28</f>
        <v>0</v>
      </c>
      <c r="H29" s="270"/>
      <c r="I29" s="247">
        <f>I20+I27+I28</f>
        <v>0</v>
      </c>
      <c r="J29" s="270"/>
      <c r="K29" s="247">
        <f>K20+K27+K28</f>
        <v>0</v>
      </c>
      <c r="L29" s="250">
        <f>L20+L27+L28</f>
        <v>0</v>
      </c>
      <c r="M29" s="1161">
        <v>17</v>
      </c>
      <c r="N29" s="17"/>
    </row>
    <row r="30" spans="1:14">
      <c r="A30" s="1150" t="s">
        <v>1778</v>
      </c>
      <c r="C30" s="1237"/>
      <c r="D30" s="1238"/>
      <c r="E30" s="1239"/>
      <c r="F30" s="1240"/>
      <c r="G30" s="1238"/>
      <c r="H30" s="1241"/>
      <c r="I30" s="1238"/>
      <c r="J30" s="1241"/>
      <c r="K30" s="1238"/>
      <c r="L30" s="1242"/>
      <c r="M30" s="1153" t="s">
        <v>1778</v>
      </c>
      <c r="N30" s="17"/>
    </row>
    <row r="31" spans="1:14">
      <c r="A31" s="1215">
        <v>18</v>
      </c>
      <c r="B31" s="467" t="s">
        <v>3706</v>
      </c>
      <c r="C31" s="1225"/>
      <c r="D31" s="1226"/>
      <c r="E31" s="1227"/>
      <c r="F31" s="1228"/>
      <c r="G31" s="1226"/>
      <c r="H31" s="1243"/>
      <c r="I31" s="1226"/>
      <c r="J31" s="1243"/>
      <c r="K31" s="1226"/>
      <c r="L31" s="1230" t="s">
        <v>1778</v>
      </c>
      <c r="M31" s="1161">
        <v>18</v>
      </c>
      <c r="N31" s="17"/>
    </row>
    <row r="32" spans="1:14">
      <c r="A32" s="1215">
        <v>19</v>
      </c>
      <c r="B32" s="467" t="s">
        <v>3707</v>
      </c>
      <c r="C32" s="247"/>
      <c r="D32" s="250"/>
      <c r="E32" s="264"/>
      <c r="F32" s="249"/>
      <c r="G32" s="247"/>
      <c r="H32" s="270"/>
      <c r="I32" s="247"/>
      <c r="J32" s="270"/>
      <c r="K32" s="247"/>
      <c r="L32" s="250">
        <f>C32+D32-E32+F32-G32-I32+K32</f>
        <v>0</v>
      </c>
      <c r="M32" s="1161">
        <v>19</v>
      </c>
      <c r="N32" s="17"/>
    </row>
    <row r="33" spans="1:14">
      <c r="A33" s="1215">
        <v>20</v>
      </c>
      <c r="B33" s="467" t="s">
        <v>3708</v>
      </c>
      <c r="C33" s="253"/>
      <c r="D33" s="252"/>
      <c r="E33" s="267"/>
      <c r="F33" s="251"/>
      <c r="G33" s="253"/>
      <c r="H33" s="270"/>
      <c r="I33" s="253"/>
      <c r="J33" s="270"/>
      <c r="K33" s="253"/>
      <c r="L33" s="252">
        <f>C33+D33-E33+F33-G33-I33+K33</f>
        <v>0</v>
      </c>
      <c r="M33" s="1161">
        <v>20</v>
      </c>
      <c r="N33" s="17"/>
    </row>
    <row r="34" spans="1:14">
      <c r="A34" s="1215">
        <v>21</v>
      </c>
      <c r="B34" s="467" t="s">
        <v>3709</v>
      </c>
      <c r="C34" s="247"/>
      <c r="D34" s="250"/>
      <c r="E34" s="264"/>
      <c r="F34" s="249"/>
      <c r="G34" s="247"/>
      <c r="H34" s="270"/>
      <c r="I34" s="247"/>
      <c r="J34" s="270"/>
      <c r="K34" s="247"/>
      <c r="L34" s="250">
        <f>C34+D34-E34+F34-G34-I34+K34</f>
        <v>0</v>
      </c>
      <c r="M34" s="1161">
        <v>21</v>
      </c>
      <c r="N34" s="17"/>
    </row>
    <row r="35" spans="1:14">
      <c r="A35" s="843"/>
      <c r="B35" s="12" t="s">
        <v>3710</v>
      </c>
      <c r="C35" s="12"/>
      <c r="D35" s="12"/>
      <c r="E35" s="855"/>
      <c r="F35" s="1205" t="s">
        <v>3711</v>
      </c>
      <c r="G35" s="12"/>
      <c r="H35" s="12"/>
      <c r="I35" s="12"/>
      <c r="J35" s="12"/>
      <c r="K35" s="12"/>
      <c r="L35" s="12"/>
      <c r="M35" s="855"/>
      <c r="N35" s="17"/>
    </row>
    <row r="36" spans="1:14">
      <c r="A36" s="843"/>
      <c r="E36" s="1141"/>
      <c r="F36" s="843"/>
      <c r="M36" s="1141"/>
      <c r="N36" s="17"/>
    </row>
    <row r="37" spans="1:14">
      <c r="A37" s="843"/>
      <c r="E37" s="1141"/>
      <c r="F37" s="843"/>
      <c r="M37" s="1141"/>
      <c r="N37" s="17"/>
    </row>
    <row r="38" spans="1:14">
      <c r="A38" s="843"/>
      <c r="E38" s="1141"/>
      <c r="F38" s="843"/>
      <c r="M38" s="1141"/>
      <c r="N38" s="17"/>
    </row>
    <row r="39" spans="1:14">
      <c r="A39" s="843"/>
      <c r="E39" s="1141"/>
      <c r="F39" s="843"/>
      <c r="M39" s="1141"/>
      <c r="N39" s="17"/>
    </row>
    <row r="40" spans="1:14">
      <c r="A40" s="843"/>
      <c r="E40" s="1141"/>
      <c r="F40" s="843"/>
      <c r="M40" s="1141"/>
      <c r="N40" s="17"/>
    </row>
    <row r="41" spans="1:14">
      <c r="A41" s="843"/>
      <c r="E41" s="1141"/>
      <c r="F41" s="843"/>
      <c r="M41" s="1141"/>
      <c r="N41" s="17"/>
    </row>
    <row r="42" spans="1:14">
      <c r="A42" s="843"/>
      <c r="E42" s="1141"/>
      <c r="F42" s="843"/>
      <c r="M42" s="1141"/>
      <c r="N42" s="17"/>
    </row>
    <row r="43" spans="1:14">
      <c r="A43" s="843"/>
      <c r="E43" s="1141"/>
      <c r="F43" s="843"/>
      <c r="M43" s="1141"/>
      <c r="N43" s="17"/>
    </row>
    <row r="44" spans="1:14">
      <c r="A44" s="843"/>
      <c r="E44" s="1141"/>
      <c r="F44" s="843"/>
      <c r="M44" s="1141"/>
      <c r="N44" s="17"/>
    </row>
    <row r="45" spans="1:14">
      <c r="A45" s="843"/>
      <c r="E45" s="1141"/>
      <c r="F45" s="843"/>
      <c r="M45" s="1141"/>
      <c r="N45" s="17"/>
    </row>
    <row r="46" spans="1:14">
      <c r="A46" s="843"/>
      <c r="E46" s="1141"/>
      <c r="F46" s="843"/>
      <c r="M46" s="1141"/>
      <c r="N46" s="17"/>
    </row>
    <row r="47" spans="1:14">
      <c r="A47" s="843"/>
      <c r="E47" s="1141"/>
      <c r="F47" s="843"/>
      <c r="M47" s="1141"/>
      <c r="N47" s="17"/>
    </row>
    <row r="48" spans="1:14">
      <c r="A48" s="843"/>
      <c r="E48" s="1141"/>
      <c r="F48" s="843"/>
      <c r="M48" s="1141"/>
      <c r="N48" s="17"/>
    </row>
    <row r="49" spans="1:14">
      <c r="A49" s="843"/>
      <c r="E49" s="1141"/>
      <c r="F49" s="843"/>
      <c r="M49" s="1141"/>
      <c r="N49" s="17"/>
    </row>
    <row r="50" spans="1:14">
      <c r="A50" s="843"/>
      <c r="E50" s="1141"/>
      <c r="F50" s="843"/>
      <c r="M50" s="1141"/>
      <c r="N50" s="17"/>
    </row>
    <row r="51" spans="1:14">
      <c r="A51" s="843" t="s">
        <v>3712</v>
      </c>
      <c r="D51" s="9" t="s">
        <v>3712</v>
      </c>
      <c r="E51" s="1141"/>
      <c r="F51" s="843"/>
      <c r="M51" s="1141"/>
      <c r="N51" s="17"/>
    </row>
    <row r="52" spans="1:14">
      <c r="A52" s="843"/>
      <c r="E52" s="1141"/>
      <c r="F52" s="843"/>
      <c r="M52" s="1141"/>
      <c r="N52" s="17"/>
    </row>
    <row r="53" spans="1:14">
      <c r="A53" s="843"/>
      <c r="E53" s="1141"/>
      <c r="F53" s="843"/>
      <c r="M53" s="1141"/>
      <c r="N53" s="17"/>
    </row>
    <row r="54" spans="1:14" ht="15.75" thickBot="1">
      <c r="A54" s="859"/>
      <c r="B54" s="860"/>
      <c r="C54" s="860"/>
      <c r="D54" s="860"/>
      <c r="E54" s="1162"/>
      <c r="F54" s="859"/>
      <c r="G54" s="860"/>
      <c r="H54" s="860"/>
      <c r="I54" s="860"/>
      <c r="J54" s="860"/>
      <c r="K54" s="860"/>
      <c r="L54" s="860"/>
      <c r="M54" s="1162"/>
      <c r="N54" s="17"/>
    </row>
    <row r="55" spans="1:14">
      <c r="A55" s="9" t="s">
        <v>3713</v>
      </c>
      <c r="B55" s="12"/>
      <c r="D55" s="12"/>
      <c r="E55" s="12"/>
      <c r="F55" s="9" t="s">
        <v>3713</v>
      </c>
      <c r="G55" s="12"/>
      <c r="H55" s="12"/>
      <c r="J55" s="12"/>
      <c r="K55" s="12"/>
      <c r="L55" s="12"/>
      <c r="M55" s="12"/>
      <c r="N55" s="17"/>
    </row>
    <row r="56" spans="1:14">
      <c r="A56" s="12" t="s">
        <v>3714</v>
      </c>
      <c r="B56" s="12"/>
      <c r="C56" s="12"/>
      <c r="D56" s="12"/>
      <c r="E56" s="12"/>
      <c r="F56" s="12" t="s">
        <v>3715</v>
      </c>
      <c r="G56" s="12"/>
      <c r="H56" s="12"/>
      <c r="I56" s="12"/>
      <c r="J56" s="12"/>
      <c r="K56" s="12"/>
      <c r="L56" s="12"/>
      <c r="M56" s="12"/>
      <c r="N56" s="17"/>
    </row>
    <row r="57" spans="1:14">
      <c r="N57" s="17"/>
    </row>
    <row r="58" spans="1:14" ht="15.75">
      <c r="A58" s="1140" t="s">
        <v>415</v>
      </c>
      <c r="B58" s="12"/>
      <c r="C58" s="12"/>
      <c r="D58" s="12"/>
      <c r="E58" s="12"/>
      <c r="N58" s="17"/>
    </row>
    <row r="59" spans="1:14">
      <c r="N59" s="17"/>
    </row>
    <row r="60" spans="1:14" ht="15.75" thickBot="1">
      <c r="A60" s="9" t="str">
        <f>'Data Sheet'!$C$22</f>
        <v>Please fill in the following:</v>
      </c>
      <c r="D60" s="1136">
        <f>'Data Sheet'!$C$37</f>
        <v>0</v>
      </c>
      <c r="E60" s="9">
        <f>'Data Sheet'!$C$35</f>
        <v>0</v>
      </c>
      <c r="F60" s="9" t="str">
        <f>'Data Sheet'!$C$22</f>
        <v>Please fill in the following:</v>
      </c>
      <c r="J60" s="1136">
        <f>'Data Sheet'!$C$37</f>
        <v>0</v>
      </c>
      <c r="L60" s="9">
        <f>'Data Sheet'!$C$35</f>
        <v>0</v>
      </c>
      <c r="N60" s="17"/>
    </row>
    <row r="61" spans="1:14">
      <c r="A61" s="838"/>
      <c r="B61" s="841"/>
      <c r="C61" s="841"/>
      <c r="D61" s="841"/>
      <c r="E61" s="1138"/>
      <c r="F61" s="838"/>
      <c r="G61" s="841"/>
      <c r="H61" s="841"/>
      <c r="I61" s="841"/>
      <c r="J61" s="841"/>
      <c r="K61" s="841"/>
      <c r="L61" s="841"/>
      <c r="M61" s="1138"/>
      <c r="N61" s="17"/>
    </row>
    <row r="62" spans="1:14">
      <c r="A62" s="1205" t="s">
        <v>2205</v>
      </c>
      <c r="B62" s="12"/>
      <c r="C62" s="12"/>
      <c r="D62" s="12"/>
      <c r="E62" s="855"/>
      <c r="F62" s="1205" t="s">
        <v>2206</v>
      </c>
      <c r="G62" s="12"/>
      <c r="H62" s="12"/>
      <c r="I62" s="12"/>
      <c r="J62" s="12"/>
      <c r="K62" s="12"/>
      <c r="L62" s="12"/>
      <c r="M62" s="855"/>
    </row>
    <row r="63" spans="1:14">
      <c r="A63" s="849"/>
      <c r="B63" s="850"/>
      <c r="C63" s="850"/>
      <c r="D63" s="850"/>
      <c r="E63" s="851"/>
      <c r="F63" s="849"/>
      <c r="G63" s="850"/>
      <c r="H63" s="850"/>
      <c r="I63" s="850"/>
      <c r="J63" s="850"/>
      <c r="K63" s="850"/>
      <c r="L63" s="850"/>
      <c r="M63" s="851"/>
    </row>
    <row r="64" spans="1:14">
      <c r="A64" s="455"/>
      <c r="B64" s="103"/>
      <c r="C64" s="103"/>
      <c r="D64" s="456"/>
      <c r="E64" s="457"/>
      <c r="F64" s="458"/>
      <c r="G64" s="456"/>
      <c r="H64" s="456"/>
      <c r="I64" s="456"/>
      <c r="J64" s="456"/>
      <c r="K64" s="456"/>
      <c r="L64" s="103"/>
      <c r="M64" s="459"/>
    </row>
    <row r="65" spans="1:13">
      <c r="A65" s="455"/>
      <c r="B65" s="103"/>
      <c r="C65" s="103"/>
      <c r="D65" s="103"/>
      <c r="E65" s="460"/>
      <c r="F65" s="461"/>
      <c r="G65" s="103"/>
      <c r="H65" s="462"/>
      <c r="I65" s="103"/>
      <c r="J65" s="103"/>
      <c r="K65" s="103"/>
      <c r="L65" s="103"/>
      <c r="M65" s="459"/>
    </row>
    <row r="66" spans="1:13">
      <c r="A66" s="455"/>
      <c r="B66" s="103"/>
      <c r="C66" s="103"/>
      <c r="D66" s="103"/>
      <c r="E66" s="460"/>
      <c r="F66" s="461"/>
      <c r="G66" s="103"/>
      <c r="H66" s="103"/>
      <c r="I66" s="103"/>
      <c r="J66" s="103"/>
      <c r="K66" s="103"/>
      <c r="L66" s="103"/>
      <c r="M66" s="459"/>
    </row>
    <row r="67" spans="1:13">
      <c r="A67" s="455"/>
      <c r="B67" s="103"/>
      <c r="C67" s="103"/>
      <c r="D67" s="103"/>
      <c r="E67" s="460"/>
      <c r="F67" s="461"/>
      <c r="G67" s="103"/>
      <c r="H67" s="456"/>
      <c r="I67" s="103"/>
      <c r="J67" s="456"/>
      <c r="K67" s="103"/>
      <c r="L67" s="103"/>
      <c r="M67" s="459"/>
    </row>
    <row r="68" spans="1:13">
      <c r="A68" s="455"/>
      <c r="B68" s="103"/>
      <c r="C68" s="103"/>
      <c r="D68" s="103"/>
      <c r="E68" s="460"/>
      <c r="F68" s="461"/>
      <c r="G68" s="103"/>
      <c r="H68" s="103"/>
      <c r="I68" s="103"/>
      <c r="J68" s="103"/>
      <c r="K68" s="103"/>
      <c r="L68" s="103"/>
      <c r="M68" s="459"/>
    </row>
    <row r="69" spans="1:13">
      <c r="A69" s="455"/>
      <c r="B69" s="103"/>
      <c r="C69" s="103"/>
      <c r="D69" s="103"/>
      <c r="E69" s="460"/>
      <c r="F69" s="461"/>
      <c r="G69" s="103"/>
      <c r="H69" s="103"/>
      <c r="I69" s="103"/>
      <c r="J69" s="103"/>
      <c r="K69" s="103"/>
      <c r="L69" s="103"/>
      <c r="M69" s="459"/>
    </row>
    <row r="70" spans="1:13">
      <c r="A70" s="455"/>
      <c r="B70" s="103"/>
      <c r="C70" s="103"/>
      <c r="D70" s="103"/>
      <c r="E70" s="460"/>
      <c r="F70" s="461"/>
      <c r="G70" s="103"/>
      <c r="H70" s="103"/>
      <c r="I70" s="103"/>
      <c r="J70" s="103"/>
      <c r="K70" s="103"/>
      <c r="L70" s="103"/>
      <c r="M70" s="459"/>
    </row>
    <row r="71" spans="1:13">
      <c r="A71" s="455"/>
      <c r="B71" s="103"/>
      <c r="C71" s="103"/>
      <c r="D71" s="103"/>
      <c r="E71" s="460"/>
      <c r="F71" s="461"/>
      <c r="G71" s="103"/>
      <c r="H71" s="103"/>
      <c r="I71" s="103"/>
      <c r="J71" s="103"/>
      <c r="K71" s="103"/>
      <c r="L71" s="103"/>
      <c r="M71" s="459"/>
    </row>
    <row r="72" spans="1:13">
      <c r="A72" s="455"/>
      <c r="B72" s="103"/>
      <c r="C72" s="103"/>
      <c r="D72" s="103"/>
      <c r="E72" s="460"/>
      <c r="F72" s="461"/>
      <c r="G72" s="103"/>
      <c r="H72" s="103"/>
      <c r="I72" s="103"/>
      <c r="J72" s="103"/>
      <c r="K72" s="103"/>
      <c r="L72" s="103"/>
      <c r="M72" s="459"/>
    </row>
    <row r="73" spans="1:13">
      <c r="A73" s="455"/>
      <c r="B73" s="103"/>
      <c r="C73" s="103"/>
      <c r="D73" s="103"/>
      <c r="E73" s="460"/>
      <c r="F73" s="461"/>
      <c r="G73" s="103"/>
      <c r="H73" s="103"/>
      <c r="I73" s="103"/>
      <c r="J73" s="103"/>
      <c r="K73" s="103"/>
      <c r="L73" s="103"/>
      <c r="M73" s="459"/>
    </row>
    <row r="74" spans="1:13">
      <c r="A74" s="455"/>
      <c r="B74" s="103"/>
      <c r="C74" s="103"/>
      <c r="D74" s="103"/>
      <c r="E74" s="460"/>
      <c r="F74" s="461"/>
      <c r="G74" s="103"/>
      <c r="H74" s="103"/>
      <c r="I74" s="103"/>
      <c r="J74" s="103"/>
      <c r="K74" s="103"/>
      <c r="L74" s="103"/>
      <c r="M74" s="459"/>
    </row>
    <row r="75" spans="1:13">
      <c r="A75" s="455"/>
      <c r="B75" s="103"/>
      <c r="C75" s="103"/>
      <c r="D75" s="103"/>
      <c r="E75" s="460"/>
      <c r="F75" s="461"/>
      <c r="G75" s="103"/>
      <c r="H75" s="103"/>
      <c r="I75" s="103"/>
      <c r="J75" s="103"/>
      <c r="K75" s="103"/>
      <c r="L75" s="103"/>
      <c r="M75" s="459"/>
    </row>
    <row r="76" spans="1:13">
      <c r="A76" s="455"/>
      <c r="B76" s="103"/>
      <c r="C76" s="103"/>
      <c r="D76" s="103"/>
      <c r="E76" s="460"/>
      <c r="F76" s="461"/>
      <c r="G76" s="103"/>
      <c r="H76" s="103"/>
      <c r="I76" s="103"/>
      <c r="J76" s="103"/>
      <c r="K76" s="103"/>
      <c r="L76" s="103"/>
      <c r="M76" s="459"/>
    </row>
    <row r="77" spans="1:13">
      <c r="A77" s="455"/>
      <c r="B77" s="103"/>
      <c r="C77" s="103"/>
      <c r="D77" s="103"/>
      <c r="E77" s="460"/>
      <c r="F77" s="461"/>
      <c r="G77" s="103"/>
      <c r="H77" s="103"/>
      <c r="I77" s="103"/>
      <c r="J77" s="103"/>
      <c r="K77" s="103"/>
      <c r="L77" s="103"/>
      <c r="M77" s="459"/>
    </row>
    <row r="78" spans="1:13">
      <c r="A78" s="455"/>
      <c r="B78" s="103"/>
      <c r="C78" s="103"/>
      <c r="D78" s="103"/>
      <c r="E78" s="460"/>
      <c r="F78" s="461"/>
      <c r="G78" s="103"/>
      <c r="H78" s="103"/>
      <c r="I78" s="103"/>
      <c r="J78" s="103"/>
      <c r="K78" s="103"/>
      <c r="L78" s="103"/>
      <c r="M78" s="459"/>
    </row>
    <row r="79" spans="1:13">
      <c r="A79" s="455"/>
      <c r="B79" s="103"/>
      <c r="C79" s="103"/>
      <c r="D79" s="103"/>
      <c r="E79" s="460"/>
      <c r="F79" s="461"/>
      <c r="G79" s="103"/>
      <c r="H79" s="103"/>
      <c r="I79" s="103"/>
      <c r="J79" s="103"/>
      <c r="K79" s="103"/>
      <c r="L79" s="103"/>
      <c r="M79" s="459"/>
    </row>
    <row r="80" spans="1:13">
      <c r="A80" s="455"/>
      <c r="B80" s="103"/>
      <c r="C80" s="103"/>
      <c r="D80" s="103"/>
      <c r="E80" s="460"/>
      <c r="F80" s="461"/>
      <c r="G80" s="103"/>
      <c r="H80" s="103"/>
      <c r="I80" s="103"/>
      <c r="J80" s="103"/>
      <c r="K80" s="103"/>
      <c r="L80" s="103"/>
      <c r="M80" s="459"/>
    </row>
    <row r="81" spans="1:13">
      <c r="A81" s="455"/>
      <c r="B81" s="103"/>
      <c r="C81" s="103"/>
      <c r="D81" s="103"/>
      <c r="E81" s="460"/>
      <c r="F81" s="461"/>
      <c r="G81" s="103"/>
      <c r="H81" s="103"/>
      <c r="I81" s="103"/>
      <c r="J81" s="103"/>
      <c r="K81" s="103"/>
      <c r="L81" s="103"/>
      <c r="M81" s="459"/>
    </row>
    <row r="82" spans="1:13">
      <c r="A82" s="455"/>
      <c r="B82" s="103"/>
      <c r="C82" s="103"/>
      <c r="D82" s="103"/>
      <c r="E82" s="460"/>
      <c r="F82" s="461"/>
      <c r="G82" s="103"/>
      <c r="H82" s="103"/>
      <c r="I82" s="103"/>
      <c r="J82" s="103"/>
      <c r="K82" s="103"/>
      <c r="L82" s="103"/>
      <c r="M82" s="459"/>
    </row>
    <row r="83" spans="1:13">
      <c r="A83" s="455"/>
      <c r="B83" s="103"/>
      <c r="C83" s="103"/>
      <c r="D83" s="103"/>
      <c r="E83" s="460"/>
      <c r="F83" s="461"/>
      <c r="G83" s="103"/>
      <c r="H83" s="103"/>
      <c r="I83" s="103"/>
      <c r="J83" s="103"/>
      <c r="K83" s="103"/>
      <c r="L83" s="103"/>
      <c r="M83" s="459"/>
    </row>
    <row r="84" spans="1:13">
      <c r="A84" s="455"/>
      <c r="B84" s="103"/>
      <c r="C84" s="103"/>
      <c r="D84" s="103"/>
      <c r="E84" s="460"/>
      <c r="F84" s="461"/>
      <c r="G84" s="103"/>
      <c r="H84" s="103"/>
      <c r="I84" s="103"/>
      <c r="J84" s="103"/>
      <c r="K84" s="103"/>
      <c r="L84" s="103"/>
      <c r="M84" s="459"/>
    </row>
    <row r="85" spans="1:13">
      <c r="A85" s="455"/>
      <c r="B85" s="103"/>
      <c r="C85" s="103"/>
      <c r="D85" s="103"/>
      <c r="E85" s="460"/>
      <c r="F85" s="461"/>
      <c r="G85" s="103"/>
      <c r="H85" s="103"/>
      <c r="I85" s="103"/>
      <c r="J85" s="103"/>
      <c r="K85" s="103"/>
      <c r="L85" s="103"/>
      <c r="M85" s="459"/>
    </row>
    <row r="86" spans="1:13">
      <c r="A86" s="455"/>
      <c r="B86" s="103"/>
      <c r="C86" s="103"/>
      <c r="D86" s="103"/>
      <c r="E86" s="460"/>
      <c r="F86" s="461"/>
      <c r="G86" s="103"/>
      <c r="H86" s="103"/>
      <c r="I86" s="103"/>
      <c r="J86" s="103"/>
      <c r="K86" s="103"/>
      <c r="L86" s="103"/>
      <c r="M86" s="459"/>
    </row>
    <row r="87" spans="1:13">
      <c r="A87" s="455"/>
      <c r="B87" s="103"/>
      <c r="C87" s="103"/>
      <c r="D87" s="103"/>
      <c r="E87" s="460"/>
      <c r="F87" s="461"/>
      <c r="G87" s="103"/>
      <c r="H87" s="103"/>
      <c r="I87" s="103"/>
      <c r="J87" s="103"/>
      <c r="K87" s="103"/>
      <c r="L87" s="103"/>
      <c r="M87" s="459"/>
    </row>
    <row r="88" spans="1:13">
      <c r="A88" s="455"/>
      <c r="B88" s="103"/>
      <c r="C88" s="103"/>
      <c r="D88" s="103"/>
      <c r="E88" s="460"/>
      <c r="F88" s="461"/>
      <c r="G88" s="103"/>
      <c r="H88" s="103"/>
      <c r="I88" s="103"/>
      <c r="J88" s="103"/>
      <c r="K88" s="103"/>
      <c r="L88" s="103"/>
      <c r="M88" s="459"/>
    </row>
    <row r="89" spans="1:13">
      <c r="A89" s="455"/>
      <c r="B89" s="103"/>
      <c r="C89" s="103"/>
      <c r="D89" s="103"/>
      <c r="E89" s="460"/>
      <c r="F89" s="461"/>
      <c r="G89" s="103"/>
      <c r="H89" s="103"/>
      <c r="I89" s="103"/>
      <c r="J89" s="103"/>
      <c r="K89" s="103"/>
      <c r="L89" s="103"/>
      <c r="M89" s="459"/>
    </row>
    <row r="90" spans="1:13">
      <c r="A90" s="455"/>
      <c r="B90" s="103"/>
      <c r="C90" s="103"/>
      <c r="D90" s="103"/>
      <c r="E90" s="460"/>
      <c r="F90" s="461"/>
      <c r="G90" s="103"/>
      <c r="H90" s="103"/>
      <c r="I90" s="103"/>
      <c r="J90" s="103"/>
      <c r="K90" s="103"/>
      <c r="L90" s="103"/>
      <c r="M90" s="459"/>
    </row>
    <row r="91" spans="1:13">
      <c r="A91" s="455"/>
      <c r="B91" s="103"/>
      <c r="C91" s="103"/>
      <c r="D91" s="103"/>
      <c r="E91" s="460"/>
      <c r="F91" s="461"/>
      <c r="G91" s="103"/>
      <c r="H91" s="103"/>
      <c r="I91" s="103"/>
      <c r="J91" s="103"/>
      <c r="K91" s="103"/>
      <c r="L91" s="103"/>
      <c r="M91" s="459"/>
    </row>
    <row r="92" spans="1:13">
      <c r="A92" s="455"/>
      <c r="B92" s="103"/>
      <c r="C92" s="103"/>
      <c r="D92" s="103"/>
      <c r="E92" s="460"/>
      <c r="F92" s="461"/>
      <c r="G92" s="103"/>
      <c r="H92" s="103"/>
      <c r="I92" s="103"/>
      <c r="J92" s="103"/>
      <c r="K92" s="103"/>
      <c r="L92" s="103"/>
      <c r="M92" s="459"/>
    </row>
    <row r="93" spans="1:13">
      <c r="A93" s="455"/>
      <c r="B93" s="103"/>
      <c r="C93" s="103"/>
      <c r="D93" s="103"/>
      <c r="E93" s="460"/>
      <c r="F93" s="461"/>
      <c r="G93" s="103"/>
      <c r="H93" s="103"/>
      <c r="I93" s="103"/>
      <c r="J93" s="103"/>
      <c r="K93" s="103"/>
      <c r="L93" s="103"/>
      <c r="M93" s="459"/>
    </row>
    <row r="94" spans="1:13">
      <c r="A94" s="455"/>
      <c r="B94" s="103"/>
      <c r="C94" s="103"/>
      <c r="D94" s="103"/>
      <c r="E94" s="460"/>
      <c r="F94" s="461"/>
      <c r="G94" s="103"/>
      <c r="H94" s="103"/>
      <c r="I94" s="103"/>
      <c r="J94" s="103"/>
      <c r="K94" s="103"/>
      <c r="L94" s="103"/>
      <c r="M94" s="459"/>
    </row>
    <row r="95" spans="1:13">
      <c r="A95" s="455"/>
      <c r="B95" s="103"/>
      <c r="C95" s="103"/>
      <c r="D95" s="103"/>
      <c r="E95" s="460"/>
      <c r="F95" s="461"/>
      <c r="G95" s="103"/>
      <c r="H95" s="103"/>
      <c r="I95" s="103"/>
      <c r="J95" s="103"/>
      <c r="K95" s="103"/>
      <c r="L95" s="103"/>
      <c r="M95" s="459"/>
    </row>
    <row r="96" spans="1:13">
      <c r="A96" s="455"/>
      <c r="B96" s="103"/>
      <c r="C96" s="103"/>
      <c r="D96" s="103"/>
      <c r="E96" s="460"/>
      <c r="F96" s="461"/>
      <c r="G96" s="103"/>
      <c r="H96" s="103"/>
      <c r="I96" s="103"/>
      <c r="J96" s="103"/>
      <c r="K96" s="103"/>
      <c r="L96" s="103"/>
      <c r="M96" s="459"/>
    </row>
    <row r="97" spans="1:13">
      <c r="A97" s="455"/>
      <c r="B97" s="103"/>
      <c r="C97" s="103"/>
      <c r="D97" s="103"/>
      <c r="E97" s="460"/>
      <c r="F97" s="461"/>
      <c r="G97" s="103"/>
      <c r="H97" s="103"/>
      <c r="I97" s="103"/>
      <c r="J97" s="103"/>
      <c r="K97" s="103"/>
      <c r="L97" s="103"/>
      <c r="M97" s="459"/>
    </row>
    <row r="98" spans="1:13">
      <c r="A98" s="455"/>
      <c r="B98" s="103"/>
      <c r="C98" s="103"/>
      <c r="D98" s="103"/>
      <c r="E98" s="460"/>
      <c r="F98" s="461"/>
      <c r="G98" s="103"/>
      <c r="H98" s="103"/>
      <c r="I98" s="103"/>
      <c r="J98" s="103"/>
      <c r="K98" s="103"/>
      <c r="L98" s="103"/>
      <c r="M98" s="459"/>
    </row>
    <row r="99" spans="1:13">
      <c r="A99" s="455"/>
      <c r="B99" s="103"/>
      <c r="C99" s="103"/>
      <c r="D99" s="103"/>
      <c r="E99" s="460"/>
      <c r="F99" s="461"/>
      <c r="G99" s="103"/>
      <c r="H99" s="103"/>
      <c r="I99" s="103"/>
      <c r="J99" s="103"/>
      <c r="K99" s="103"/>
      <c r="L99" s="103"/>
      <c r="M99" s="459"/>
    </row>
    <row r="100" spans="1:13">
      <c r="A100" s="455"/>
      <c r="B100" s="103"/>
      <c r="C100" s="103"/>
      <c r="D100" s="103"/>
      <c r="E100" s="460"/>
      <c r="F100" s="461"/>
      <c r="G100" s="103"/>
      <c r="H100" s="103"/>
      <c r="I100" s="103"/>
      <c r="J100" s="103"/>
      <c r="K100" s="103"/>
      <c r="L100" s="103"/>
      <c r="M100" s="459"/>
    </row>
    <row r="101" spans="1:13">
      <c r="A101" s="455"/>
      <c r="B101" s="103"/>
      <c r="C101" s="103"/>
      <c r="D101" s="103"/>
      <c r="E101" s="460"/>
      <c r="F101" s="461"/>
      <c r="G101" s="103"/>
      <c r="H101" s="103"/>
      <c r="I101" s="103"/>
      <c r="J101" s="103"/>
      <c r="K101" s="103"/>
      <c r="L101" s="103"/>
      <c r="M101" s="459"/>
    </row>
    <row r="102" spans="1:13">
      <c r="A102" s="455"/>
      <c r="B102" s="103"/>
      <c r="C102" s="103"/>
      <c r="D102" s="103"/>
      <c r="E102" s="460"/>
      <c r="F102" s="461"/>
      <c r="G102" s="103"/>
      <c r="H102" s="103"/>
      <c r="I102" s="103"/>
      <c r="J102" s="103"/>
      <c r="K102" s="103"/>
      <c r="L102" s="103"/>
      <c r="M102" s="459"/>
    </row>
    <row r="103" spans="1:13">
      <c r="A103" s="455"/>
      <c r="B103" s="103"/>
      <c r="C103" s="103"/>
      <c r="D103" s="103"/>
      <c r="E103" s="460"/>
      <c r="F103" s="461"/>
      <c r="G103" s="103"/>
      <c r="H103" s="103"/>
      <c r="I103" s="103"/>
      <c r="J103" s="103"/>
      <c r="K103" s="103"/>
      <c r="L103" s="103"/>
      <c r="M103" s="459"/>
    </row>
    <row r="104" spans="1:13">
      <c r="A104" s="455"/>
      <c r="B104" s="103"/>
      <c r="C104" s="103"/>
      <c r="D104" s="103"/>
      <c r="E104" s="460"/>
      <c r="F104" s="461"/>
      <c r="G104" s="103"/>
      <c r="H104" s="103"/>
      <c r="I104" s="103"/>
      <c r="J104" s="103"/>
      <c r="K104" s="103"/>
      <c r="L104" s="103"/>
      <c r="M104" s="459"/>
    </row>
    <row r="105" spans="1:13">
      <c r="A105" s="455"/>
      <c r="B105" s="103"/>
      <c r="C105" s="103"/>
      <c r="D105" s="103"/>
      <c r="E105" s="460"/>
      <c r="F105" s="461"/>
      <c r="G105" s="103"/>
      <c r="H105" s="103"/>
      <c r="I105" s="103"/>
      <c r="J105" s="103"/>
      <c r="K105" s="103"/>
      <c r="L105" s="103"/>
      <c r="M105" s="459"/>
    </row>
    <row r="106" spans="1:13">
      <c r="A106" s="455"/>
      <c r="B106" s="103"/>
      <c r="C106" s="103"/>
      <c r="D106" s="103"/>
      <c r="E106" s="460"/>
      <c r="F106" s="461"/>
      <c r="G106" s="103"/>
      <c r="H106" s="103"/>
      <c r="I106" s="103"/>
      <c r="J106" s="103"/>
      <c r="K106" s="103"/>
      <c r="L106" s="103"/>
      <c r="M106" s="459"/>
    </row>
    <row r="107" spans="1:13">
      <c r="A107" s="455"/>
      <c r="B107" s="103"/>
      <c r="C107" s="103"/>
      <c r="D107" s="103"/>
      <c r="E107" s="460"/>
      <c r="F107" s="461"/>
      <c r="G107" s="103"/>
      <c r="H107" s="103"/>
      <c r="I107" s="103"/>
      <c r="J107" s="103"/>
      <c r="K107" s="103"/>
      <c r="L107" s="103"/>
      <c r="M107" s="459"/>
    </row>
    <row r="108" spans="1:13">
      <c r="A108" s="455"/>
      <c r="B108" s="103"/>
      <c r="C108" s="103"/>
      <c r="D108" s="103"/>
      <c r="E108" s="460"/>
      <c r="F108" s="461"/>
      <c r="G108" s="103"/>
      <c r="H108" s="103"/>
      <c r="I108" s="103"/>
      <c r="J108" s="103"/>
      <c r="K108" s="103"/>
      <c r="L108" s="103"/>
      <c r="M108" s="459"/>
    </row>
    <row r="109" spans="1:13">
      <c r="A109" s="455"/>
      <c r="B109" s="103"/>
      <c r="C109" s="103"/>
      <c r="D109" s="103"/>
      <c r="E109" s="460"/>
      <c r="F109" s="461"/>
      <c r="G109" s="103"/>
      <c r="H109" s="103"/>
      <c r="I109" s="103"/>
      <c r="J109" s="103"/>
      <c r="K109" s="103"/>
      <c r="L109" s="103"/>
      <c r="M109" s="459"/>
    </row>
    <row r="110" spans="1:13">
      <c r="A110" s="461"/>
      <c r="B110" s="103"/>
      <c r="C110" s="103"/>
      <c r="D110" s="103"/>
      <c r="E110" s="460"/>
      <c r="F110" s="461"/>
      <c r="G110" s="103"/>
      <c r="H110" s="103"/>
      <c r="I110" s="103"/>
      <c r="J110" s="103"/>
      <c r="K110" s="103"/>
      <c r="L110" s="103"/>
      <c r="M110" s="460"/>
    </row>
    <row r="111" spans="1:13">
      <c r="A111" s="461"/>
      <c r="B111" s="103"/>
      <c r="C111" s="103"/>
      <c r="D111" s="103"/>
      <c r="E111" s="460"/>
      <c r="F111" s="461"/>
      <c r="G111" s="103"/>
      <c r="H111" s="103"/>
      <c r="I111" s="103"/>
      <c r="J111" s="103"/>
      <c r="K111" s="103"/>
      <c r="L111" s="103"/>
      <c r="M111" s="460"/>
    </row>
    <row r="112" spans="1:13">
      <c r="A112" s="461"/>
      <c r="B112" s="103"/>
      <c r="C112" s="103"/>
      <c r="D112" s="103"/>
      <c r="E112" s="460"/>
      <c r="F112" s="461"/>
      <c r="G112" s="103"/>
      <c r="H112" s="103"/>
      <c r="I112" s="103"/>
      <c r="J112" s="103"/>
      <c r="K112" s="103"/>
      <c r="L112" s="103"/>
      <c r="M112" s="460"/>
    </row>
    <row r="113" spans="1:13">
      <c r="A113" s="461"/>
      <c r="B113" s="103"/>
      <c r="C113" s="103"/>
      <c r="D113" s="103"/>
      <c r="E113" s="460"/>
      <c r="F113" s="461"/>
      <c r="G113" s="103"/>
      <c r="H113" s="103"/>
      <c r="I113" s="103"/>
      <c r="J113" s="103"/>
      <c r="K113" s="103"/>
      <c r="L113" s="103"/>
      <c r="M113" s="460"/>
    </row>
    <row r="114" spans="1:13">
      <c r="A114" s="461"/>
      <c r="B114" s="103"/>
      <c r="C114" s="103"/>
      <c r="D114" s="103"/>
      <c r="E114" s="460"/>
      <c r="F114" s="461"/>
      <c r="G114" s="103"/>
      <c r="H114" s="103"/>
      <c r="I114" s="103"/>
      <c r="J114" s="103"/>
      <c r="K114" s="103"/>
      <c r="L114" s="103"/>
      <c r="M114" s="460"/>
    </row>
    <row r="115" spans="1:13">
      <c r="A115" s="461"/>
      <c r="B115" s="103"/>
      <c r="C115" s="103"/>
      <c r="D115" s="103"/>
      <c r="E115" s="460"/>
      <c r="F115" s="461"/>
      <c r="G115" s="103"/>
      <c r="H115" s="103"/>
      <c r="I115" s="103"/>
      <c r="J115" s="103"/>
      <c r="K115" s="103"/>
      <c r="L115" s="103"/>
      <c r="M115" s="460"/>
    </row>
    <row r="116" spans="1:13" ht="15.75" thickBot="1">
      <c r="A116" s="463"/>
      <c r="B116" s="464"/>
      <c r="C116" s="464"/>
      <c r="D116" s="464"/>
      <c r="E116" s="465"/>
      <c r="F116" s="463"/>
      <c r="G116" s="464"/>
      <c r="H116" s="464"/>
      <c r="I116" s="464"/>
      <c r="J116" s="464"/>
      <c r="K116" s="464"/>
      <c r="L116" s="464"/>
      <c r="M116" s="465"/>
    </row>
    <row r="117" spans="1:13">
      <c r="A117" s="13" t="s">
        <v>3713</v>
      </c>
      <c r="B117" s="1244"/>
      <c r="D117" s="12"/>
      <c r="E117" s="12"/>
      <c r="F117" s="9" t="s">
        <v>3713</v>
      </c>
      <c r="G117" s="1244"/>
      <c r="H117" s="12"/>
      <c r="J117" s="12"/>
      <c r="K117" s="12"/>
      <c r="L117" s="12"/>
      <c r="M117" s="12"/>
    </row>
    <row r="118" spans="1:13">
      <c r="A118" s="12" t="s">
        <v>3716</v>
      </c>
      <c r="B118" s="12"/>
      <c r="C118" s="12"/>
      <c r="D118" s="12"/>
      <c r="E118" s="12"/>
      <c r="F118" s="12" t="s">
        <v>3717</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8" max="16383"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K125"/>
  <sheetViews>
    <sheetView defaultGridColor="0" topLeftCell="G25" colorId="22" zoomScaleNormal="100" workbookViewId="0">
      <selection activeCell="Q35" sqref="Q35"/>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6" width="13.6640625" style="9" customWidth="1"/>
    <col min="7" max="8" width="14.6640625" style="9" customWidth="1"/>
    <col min="9" max="9" width="9.6640625" style="9"/>
    <col min="10" max="10" width="14.6640625" style="9" customWidth="1"/>
    <col min="11" max="11" width="9.6640625" style="9"/>
    <col min="12" max="13" width="14.6640625" style="9" customWidth="1"/>
    <col min="14" max="14" width="4.6640625" style="9" customWidth="1"/>
    <col min="15" max="16384" width="9.6640625" style="9"/>
  </cols>
  <sheetData>
    <row r="1" spans="1:245">
      <c r="A1" s="838" t="s">
        <v>2204</v>
      </c>
      <c r="B1" s="841"/>
      <c r="C1" s="841"/>
      <c r="D1" s="1180" t="s">
        <v>1335</v>
      </c>
      <c r="E1" s="841" t="s">
        <v>3718</v>
      </c>
      <c r="F1" s="842" t="s">
        <v>1792</v>
      </c>
      <c r="G1" s="838" t="s">
        <v>2204</v>
      </c>
      <c r="H1" s="841"/>
      <c r="I1" s="840" t="s">
        <v>1335</v>
      </c>
      <c r="J1" s="841"/>
      <c r="K1" s="840" t="s">
        <v>1791</v>
      </c>
      <c r="L1" s="841"/>
      <c r="M1" s="840" t="s">
        <v>1792</v>
      </c>
      <c r="N1" s="1138"/>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2" t="str">
        <f>'Data Sheet'!$C$25</f>
        <v xml:space="preserve"> New York State Electric &amp; Gas Corporation</v>
      </c>
      <c r="D2" s="1144" t="s">
        <v>1148</v>
      </c>
      <c r="E2" s="9" t="s">
        <v>1794</v>
      </c>
      <c r="F2" s="846"/>
      <c r="G2" s="72" t="str">
        <f>'Data Sheet'!$C$25</f>
        <v xml:space="preserve"> New York State Electric &amp; Gas Corporation</v>
      </c>
      <c r="I2" s="435" t="s">
        <v>1148</v>
      </c>
      <c r="K2" s="435" t="s">
        <v>1794</v>
      </c>
      <c r="M2" s="435" t="s">
        <v>1778</v>
      </c>
      <c r="N2" s="1141"/>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843"/>
      <c r="D3" s="1144" t="s">
        <v>1149</v>
      </c>
      <c r="E3" s="703" t="str">
        <f>'Data Sheet'!$C$40</f>
        <v xml:space="preserve"> </v>
      </c>
      <c r="F3" s="1285" t="str">
        <f>'Data Sheet'!$C$38</f>
        <v>12/31/2016</v>
      </c>
      <c r="G3" s="847"/>
      <c r="H3" s="467"/>
      <c r="I3" s="485" t="s">
        <v>1149</v>
      </c>
      <c r="J3" s="467"/>
      <c r="K3" s="696" t="str">
        <f>'Data Sheet'!$C$40</f>
        <v xml:space="preserve"> </v>
      </c>
      <c r="L3" s="703"/>
      <c r="M3" s="1292" t="str">
        <f>'Data Sheet'!$C$38</f>
        <v>12/31/2016</v>
      </c>
      <c r="N3" s="1143"/>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184" t="s">
        <v>1778</v>
      </c>
      <c r="B4" s="1157"/>
      <c r="C4" s="1157"/>
      <c r="D4" s="1157"/>
      <c r="E4" s="1157"/>
      <c r="F4" s="1212"/>
      <c r="G4" s="843"/>
      <c r="N4" s="1141"/>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205" t="s">
        <v>3719</v>
      </c>
      <c r="B5" s="12"/>
      <c r="C5" s="12"/>
      <c r="D5" s="12"/>
      <c r="E5" s="12"/>
      <c r="F5" s="855"/>
      <c r="G5" s="1205" t="s">
        <v>3720</v>
      </c>
      <c r="H5" s="12"/>
      <c r="I5" s="12"/>
      <c r="J5" s="12"/>
      <c r="K5" s="12"/>
      <c r="L5" s="12"/>
      <c r="M5" s="12"/>
      <c r="N5" s="855"/>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847"/>
      <c r="B6" s="467"/>
      <c r="C6" s="467"/>
      <c r="D6" s="467"/>
      <c r="E6" s="467"/>
      <c r="F6" s="1143"/>
      <c r="G6" s="847"/>
      <c r="H6" s="467"/>
      <c r="I6" s="467"/>
      <c r="J6" s="467"/>
      <c r="K6" s="467"/>
      <c r="L6" s="467"/>
      <c r="M6" s="467"/>
      <c r="N6" s="114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843"/>
      <c r="F7" s="1141"/>
      <c r="G7" s="843"/>
      <c r="N7" s="1141"/>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245" t="s">
        <v>2389</v>
      </c>
      <c r="B8" s="1131" t="s">
        <v>3721</v>
      </c>
      <c r="C8" s="1131"/>
      <c r="D8" s="1131"/>
      <c r="E8" s="1131"/>
      <c r="F8" s="1246"/>
      <c r="G8" s="1245" t="s">
        <v>3722</v>
      </c>
      <c r="H8" s="1131"/>
      <c r="I8" s="1131"/>
      <c r="J8" s="1131"/>
      <c r="K8" s="1131"/>
      <c r="L8" s="1131"/>
      <c r="M8" s="1131"/>
      <c r="N8" s="1246"/>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245"/>
      <c r="B9" s="1131" t="s">
        <v>3723</v>
      </c>
      <c r="C9" s="1131"/>
      <c r="D9" s="1131"/>
      <c r="E9" s="1131"/>
      <c r="F9" s="1246"/>
      <c r="G9" s="1245"/>
      <c r="H9" s="1131"/>
      <c r="I9" s="1131"/>
      <c r="J9" s="1131"/>
      <c r="K9" s="1131"/>
      <c r="L9" s="1131"/>
      <c r="M9" s="1131"/>
      <c r="N9" s="1246"/>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245" t="s">
        <v>2306</v>
      </c>
      <c r="B10" s="1131" t="s">
        <v>2261</v>
      </c>
      <c r="C10" s="1131"/>
      <c r="D10" s="1131"/>
      <c r="E10" s="1131"/>
      <c r="F10" s="1246"/>
      <c r="G10" s="1245"/>
      <c r="H10" s="1131"/>
      <c r="I10" s="1131"/>
      <c r="J10" s="1131"/>
      <c r="K10" s="1131"/>
      <c r="L10" s="1131"/>
      <c r="M10" s="1131"/>
      <c r="N10" s="1246"/>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847"/>
      <c r="B11" s="467"/>
      <c r="C11" s="467"/>
      <c r="D11" s="467"/>
      <c r="E11" s="467"/>
      <c r="F11" s="1143"/>
      <c r="G11" s="847"/>
      <c r="H11" s="467"/>
      <c r="I11" s="467"/>
      <c r="J11" s="467"/>
      <c r="K11" s="467"/>
      <c r="L11" s="467"/>
      <c r="M11" s="467"/>
      <c r="N11" s="1143"/>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146"/>
      <c r="C12" s="844"/>
      <c r="D12" s="844"/>
      <c r="E12" s="850" t="s">
        <v>2209</v>
      </c>
      <c r="F12" s="851"/>
      <c r="G12" s="849" t="s">
        <v>2209</v>
      </c>
      <c r="H12" s="1196"/>
      <c r="I12" s="850" t="s">
        <v>2210</v>
      </c>
      <c r="J12" s="850"/>
      <c r="K12" s="850"/>
      <c r="L12" s="850"/>
      <c r="M12" s="468"/>
      <c r="N12" s="846"/>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146"/>
      <c r="C13" s="844"/>
      <c r="D13" s="844"/>
      <c r="E13" s="844"/>
      <c r="F13" s="1141"/>
      <c r="G13" s="1146"/>
      <c r="H13" s="844"/>
      <c r="I13" s="850" t="s">
        <v>535</v>
      </c>
      <c r="J13" s="850"/>
      <c r="K13" s="1195" t="s">
        <v>532</v>
      </c>
      <c r="L13" s="850"/>
      <c r="M13" s="1154" t="s">
        <v>1825</v>
      </c>
      <c r="N13" s="846"/>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146"/>
      <c r="C14" s="844"/>
      <c r="D14" s="1151" t="s">
        <v>1825</v>
      </c>
      <c r="E14" s="1151" t="s">
        <v>295</v>
      </c>
      <c r="F14" s="1155" t="s">
        <v>295</v>
      </c>
      <c r="G14" s="1150" t="s">
        <v>295</v>
      </c>
      <c r="H14" s="1151" t="s">
        <v>295</v>
      </c>
      <c r="J14" s="435"/>
      <c r="K14" s="1144"/>
      <c r="M14" s="1154" t="s">
        <v>2501</v>
      </c>
      <c r="N14" s="846"/>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150" t="s">
        <v>1718</v>
      </c>
      <c r="C15" s="1151" t="s">
        <v>566</v>
      </c>
      <c r="D15" s="1151" t="s">
        <v>874</v>
      </c>
      <c r="E15" s="1151" t="s">
        <v>2213</v>
      </c>
      <c r="F15" s="1155" t="s">
        <v>2214</v>
      </c>
      <c r="G15" s="1150" t="s">
        <v>2213</v>
      </c>
      <c r="H15" s="1151" t="s">
        <v>2214</v>
      </c>
      <c r="I15" s="1152" t="s">
        <v>176</v>
      </c>
      <c r="J15" s="1192" t="s">
        <v>1829</v>
      </c>
      <c r="K15" s="1154" t="s">
        <v>176</v>
      </c>
      <c r="L15" s="1152" t="s">
        <v>1829</v>
      </c>
      <c r="M15" s="1144"/>
      <c r="N15" s="1153" t="s">
        <v>1718</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150" t="s">
        <v>1721</v>
      </c>
      <c r="C16" s="844"/>
      <c r="D16" s="1151" t="s">
        <v>550</v>
      </c>
      <c r="E16" s="1151" t="s">
        <v>2262</v>
      </c>
      <c r="F16" s="1155" t="s">
        <v>2263</v>
      </c>
      <c r="G16" s="1150" t="s">
        <v>2264</v>
      </c>
      <c r="H16" s="1151" t="s">
        <v>2265</v>
      </c>
      <c r="I16" s="12" t="s">
        <v>2220</v>
      </c>
      <c r="J16" s="435"/>
      <c r="K16" s="1247" t="s">
        <v>2221</v>
      </c>
      <c r="M16" s="1144"/>
      <c r="N16" s="1153" t="s">
        <v>1721</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194"/>
      <c r="B17" s="467"/>
      <c r="C17" s="1207" t="s">
        <v>3007</v>
      </c>
      <c r="D17" s="1207" t="s">
        <v>3008</v>
      </c>
      <c r="E17" s="1207" t="s">
        <v>3009</v>
      </c>
      <c r="F17" s="1216" t="s">
        <v>3010</v>
      </c>
      <c r="G17" s="1215" t="s">
        <v>2337</v>
      </c>
      <c r="H17" s="1207" t="s">
        <v>2338</v>
      </c>
      <c r="I17" s="1197" t="s">
        <v>2339</v>
      </c>
      <c r="J17" s="1199" t="s">
        <v>2340</v>
      </c>
      <c r="K17" s="1198" t="s">
        <v>2341</v>
      </c>
      <c r="L17" s="1197" t="s">
        <v>2342</v>
      </c>
      <c r="M17" s="1198" t="s">
        <v>2343</v>
      </c>
      <c r="N17" s="1200"/>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194">
        <v>1</v>
      </c>
      <c r="B18" s="467"/>
      <c r="C18" s="848" t="s">
        <v>2266</v>
      </c>
      <c r="D18" s="442"/>
      <c r="E18" s="443"/>
      <c r="F18" s="444"/>
      <c r="G18" s="445" t="s">
        <v>1778</v>
      </c>
      <c r="H18" s="443" t="s">
        <v>1778</v>
      </c>
      <c r="I18" s="446"/>
      <c r="J18" s="446"/>
      <c r="K18" s="446"/>
      <c r="L18" s="446"/>
      <c r="M18" s="1248"/>
      <c r="N18" s="1200">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1194">
        <v>2</v>
      </c>
      <c r="B19" s="467"/>
      <c r="C19" s="848" t="s">
        <v>2223</v>
      </c>
      <c r="D19" s="2955">
        <v>566701657</v>
      </c>
      <c r="E19" s="2955">
        <v>118385676</v>
      </c>
      <c r="F19" s="2956">
        <v>57836878</v>
      </c>
      <c r="G19" s="2957">
        <v>833053</v>
      </c>
      <c r="H19" s="2955">
        <v>652360</v>
      </c>
      <c r="I19" s="2959">
        <v>283</v>
      </c>
      <c r="J19" s="2960">
        <v>5161916</v>
      </c>
      <c r="K19" s="2958">
        <v>283</v>
      </c>
      <c r="L19" s="2959">
        <v>42067637</v>
      </c>
      <c r="M19" s="2958">
        <f>D19+E19-F19+G19-H19-J19+L19</f>
        <v>664336869</v>
      </c>
      <c r="N19" s="1200">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1194">
        <v>3</v>
      </c>
      <c r="B20" s="467"/>
      <c r="C20" s="848" t="s">
        <v>2164</v>
      </c>
      <c r="D20" s="471">
        <v>149960748</v>
      </c>
      <c r="E20" s="471">
        <v>27160525</v>
      </c>
      <c r="F20" s="320">
        <v>22282330</v>
      </c>
      <c r="G20" s="108">
        <v>89649</v>
      </c>
      <c r="H20" s="471">
        <v>66077</v>
      </c>
      <c r="I20" s="77">
        <v>283</v>
      </c>
      <c r="J20" s="305">
        <v>48702108</v>
      </c>
      <c r="K20" s="86"/>
      <c r="L20" s="472"/>
      <c r="M20" s="319">
        <f>D20+E20-F20+G20-H20-J20+L20</f>
        <v>106160407</v>
      </c>
      <c r="N20" s="1200">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1194">
        <v>4</v>
      </c>
      <c r="B21" s="467"/>
      <c r="C21" s="848" t="s">
        <v>898</v>
      </c>
      <c r="D21" s="471"/>
      <c r="E21" s="471"/>
      <c r="F21" s="320"/>
      <c r="G21" s="108"/>
      <c r="H21" s="471"/>
      <c r="I21" s="77"/>
      <c r="J21" s="305"/>
      <c r="K21" s="86"/>
      <c r="L21" s="472"/>
      <c r="M21" s="319">
        <f>D21+E21-F21+G21-H21-J21+L21</f>
        <v>0</v>
      </c>
      <c r="N21" s="1200">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1194">
        <v>5</v>
      </c>
      <c r="B22" s="467"/>
      <c r="C22" s="848" t="s">
        <v>899</v>
      </c>
      <c r="D22" s="471">
        <f>SUM(D19:D21)</f>
        <v>716662405</v>
      </c>
      <c r="E22" s="471">
        <f>SUM(E19:E21)</f>
        <v>145546201</v>
      </c>
      <c r="F22" s="320">
        <f>SUM(F19:F21)</f>
        <v>80119208</v>
      </c>
      <c r="G22" s="108">
        <f>SUM(G19:G21)</f>
        <v>922702</v>
      </c>
      <c r="H22" s="319">
        <f>SUM(H19:H21)</f>
        <v>718437</v>
      </c>
      <c r="I22" s="77"/>
      <c r="J22" s="305">
        <f>SUM(J19:J21)</f>
        <v>53864024</v>
      </c>
      <c r="K22" s="86"/>
      <c r="L22" s="472">
        <f>SUM(L19:L21)</f>
        <v>42067637</v>
      </c>
      <c r="M22" s="305">
        <f>SUM(M19:M21)</f>
        <v>770497276</v>
      </c>
      <c r="N22" s="1200">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194">
        <v>6</v>
      </c>
      <c r="B23" s="467"/>
      <c r="C23" s="848" t="s">
        <v>2983</v>
      </c>
      <c r="D23" s="471"/>
      <c r="E23" s="471"/>
      <c r="F23" s="320"/>
      <c r="G23" s="108"/>
      <c r="H23" s="471"/>
      <c r="I23" s="77"/>
      <c r="J23" s="305"/>
      <c r="K23" s="86"/>
      <c r="L23" s="472"/>
      <c r="M23" s="319">
        <f>D23+E23-F23+G23-H23-J23+L23</f>
        <v>0</v>
      </c>
      <c r="N23" s="1200">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194">
        <v>7</v>
      </c>
      <c r="B24" s="467"/>
      <c r="C24" s="848"/>
      <c r="D24" s="471"/>
      <c r="E24" s="471"/>
      <c r="F24" s="320"/>
      <c r="G24" s="108"/>
      <c r="H24" s="471"/>
      <c r="I24" s="77"/>
      <c r="J24" s="305"/>
      <c r="K24" s="86"/>
      <c r="L24" s="472"/>
      <c r="M24" s="319">
        <f>D24+E24-F24+G24-H24-J24+L24</f>
        <v>0</v>
      </c>
      <c r="N24" s="1200">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194">
        <v>8</v>
      </c>
      <c r="B25" s="467"/>
      <c r="C25" s="848"/>
      <c r="D25" s="471"/>
      <c r="E25" s="471"/>
      <c r="F25" s="320"/>
      <c r="G25" s="108"/>
      <c r="H25" s="471"/>
      <c r="I25" s="77"/>
      <c r="J25" s="305"/>
      <c r="K25" s="86"/>
      <c r="L25" s="472"/>
      <c r="M25" s="319">
        <f>D25+E25-F25+G25-H25-J25+L25</f>
        <v>0</v>
      </c>
      <c r="N25" s="1200">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194">
        <v>9</v>
      </c>
      <c r="B26" s="467"/>
      <c r="C26" s="848" t="s">
        <v>900</v>
      </c>
      <c r="D26" s="2955">
        <f>D22+SUM(D23:D25)</f>
        <v>716662405</v>
      </c>
      <c r="E26" s="2955">
        <f>E22+SUM(E23:E25)</f>
        <v>145546201</v>
      </c>
      <c r="F26" s="2956">
        <f>F22+SUM(F23:F25)</f>
        <v>80119208</v>
      </c>
      <c r="G26" s="2957">
        <f>G22+SUM(G23:G25)</f>
        <v>922702</v>
      </c>
      <c r="H26" s="2955">
        <f>H22+SUM(H23:H25)</f>
        <v>718437</v>
      </c>
      <c r="I26" s="2959"/>
      <c r="J26" s="2958">
        <f>J22+SUM(J23:J25)</f>
        <v>53864024</v>
      </c>
      <c r="K26" s="2958"/>
      <c r="L26" s="2958">
        <f>L22+SUM(L23:L25)</f>
        <v>42067637</v>
      </c>
      <c r="M26" s="2955">
        <f>M22+SUM(M23:M25)</f>
        <v>770497276</v>
      </c>
      <c r="N26" s="1200">
        <v>9</v>
      </c>
      <c r="O26" s="408"/>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146"/>
      <c r="C27" s="844"/>
      <c r="D27" s="473"/>
      <c r="E27" s="474"/>
      <c r="F27" s="475"/>
      <c r="G27" s="476"/>
      <c r="H27" s="474"/>
      <c r="I27" s="451"/>
      <c r="J27" s="474"/>
      <c r="K27" s="451"/>
      <c r="L27" s="474"/>
      <c r="M27" s="477"/>
      <c r="N27" s="846"/>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194">
        <v>10</v>
      </c>
      <c r="B28" s="467"/>
      <c r="C28" s="848" t="s">
        <v>3706</v>
      </c>
      <c r="D28" s="440"/>
      <c r="E28" s="419"/>
      <c r="F28" s="421"/>
      <c r="G28" s="422"/>
      <c r="H28" s="419"/>
      <c r="I28" s="453"/>
      <c r="J28" s="419"/>
      <c r="K28" s="453"/>
      <c r="L28" s="419"/>
      <c r="M28" s="441"/>
      <c r="N28" s="1200">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194">
        <v>11</v>
      </c>
      <c r="B29" s="467"/>
      <c r="C29" s="848" t="s">
        <v>3707</v>
      </c>
      <c r="D29" s="471">
        <v>667949188</v>
      </c>
      <c r="E29" s="2955">
        <v>124614493</v>
      </c>
      <c r="F29" s="2962">
        <v>66566501</v>
      </c>
      <c r="G29" s="2957">
        <v>783934</v>
      </c>
      <c r="H29" s="2958">
        <v>613518</v>
      </c>
      <c r="I29" s="2959"/>
      <c r="J29" s="2960">
        <v>44428197</v>
      </c>
      <c r="K29" s="2958"/>
      <c r="L29" s="2959">
        <v>32527242</v>
      </c>
      <c r="M29" s="2958">
        <f>D29+E29-F29+G29-H29-J29+L29</f>
        <v>714266641</v>
      </c>
      <c r="N29" s="1200">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194">
        <v>12</v>
      </c>
      <c r="B30" s="467"/>
      <c r="C30" s="848" t="s">
        <v>3708</v>
      </c>
      <c r="D30" s="471">
        <v>48713217</v>
      </c>
      <c r="E30" s="471">
        <v>20931708</v>
      </c>
      <c r="F30" s="2961">
        <v>13552707</v>
      </c>
      <c r="G30" s="108">
        <v>138768</v>
      </c>
      <c r="H30" s="471">
        <v>104919</v>
      </c>
      <c r="I30" s="467"/>
      <c r="J30" s="2963">
        <v>9435827</v>
      </c>
      <c r="K30" s="2964"/>
      <c r="L30" s="2965">
        <v>9540395</v>
      </c>
      <c r="M30" s="319">
        <f>D30+E30-F30+G30-H30-J30+L30</f>
        <v>56230635</v>
      </c>
      <c r="N30" s="1200">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194">
        <v>13</v>
      </c>
      <c r="B31" s="467"/>
      <c r="C31" s="848" t="s">
        <v>3709</v>
      </c>
      <c r="D31" s="323"/>
      <c r="E31" s="323"/>
      <c r="F31" s="324"/>
      <c r="G31" s="466"/>
      <c r="H31" s="323"/>
      <c r="I31" s="467"/>
      <c r="J31" s="321"/>
      <c r="K31" s="468"/>
      <c r="L31" s="469"/>
      <c r="M31" s="470">
        <f>D31+E31-F31+G31-H31-J31+L31</f>
        <v>0</v>
      </c>
      <c r="N31" s="1200">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205" t="s">
        <v>3710</v>
      </c>
      <c r="B32" s="12"/>
      <c r="C32" s="12"/>
      <c r="D32" s="12"/>
      <c r="E32" s="12"/>
      <c r="F32" s="855"/>
      <c r="G32" s="1205" t="s">
        <v>3711</v>
      </c>
      <c r="H32" s="12"/>
      <c r="I32" s="12"/>
      <c r="J32" s="12"/>
      <c r="K32" s="12"/>
      <c r="L32" s="12"/>
      <c r="M32" s="12"/>
      <c r="N32" s="855"/>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843"/>
      <c r="F33" s="1141"/>
      <c r="G33" s="843"/>
      <c r="N33" s="1141"/>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843"/>
      <c r="D34" s="307"/>
      <c r="E34" s="307"/>
      <c r="F34" s="312"/>
      <c r="G34" s="351"/>
      <c r="H34" s="307"/>
      <c r="N34" s="312"/>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843"/>
      <c r="D35" s="307"/>
      <c r="E35" s="307"/>
      <c r="F35" s="312"/>
      <c r="G35" s="351"/>
      <c r="H35" s="307"/>
      <c r="N35" s="312"/>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843"/>
      <c r="D36" s="307"/>
      <c r="E36" s="307"/>
      <c r="F36" s="312"/>
      <c r="G36" s="351"/>
      <c r="H36" s="307"/>
      <c r="N36" s="312"/>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843"/>
      <c r="D37" s="307"/>
      <c r="E37" s="307"/>
      <c r="F37" s="312"/>
      <c r="G37" s="351"/>
      <c r="H37" s="307"/>
      <c r="N37" s="312"/>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843"/>
      <c r="D38" s="307"/>
      <c r="E38" s="307"/>
      <c r="F38" s="312"/>
      <c r="G38" s="351"/>
      <c r="H38" s="307"/>
      <c r="N38" s="312"/>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843"/>
      <c r="D39" s="307"/>
      <c r="E39" s="307"/>
      <c r="F39" s="312"/>
      <c r="G39" s="351"/>
      <c r="H39" s="307"/>
      <c r="N39" s="312"/>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843"/>
      <c r="D40" s="307"/>
      <c r="E40" s="307"/>
      <c r="F40" s="312"/>
      <c r="G40" s="351"/>
      <c r="H40" s="307"/>
      <c r="N40" s="312"/>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843"/>
      <c r="D41" s="307"/>
      <c r="E41" s="307"/>
      <c r="F41" s="312"/>
      <c r="G41" s="351"/>
      <c r="H41" s="307"/>
      <c r="N41" s="312"/>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843"/>
      <c r="D42" s="307"/>
      <c r="E42" s="307"/>
      <c r="F42" s="312"/>
      <c r="G42" s="351"/>
      <c r="H42" s="307"/>
      <c r="N42" s="312"/>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843"/>
      <c r="D43" s="307"/>
      <c r="E43" s="307"/>
      <c r="F43" s="312"/>
      <c r="G43" s="351"/>
      <c r="H43" s="307"/>
      <c r="N43" s="312"/>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843"/>
      <c r="D44" s="307"/>
      <c r="E44" s="307"/>
      <c r="F44" s="312"/>
      <c r="G44" s="351"/>
      <c r="H44" s="307"/>
      <c r="N44" s="312"/>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843"/>
      <c r="D45" s="307"/>
      <c r="E45" s="307"/>
      <c r="F45" s="312"/>
      <c r="G45" s="351"/>
      <c r="H45" s="307"/>
      <c r="N45" s="312"/>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843"/>
      <c r="D46" s="307"/>
      <c r="E46" s="307"/>
      <c r="F46" s="312"/>
      <c r="G46" s="351"/>
      <c r="H46" s="307"/>
      <c r="N46" s="312"/>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843"/>
      <c r="F47" s="1141"/>
      <c r="G47" s="843"/>
      <c r="N47" s="1141"/>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843"/>
      <c r="F48" s="1141"/>
      <c r="G48" s="843"/>
      <c r="N48" s="1141"/>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843"/>
      <c r="F49" s="1141"/>
      <c r="G49" s="843"/>
      <c r="N49" s="1141"/>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843"/>
      <c r="F50" s="1141"/>
      <c r="G50" s="843"/>
      <c r="N50" s="1141"/>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843"/>
      <c r="F51" s="1141"/>
      <c r="G51" s="843"/>
      <c r="N51" s="1141"/>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843"/>
      <c r="F52" s="1141"/>
      <c r="G52" s="843"/>
      <c r="N52" s="1141"/>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843"/>
      <c r="F53" s="1141"/>
      <c r="G53" s="843"/>
      <c r="N53" s="1141"/>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843"/>
      <c r="F54" s="1141"/>
      <c r="G54" s="843"/>
      <c r="N54" s="1141"/>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843"/>
      <c r="F55" s="1141"/>
      <c r="G55" s="843"/>
      <c r="N55" s="1141"/>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843"/>
      <c r="F56" s="1141"/>
      <c r="G56" s="843"/>
      <c r="N56" s="1141"/>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75" thickBot="1">
      <c r="A57" s="859"/>
      <c r="B57" s="860"/>
      <c r="C57" s="860"/>
      <c r="D57" s="412"/>
      <c r="E57" s="412"/>
      <c r="F57" s="327"/>
      <c r="G57" s="859"/>
      <c r="H57" s="412"/>
      <c r="I57" s="860"/>
      <c r="J57" s="412"/>
      <c r="K57" s="860"/>
      <c r="L57" s="412"/>
      <c r="M57" s="860"/>
      <c r="N57" s="32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410"/>
      <c r="E58" s="410"/>
      <c r="F58" s="410"/>
      <c r="G58" s="368"/>
      <c r="H58" s="410"/>
      <c r="I58" s="12"/>
      <c r="J58" s="12"/>
      <c r="K58" s="12"/>
      <c r="L58" s="12"/>
      <c r="M58" s="410"/>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244" t="s">
        <v>901</v>
      </c>
      <c r="B59" s="1244"/>
      <c r="C59" s="1244"/>
      <c r="E59" s="408"/>
      <c r="F59" s="408"/>
      <c r="G59" s="2521" t="s">
        <v>901</v>
      </c>
      <c r="H59" s="410"/>
      <c r="I59" s="12"/>
      <c r="K59" s="410"/>
      <c r="L59" s="368"/>
      <c r="M59" s="368"/>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3209" t="s">
        <v>902</v>
      </c>
      <c r="B60" s="3209"/>
      <c r="C60" s="3209"/>
      <c r="D60" s="3209"/>
      <c r="E60" s="3209"/>
      <c r="F60" s="3209"/>
      <c r="G60" s="12" t="s">
        <v>903</v>
      </c>
      <c r="H60" s="410"/>
      <c r="I60" s="410"/>
      <c r="J60" s="410"/>
      <c r="K60" s="410"/>
      <c r="L60" s="410"/>
      <c r="M60" s="410"/>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s="832"/>
    </row>
    <row r="62" spans="1:245" ht="15.75">
      <c r="A62" s="1140" t="s">
        <v>415</v>
      </c>
      <c r="B62" s="12"/>
      <c r="C62" s="12"/>
      <c r="D62" s="12"/>
      <c r="E62" s="12"/>
      <c r="F62" s="12"/>
    </row>
    <row r="64" spans="1:245" ht="15.75" thickBot="1">
      <c r="A64" s="9" t="str">
        <f>'Data Sheet'!$C$25</f>
        <v xml:space="preserve"> New York State Electric &amp; Gas Corporation</v>
      </c>
      <c r="E64" s="1136" t="s">
        <v>1778</v>
      </c>
      <c r="F64" s="1355" t="str">
        <f>'Data Sheet'!$C$38</f>
        <v>12/31/2016</v>
      </c>
      <c r="G64" s="9" t="str">
        <f>'Data Sheet'!$C$25</f>
        <v xml:space="preserve"> New York State Electric &amp; Gas Corporation</v>
      </c>
      <c r="K64" s="1136" t="s">
        <v>1778</v>
      </c>
      <c r="M64" s="1355" t="str">
        <f>'Data Sheet'!$C$38</f>
        <v>12/31/2016</v>
      </c>
    </row>
    <row r="65" spans="1:14">
      <c r="A65" s="838" t="s">
        <v>1778</v>
      </c>
      <c r="B65" s="841"/>
      <c r="C65" s="841"/>
      <c r="D65" s="841"/>
      <c r="E65" s="841"/>
      <c r="F65" s="1138"/>
      <c r="G65" s="838"/>
      <c r="H65" s="841"/>
      <c r="I65" s="841"/>
      <c r="J65" s="841"/>
      <c r="K65" s="841"/>
      <c r="L65" s="841"/>
      <c r="M65" s="841"/>
      <c r="N65" s="1138"/>
    </row>
    <row r="66" spans="1:14">
      <c r="A66" s="1205" t="s">
        <v>3719</v>
      </c>
      <c r="B66" s="12"/>
      <c r="C66" s="12"/>
      <c r="D66" s="12"/>
      <c r="E66" s="12"/>
      <c r="F66" s="855"/>
      <c r="G66" s="1205" t="s">
        <v>3720</v>
      </c>
      <c r="H66" s="12"/>
      <c r="I66" s="12"/>
      <c r="J66" s="12"/>
      <c r="K66" s="12"/>
      <c r="L66" s="12"/>
      <c r="M66" s="12"/>
      <c r="N66" s="855"/>
    </row>
    <row r="67" spans="1:14">
      <c r="A67" s="847"/>
      <c r="B67" s="467"/>
      <c r="C67" s="467"/>
      <c r="D67" s="467"/>
      <c r="E67" s="467"/>
      <c r="F67" s="1143"/>
      <c r="G67" s="847"/>
      <c r="H67" s="467"/>
      <c r="I67" s="467"/>
      <c r="J67" s="467"/>
      <c r="K67" s="467"/>
      <c r="L67" s="467"/>
      <c r="M67" s="467"/>
      <c r="N67" s="1143"/>
    </row>
    <row r="68" spans="1:14">
      <c r="A68" s="351"/>
      <c r="B68" s="307"/>
      <c r="C68" s="307"/>
      <c r="D68" s="307"/>
      <c r="E68" s="410"/>
      <c r="F68" s="478"/>
      <c r="G68" s="479"/>
      <c r="H68" s="410"/>
      <c r="I68" s="410"/>
      <c r="J68" s="410"/>
      <c r="K68" s="410"/>
      <c r="L68" s="410"/>
      <c r="M68" s="307"/>
      <c r="N68" s="312"/>
    </row>
    <row r="69" spans="1:14">
      <c r="A69" s="351"/>
      <c r="B69" s="307"/>
      <c r="C69" s="307"/>
      <c r="D69" s="307"/>
      <c r="E69" s="307"/>
      <c r="F69" s="312"/>
      <c r="G69" s="351"/>
      <c r="H69" s="307"/>
      <c r="I69" s="410"/>
      <c r="J69" s="410"/>
      <c r="K69" s="410"/>
      <c r="L69" s="410"/>
      <c r="M69" s="307"/>
      <c r="N69" s="312"/>
    </row>
    <row r="70" spans="1:14">
      <c r="A70" s="351"/>
      <c r="B70" s="307"/>
      <c r="C70" s="307"/>
      <c r="D70" s="307"/>
      <c r="E70" s="307"/>
      <c r="F70" s="312"/>
      <c r="G70" s="351"/>
      <c r="H70" s="307"/>
      <c r="I70" s="307"/>
      <c r="J70" s="307"/>
      <c r="K70" s="307"/>
      <c r="L70" s="307"/>
      <c r="M70" s="307"/>
      <c r="N70" s="312"/>
    </row>
    <row r="71" spans="1:14">
      <c r="A71" s="351"/>
      <c r="B71" s="307"/>
      <c r="C71" s="307"/>
      <c r="D71" s="307"/>
      <c r="E71" s="307"/>
      <c r="F71" s="312"/>
      <c r="G71" s="351"/>
      <c r="H71" s="307"/>
      <c r="I71" s="335"/>
      <c r="J71" s="307"/>
      <c r="K71" s="307"/>
      <c r="L71" s="307"/>
      <c r="M71" s="307"/>
      <c r="N71" s="312"/>
    </row>
    <row r="72" spans="1:14">
      <c r="A72" s="351"/>
      <c r="B72" s="307"/>
      <c r="C72" s="307"/>
      <c r="D72" s="307"/>
      <c r="E72" s="307"/>
      <c r="F72" s="312"/>
      <c r="G72" s="351"/>
      <c r="H72" s="307"/>
      <c r="I72" s="410"/>
      <c r="J72" s="307"/>
      <c r="K72" s="410"/>
      <c r="L72" s="307"/>
      <c r="M72" s="307"/>
      <c r="N72" s="312"/>
    </row>
    <row r="73" spans="1:14">
      <c r="A73" s="351"/>
      <c r="B73" s="307"/>
      <c r="C73" s="307"/>
      <c r="D73" s="307"/>
      <c r="E73" s="307"/>
      <c r="F73" s="312"/>
      <c r="G73" s="351"/>
      <c r="H73" s="307"/>
      <c r="I73" s="307"/>
      <c r="J73" s="307"/>
      <c r="K73" s="307"/>
      <c r="L73" s="307"/>
      <c r="M73" s="307"/>
      <c r="N73" s="312"/>
    </row>
    <row r="74" spans="1:14">
      <c r="A74" s="351"/>
      <c r="B74" s="307"/>
      <c r="C74" s="307"/>
      <c r="D74" s="307"/>
      <c r="E74" s="307"/>
      <c r="F74" s="312"/>
      <c r="G74" s="351"/>
      <c r="H74" s="307"/>
      <c r="I74" s="307"/>
      <c r="J74" s="307"/>
      <c r="K74" s="307"/>
      <c r="L74" s="307"/>
      <c r="M74" s="307"/>
      <c r="N74" s="312"/>
    </row>
    <row r="75" spans="1:14">
      <c r="A75" s="351"/>
      <c r="B75" s="307"/>
      <c r="C75" s="307"/>
      <c r="D75" s="307"/>
      <c r="E75" s="307"/>
      <c r="F75" s="312"/>
      <c r="G75" s="351"/>
      <c r="H75" s="307"/>
      <c r="I75" s="307"/>
      <c r="J75" s="307"/>
      <c r="K75" s="307"/>
      <c r="L75" s="307"/>
      <c r="M75" s="307"/>
      <c r="N75" s="312"/>
    </row>
    <row r="76" spans="1:14">
      <c r="A76" s="351"/>
      <c r="B76" s="307"/>
      <c r="C76" s="307"/>
      <c r="D76" s="307"/>
      <c r="E76" s="307"/>
      <c r="F76" s="312"/>
      <c r="G76" s="351"/>
      <c r="H76" s="307"/>
      <c r="I76" s="307"/>
      <c r="J76" s="307"/>
      <c r="K76" s="307"/>
      <c r="L76" s="307"/>
      <c r="M76" s="307"/>
      <c r="N76" s="312"/>
    </row>
    <row r="77" spans="1:14">
      <c r="A77" s="351"/>
      <c r="B77" s="307"/>
      <c r="C77" s="307"/>
      <c r="D77" s="307"/>
      <c r="E77" s="307"/>
      <c r="F77" s="312"/>
      <c r="G77" s="351"/>
      <c r="H77" s="307"/>
      <c r="I77" s="307"/>
      <c r="J77" s="307"/>
      <c r="K77" s="307"/>
      <c r="L77" s="307"/>
      <c r="M77" s="307"/>
      <c r="N77" s="312"/>
    </row>
    <row r="78" spans="1:14">
      <c r="A78" s="351"/>
      <c r="B78" s="307"/>
      <c r="C78" s="307"/>
      <c r="D78" s="307"/>
      <c r="E78" s="307"/>
      <c r="F78" s="312"/>
      <c r="G78" s="351"/>
      <c r="H78" s="307"/>
      <c r="I78" s="307"/>
      <c r="J78" s="307"/>
      <c r="K78" s="307"/>
      <c r="L78" s="307"/>
      <c r="M78" s="307"/>
      <c r="N78" s="312"/>
    </row>
    <row r="79" spans="1:14">
      <c r="A79" s="351"/>
      <c r="B79" s="307"/>
      <c r="C79" s="307"/>
      <c r="D79" s="307"/>
      <c r="E79" s="307"/>
      <c r="F79" s="312"/>
      <c r="G79" s="351"/>
      <c r="H79" s="307"/>
      <c r="I79" s="307"/>
      <c r="J79" s="307"/>
      <c r="K79" s="307"/>
      <c r="L79" s="307"/>
      <c r="M79" s="307"/>
      <c r="N79" s="312"/>
    </row>
    <row r="80" spans="1:14">
      <c r="A80" s="351"/>
      <c r="B80" s="307"/>
      <c r="C80" s="307"/>
      <c r="D80" s="307"/>
      <c r="E80" s="307"/>
      <c r="F80" s="312"/>
      <c r="G80" s="351"/>
      <c r="H80" s="307"/>
      <c r="I80" s="307"/>
      <c r="J80" s="307"/>
      <c r="K80" s="307"/>
      <c r="L80" s="307"/>
      <c r="M80" s="307"/>
      <c r="N80" s="312"/>
    </row>
    <row r="81" spans="1:14">
      <c r="A81" s="351"/>
      <c r="B81" s="307"/>
      <c r="C81" s="307"/>
      <c r="D81" s="307"/>
      <c r="E81" s="307"/>
      <c r="F81" s="312"/>
      <c r="G81" s="351"/>
      <c r="H81" s="307"/>
      <c r="I81" s="307"/>
      <c r="J81" s="307"/>
      <c r="K81" s="307"/>
      <c r="L81" s="307"/>
      <c r="M81" s="307"/>
      <c r="N81" s="312"/>
    </row>
    <row r="82" spans="1:14">
      <c r="A82" s="351"/>
      <c r="B82" s="307"/>
      <c r="C82" s="307"/>
      <c r="D82" s="307"/>
      <c r="E82" s="307"/>
      <c r="F82" s="312"/>
      <c r="G82" s="351"/>
      <c r="H82" s="307"/>
      <c r="I82" s="307"/>
      <c r="J82" s="307"/>
      <c r="K82" s="307"/>
      <c r="L82" s="307"/>
      <c r="M82" s="307"/>
      <c r="N82" s="312"/>
    </row>
    <row r="83" spans="1:14">
      <c r="A83" s="351"/>
      <c r="B83" s="307"/>
      <c r="C83" s="307"/>
      <c r="D83" s="307"/>
      <c r="E83" s="307"/>
      <c r="F83" s="312"/>
      <c r="G83" s="351"/>
      <c r="H83" s="307"/>
      <c r="I83" s="307"/>
      <c r="J83" s="307"/>
      <c r="K83" s="307"/>
      <c r="L83" s="307"/>
      <c r="M83" s="307"/>
      <c r="N83" s="312"/>
    </row>
    <row r="84" spans="1:14">
      <c r="A84" s="351"/>
      <c r="B84" s="307"/>
      <c r="C84" s="307"/>
      <c r="D84" s="307"/>
      <c r="E84" s="307"/>
      <c r="F84" s="312"/>
      <c r="G84" s="351"/>
      <c r="H84" s="307"/>
      <c r="I84" s="307"/>
      <c r="J84" s="307"/>
      <c r="K84" s="307"/>
      <c r="L84" s="307"/>
      <c r="M84" s="307"/>
      <c r="N84" s="312"/>
    </row>
    <row r="85" spans="1:14">
      <c r="A85" s="351"/>
      <c r="B85" s="307"/>
      <c r="C85" s="307"/>
      <c r="D85" s="307"/>
      <c r="E85" s="307"/>
      <c r="F85" s="312"/>
      <c r="G85" s="351"/>
      <c r="H85" s="307"/>
      <c r="I85" s="307"/>
      <c r="J85" s="307"/>
      <c r="K85" s="307"/>
      <c r="L85" s="307"/>
      <c r="M85" s="307"/>
      <c r="N85" s="312"/>
    </row>
    <row r="86" spans="1:14">
      <c r="A86" s="351"/>
      <c r="B86" s="307"/>
      <c r="C86" s="307"/>
      <c r="D86" s="307"/>
      <c r="E86" s="307"/>
      <c r="F86" s="312"/>
      <c r="G86" s="351"/>
      <c r="H86" s="307"/>
      <c r="I86" s="307"/>
      <c r="J86" s="307"/>
      <c r="K86" s="307"/>
      <c r="L86" s="307"/>
      <c r="M86" s="307"/>
      <c r="N86" s="312"/>
    </row>
    <row r="87" spans="1:14">
      <c r="A87" s="351"/>
      <c r="B87" s="307"/>
      <c r="C87" s="307"/>
      <c r="D87" s="307"/>
      <c r="E87" s="307"/>
      <c r="F87" s="312"/>
      <c r="G87" s="351"/>
      <c r="H87" s="307"/>
      <c r="I87" s="307"/>
      <c r="J87" s="307"/>
      <c r="K87" s="307"/>
      <c r="L87" s="307"/>
      <c r="M87" s="307"/>
      <c r="N87" s="312"/>
    </row>
    <row r="88" spans="1:14">
      <c r="A88" s="351"/>
      <c r="B88" s="307"/>
      <c r="C88" s="307"/>
      <c r="D88" s="307"/>
      <c r="E88" s="307"/>
      <c r="F88" s="312"/>
      <c r="G88" s="351"/>
      <c r="H88" s="307"/>
      <c r="I88" s="307"/>
      <c r="J88" s="307"/>
      <c r="K88" s="307"/>
      <c r="L88" s="307"/>
      <c r="M88" s="307"/>
      <c r="N88" s="312"/>
    </row>
    <row r="89" spans="1:14">
      <c r="A89" s="351"/>
      <c r="B89" s="307"/>
      <c r="C89" s="307"/>
      <c r="D89" s="307"/>
      <c r="E89" s="307"/>
      <c r="F89" s="312"/>
      <c r="G89" s="351"/>
      <c r="H89" s="307"/>
      <c r="I89" s="307"/>
      <c r="J89" s="307"/>
      <c r="K89" s="307"/>
      <c r="L89" s="307"/>
      <c r="M89" s="307"/>
      <c r="N89" s="312"/>
    </row>
    <row r="90" spans="1:14">
      <c r="A90" s="351"/>
      <c r="B90" s="307"/>
      <c r="C90" s="307"/>
      <c r="D90" s="307"/>
      <c r="E90" s="307"/>
      <c r="F90" s="312"/>
      <c r="G90" s="351"/>
      <c r="H90" s="307"/>
      <c r="I90" s="307"/>
      <c r="J90" s="307"/>
      <c r="K90" s="307"/>
      <c r="L90" s="307"/>
      <c r="M90" s="307"/>
      <c r="N90" s="312"/>
    </row>
    <row r="91" spans="1:14">
      <c r="A91" s="351"/>
      <c r="B91" s="307"/>
      <c r="C91" s="307"/>
      <c r="D91" s="307"/>
      <c r="E91" s="307"/>
      <c r="F91" s="312"/>
      <c r="G91" s="351"/>
      <c r="H91" s="307"/>
      <c r="I91" s="307"/>
      <c r="J91" s="307"/>
      <c r="K91" s="307"/>
      <c r="L91" s="307"/>
      <c r="M91" s="307"/>
      <c r="N91" s="312"/>
    </row>
    <row r="92" spans="1:14">
      <c r="A92" s="351"/>
      <c r="B92" s="307"/>
      <c r="C92" s="307"/>
      <c r="D92" s="307"/>
      <c r="E92" s="307"/>
      <c r="F92" s="312"/>
      <c r="G92" s="351"/>
      <c r="H92" s="307"/>
      <c r="I92" s="307"/>
      <c r="J92" s="307"/>
      <c r="K92" s="307"/>
      <c r="L92" s="307"/>
      <c r="M92" s="307"/>
      <c r="N92" s="312"/>
    </row>
    <row r="93" spans="1:14">
      <c r="A93" s="351"/>
      <c r="B93" s="307"/>
      <c r="C93" s="307"/>
      <c r="D93" s="307"/>
      <c r="E93" s="307"/>
      <c r="F93" s="312"/>
      <c r="G93" s="351"/>
      <c r="H93" s="307"/>
      <c r="I93" s="307"/>
      <c r="J93" s="307"/>
      <c r="K93" s="307"/>
      <c r="L93" s="307"/>
      <c r="M93" s="307"/>
      <c r="N93" s="312"/>
    </row>
    <row r="94" spans="1:14">
      <c r="A94" s="351"/>
      <c r="B94" s="307"/>
      <c r="C94" s="307"/>
      <c r="D94" s="307"/>
      <c r="E94" s="307"/>
      <c r="F94" s="312"/>
      <c r="G94" s="351"/>
      <c r="H94" s="307"/>
      <c r="I94" s="307"/>
      <c r="J94" s="307"/>
      <c r="K94" s="307"/>
      <c r="L94" s="307"/>
      <c r="M94" s="307"/>
      <c r="N94" s="312"/>
    </row>
    <row r="95" spans="1:14">
      <c r="A95" s="351"/>
      <c r="B95" s="307"/>
      <c r="C95" s="307"/>
      <c r="D95" s="307"/>
      <c r="E95" s="307"/>
      <c r="F95" s="312"/>
      <c r="G95" s="351"/>
      <c r="H95" s="307"/>
      <c r="I95" s="307"/>
      <c r="J95" s="307"/>
      <c r="K95" s="307"/>
      <c r="L95" s="307"/>
      <c r="M95" s="307"/>
      <c r="N95" s="312"/>
    </row>
    <row r="96" spans="1:14">
      <c r="A96" s="351"/>
      <c r="B96" s="307"/>
      <c r="C96" s="307"/>
      <c r="D96" s="307"/>
      <c r="E96" s="307"/>
      <c r="F96" s="312"/>
      <c r="G96" s="351"/>
      <c r="H96" s="307"/>
      <c r="I96" s="307"/>
      <c r="J96" s="307"/>
      <c r="K96" s="307"/>
      <c r="L96" s="307"/>
      <c r="M96" s="307"/>
      <c r="N96" s="312"/>
    </row>
    <row r="97" spans="1:14">
      <c r="A97" s="351"/>
      <c r="B97" s="307"/>
      <c r="C97" s="307"/>
      <c r="D97" s="307"/>
      <c r="E97" s="307"/>
      <c r="F97" s="312"/>
      <c r="G97" s="351"/>
      <c r="H97" s="307"/>
      <c r="I97" s="307"/>
      <c r="J97" s="307"/>
      <c r="K97" s="307"/>
      <c r="L97" s="307"/>
      <c r="M97" s="307"/>
      <c r="N97" s="312"/>
    </row>
    <row r="98" spans="1:14">
      <c r="A98" s="351"/>
      <c r="B98" s="307"/>
      <c r="C98" s="307"/>
      <c r="D98" s="307"/>
      <c r="E98" s="307"/>
      <c r="F98" s="312"/>
      <c r="G98" s="351"/>
      <c r="H98" s="307"/>
      <c r="I98" s="307"/>
      <c r="J98" s="307"/>
      <c r="K98" s="307"/>
      <c r="L98" s="307"/>
      <c r="M98" s="307"/>
      <c r="N98" s="312"/>
    </row>
    <row r="99" spans="1:14">
      <c r="A99" s="351"/>
      <c r="B99" s="307"/>
      <c r="C99" s="307"/>
      <c r="D99" s="307"/>
      <c r="E99" s="307"/>
      <c r="F99" s="312"/>
      <c r="G99" s="351"/>
      <c r="H99" s="307"/>
      <c r="I99" s="307"/>
      <c r="J99" s="307"/>
      <c r="K99" s="307"/>
      <c r="L99" s="307"/>
      <c r="M99" s="307"/>
      <c r="N99" s="312"/>
    </row>
    <row r="100" spans="1:14">
      <c r="A100" s="351"/>
      <c r="B100" s="307"/>
      <c r="C100" s="307"/>
      <c r="D100" s="307"/>
      <c r="E100" s="307"/>
      <c r="F100" s="312"/>
      <c r="G100" s="351"/>
      <c r="H100" s="307"/>
      <c r="I100" s="307"/>
      <c r="J100" s="307"/>
      <c r="K100" s="307"/>
      <c r="L100" s="307"/>
      <c r="M100" s="307"/>
      <c r="N100" s="312"/>
    </row>
    <row r="101" spans="1:14">
      <c r="A101" s="351"/>
      <c r="B101" s="307"/>
      <c r="C101" s="307"/>
      <c r="D101" s="307"/>
      <c r="E101" s="307"/>
      <c r="F101" s="312"/>
      <c r="G101" s="351"/>
      <c r="H101" s="307"/>
      <c r="I101" s="307"/>
      <c r="J101" s="307"/>
      <c r="K101" s="307"/>
      <c r="L101" s="307"/>
      <c r="M101" s="307"/>
      <c r="N101" s="312"/>
    </row>
    <row r="102" spans="1:14">
      <c r="A102" s="351"/>
      <c r="B102" s="307"/>
      <c r="C102" s="307"/>
      <c r="D102" s="307"/>
      <c r="E102" s="307"/>
      <c r="F102" s="312"/>
      <c r="G102" s="351"/>
      <c r="H102" s="307"/>
      <c r="I102" s="307"/>
      <c r="J102" s="307"/>
      <c r="K102" s="307"/>
      <c r="L102" s="307"/>
      <c r="M102" s="307"/>
      <c r="N102" s="312"/>
    </row>
    <row r="103" spans="1:14">
      <c r="A103" s="351"/>
      <c r="B103" s="307"/>
      <c r="C103" s="307"/>
      <c r="D103" s="307"/>
      <c r="E103" s="307"/>
      <c r="F103" s="312"/>
      <c r="G103" s="351"/>
      <c r="H103" s="307"/>
      <c r="I103" s="307"/>
      <c r="J103" s="307"/>
      <c r="K103" s="307"/>
      <c r="L103" s="307"/>
      <c r="M103" s="307"/>
      <c r="N103" s="312"/>
    </row>
    <row r="104" spans="1:14">
      <c r="A104" s="351"/>
      <c r="B104" s="307"/>
      <c r="C104" s="307"/>
      <c r="D104" s="307"/>
      <c r="E104" s="307"/>
      <c r="F104" s="312"/>
      <c r="G104" s="351"/>
      <c r="H104" s="307"/>
      <c r="I104" s="307"/>
      <c r="J104" s="307"/>
      <c r="K104" s="307"/>
      <c r="L104" s="307"/>
      <c r="M104" s="307"/>
      <c r="N104" s="312"/>
    </row>
    <row r="105" spans="1:14">
      <c r="A105" s="351"/>
      <c r="B105" s="307"/>
      <c r="C105" s="307"/>
      <c r="D105" s="307"/>
      <c r="E105" s="307"/>
      <c r="F105" s="312"/>
      <c r="G105" s="351"/>
      <c r="H105" s="307"/>
      <c r="I105" s="307"/>
      <c r="J105" s="307"/>
      <c r="K105" s="307"/>
      <c r="L105" s="307"/>
      <c r="M105" s="307"/>
      <c r="N105" s="312"/>
    </row>
    <row r="106" spans="1:14">
      <c r="A106" s="351"/>
      <c r="B106" s="307"/>
      <c r="C106" s="307"/>
      <c r="D106" s="307"/>
      <c r="E106" s="307"/>
      <c r="F106" s="312"/>
      <c r="G106" s="351"/>
      <c r="H106" s="307"/>
      <c r="I106" s="307"/>
      <c r="J106" s="307"/>
      <c r="K106" s="307"/>
      <c r="L106" s="307"/>
      <c r="M106" s="307"/>
      <c r="N106" s="312"/>
    </row>
    <row r="107" spans="1:14">
      <c r="A107" s="351"/>
      <c r="B107" s="307"/>
      <c r="C107" s="307"/>
      <c r="D107" s="307"/>
      <c r="E107" s="307"/>
      <c r="F107" s="312"/>
      <c r="G107" s="351"/>
      <c r="H107" s="307"/>
      <c r="I107" s="307"/>
      <c r="J107" s="307"/>
      <c r="K107" s="307"/>
      <c r="L107" s="307"/>
      <c r="M107" s="307"/>
      <c r="N107" s="312"/>
    </row>
    <row r="108" spans="1:14">
      <c r="A108" s="351"/>
      <c r="B108" s="307"/>
      <c r="C108" s="307"/>
      <c r="D108" s="307"/>
      <c r="E108" s="307"/>
      <c r="F108" s="312"/>
      <c r="G108" s="351"/>
      <c r="H108" s="307"/>
      <c r="I108" s="307"/>
      <c r="J108" s="307"/>
      <c r="K108" s="307"/>
      <c r="L108" s="307"/>
      <c r="M108" s="307"/>
      <c r="N108" s="312"/>
    </row>
    <row r="109" spans="1:14">
      <c r="A109" s="351"/>
      <c r="B109" s="307"/>
      <c r="C109" s="307"/>
      <c r="D109" s="307"/>
      <c r="E109" s="307"/>
      <c r="F109" s="312"/>
      <c r="G109" s="351"/>
      <c r="H109" s="307"/>
      <c r="I109" s="307"/>
      <c r="J109" s="307"/>
      <c r="K109" s="307"/>
      <c r="L109" s="307"/>
      <c r="M109" s="307"/>
      <c r="N109" s="312"/>
    </row>
    <row r="110" spans="1:14">
      <c r="A110" s="351"/>
      <c r="B110" s="307"/>
      <c r="C110" s="307"/>
      <c r="D110" s="307"/>
      <c r="E110" s="307"/>
      <c r="F110" s="312"/>
      <c r="G110" s="351"/>
      <c r="H110" s="307"/>
      <c r="I110" s="307"/>
      <c r="J110" s="307"/>
      <c r="K110" s="307"/>
      <c r="L110" s="307"/>
      <c r="M110" s="307"/>
      <c r="N110" s="312"/>
    </row>
    <row r="111" spans="1:14">
      <c r="A111" s="351"/>
      <c r="B111" s="307"/>
      <c r="C111" s="307"/>
      <c r="D111" s="307"/>
      <c r="E111" s="307"/>
      <c r="F111" s="312"/>
      <c r="G111" s="351"/>
      <c r="H111" s="307"/>
      <c r="I111" s="307"/>
      <c r="J111" s="307"/>
      <c r="K111" s="307"/>
      <c r="L111" s="307"/>
      <c r="M111" s="307"/>
      <c r="N111" s="312"/>
    </row>
    <row r="112" spans="1:14">
      <c r="A112" s="351"/>
      <c r="B112" s="307"/>
      <c r="C112" s="307"/>
      <c r="D112" s="307"/>
      <c r="E112" s="307"/>
      <c r="F112" s="312"/>
      <c r="G112" s="351"/>
      <c r="H112" s="307"/>
      <c r="I112" s="307"/>
      <c r="J112" s="307"/>
      <c r="K112" s="307"/>
      <c r="L112" s="307"/>
      <c r="M112" s="307"/>
      <c r="N112" s="312"/>
    </row>
    <row r="113" spans="1:14">
      <c r="A113" s="351"/>
      <c r="B113" s="307"/>
      <c r="C113" s="307"/>
      <c r="D113" s="307"/>
      <c r="E113" s="307"/>
      <c r="F113" s="312"/>
      <c r="G113" s="351"/>
      <c r="H113" s="307"/>
      <c r="I113" s="307"/>
      <c r="J113" s="307"/>
      <c r="K113" s="307"/>
      <c r="L113" s="307"/>
      <c r="M113" s="307"/>
      <c r="N113" s="312"/>
    </row>
    <row r="114" spans="1:14">
      <c r="A114" s="351"/>
      <c r="B114" s="307"/>
      <c r="C114" s="307"/>
      <c r="D114" s="307"/>
      <c r="E114" s="307"/>
      <c r="F114" s="312"/>
      <c r="G114" s="351"/>
      <c r="H114" s="307"/>
      <c r="I114" s="307"/>
      <c r="J114" s="307"/>
      <c r="K114" s="307"/>
      <c r="L114" s="307"/>
      <c r="M114" s="307"/>
      <c r="N114" s="312"/>
    </row>
    <row r="115" spans="1:14">
      <c r="A115" s="351"/>
      <c r="B115" s="307"/>
      <c r="C115" s="307"/>
      <c r="D115" s="307"/>
      <c r="E115" s="307"/>
      <c r="F115" s="312"/>
      <c r="G115" s="351"/>
      <c r="H115" s="307"/>
      <c r="I115" s="307"/>
      <c r="J115" s="307"/>
      <c r="K115" s="307"/>
      <c r="L115" s="307"/>
      <c r="M115" s="307"/>
      <c r="N115" s="312"/>
    </row>
    <row r="116" spans="1:14">
      <c r="A116" s="351"/>
      <c r="B116" s="307"/>
      <c r="C116" s="307"/>
      <c r="D116" s="307"/>
      <c r="E116" s="307"/>
      <c r="F116" s="312"/>
      <c r="G116" s="351"/>
      <c r="H116" s="307"/>
      <c r="I116" s="307"/>
      <c r="J116" s="307"/>
      <c r="K116" s="307"/>
      <c r="L116" s="307"/>
      <c r="M116" s="307"/>
      <c r="N116" s="312"/>
    </row>
    <row r="117" spans="1:14">
      <c r="A117" s="351"/>
      <c r="B117" s="307"/>
      <c r="C117" s="307"/>
      <c r="D117" s="307"/>
      <c r="E117" s="307"/>
      <c r="F117" s="312"/>
      <c r="G117" s="351"/>
      <c r="H117" s="307"/>
      <c r="I117" s="307"/>
      <c r="J117" s="307"/>
      <c r="K117" s="307"/>
      <c r="L117" s="307"/>
      <c r="M117" s="307"/>
      <c r="N117" s="312"/>
    </row>
    <row r="118" spans="1:14">
      <c r="A118" s="351"/>
      <c r="B118" s="307"/>
      <c r="C118" s="307"/>
      <c r="D118" s="307"/>
      <c r="E118" s="307"/>
      <c r="F118" s="312"/>
      <c r="G118" s="351"/>
      <c r="H118" s="307"/>
      <c r="I118" s="307"/>
      <c r="J118" s="307"/>
      <c r="K118" s="307"/>
      <c r="L118" s="307"/>
      <c r="M118" s="307"/>
      <c r="N118" s="312"/>
    </row>
    <row r="119" spans="1:14">
      <c r="A119" s="351"/>
      <c r="B119" s="307"/>
      <c r="C119" s="307"/>
      <c r="D119" s="307"/>
      <c r="E119" s="307"/>
      <c r="F119" s="312"/>
      <c r="G119" s="351"/>
      <c r="H119" s="307"/>
      <c r="I119" s="307"/>
      <c r="J119" s="307"/>
      <c r="K119" s="307"/>
      <c r="L119" s="307"/>
      <c r="M119" s="307"/>
      <c r="N119" s="312"/>
    </row>
    <row r="120" spans="1:14">
      <c r="A120" s="351"/>
      <c r="B120" s="307"/>
      <c r="C120" s="307"/>
      <c r="D120" s="307"/>
      <c r="E120" s="307"/>
      <c r="F120" s="312"/>
      <c r="G120" s="351"/>
      <c r="H120" s="307"/>
      <c r="I120" s="307"/>
      <c r="J120" s="307"/>
      <c r="K120" s="307"/>
      <c r="L120" s="307"/>
      <c r="M120" s="307"/>
      <c r="N120" s="312"/>
    </row>
    <row r="121" spans="1:14">
      <c r="A121" s="351"/>
      <c r="B121" s="307"/>
      <c r="C121" s="307"/>
      <c r="D121" s="307"/>
      <c r="E121" s="307"/>
      <c r="F121" s="312"/>
      <c r="G121" s="351"/>
      <c r="H121" s="307"/>
      <c r="I121" s="307"/>
      <c r="J121" s="307"/>
      <c r="K121" s="307"/>
      <c r="L121" s="307"/>
      <c r="M121" s="307"/>
      <c r="N121" s="312"/>
    </row>
    <row r="122" spans="1:14" ht="15.75" thickBot="1">
      <c r="A122" s="480"/>
      <c r="B122" s="481"/>
      <c r="C122" s="481"/>
      <c r="D122" s="481"/>
      <c r="E122" s="481"/>
      <c r="F122" s="341"/>
      <c r="G122" s="480"/>
      <c r="H122" s="481"/>
      <c r="I122" s="481"/>
      <c r="J122" s="481"/>
      <c r="K122" s="481"/>
      <c r="L122" s="481"/>
      <c r="M122" s="481"/>
      <c r="N122" s="341"/>
    </row>
    <row r="123" spans="1:14">
      <c r="A123" s="12"/>
      <c r="B123" s="12"/>
      <c r="C123" s="12"/>
      <c r="D123" s="410"/>
      <c r="E123" s="410"/>
      <c r="F123" s="410"/>
      <c r="G123" s="368"/>
      <c r="H123" s="410"/>
      <c r="I123" s="12"/>
      <c r="J123" s="12"/>
      <c r="K123" s="12"/>
      <c r="L123" s="12"/>
      <c r="M123" s="410"/>
    </row>
    <row r="124" spans="1:14">
      <c r="A124" s="2521" t="s">
        <v>901</v>
      </c>
      <c r="B124" s="12"/>
      <c r="C124" s="12"/>
      <c r="E124" s="408"/>
      <c r="F124" s="408"/>
      <c r="G124" s="2521" t="s">
        <v>901</v>
      </c>
      <c r="H124" s="410"/>
      <c r="I124" s="12"/>
      <c r="K124" s="410"/>
      <c r="L124" s="368"/>
      <c r="M124" s="368"/>
    </row>
    <row r="125" spans="1:14">
      <c r="A125" s="410" t="s">
        <v>904</v>
      </c>
      <c r="B125" s="12"/>
      <c r="C125" s="12"/>
      <c r="D125" s="410"/>
      <c r="E125" s="410"/>
      <c r="F125" s="410"/>
      <c r="G125" s="12" t="s">
        <v>905</v>
      </c>
      <c r="H125" s="410"/>
      <c r="I125" s="410"/>
      <c r="J125" s="410"/>
      <c r="K125" s="410"/>
      <c r="L125" s="410"/>
      <c r="M125" s="410"/>
      <c r="N125" s="12"/>
    </row>
  </sheetData>
  <mergeCells count="1">
    <mergeCell ref="A60:F60"/>
  </mergeCells>
  <printOptions horizontalCentered="1" verticalCentered="1"/>
  <pageMargins left="0.5" right="0.5" top="0.5" bottom="0.5" header="0.5" footer="0.5"/>
  <pageSetup scale="70" orientation="portrait" horizontalDpi="300" verticalDpi="300" r:id="rId1"/>
  <headerFooter alignWithMargins="0"/>
  <rowBreaks count="1" manualBreakCount="1">
    <brk id="63"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6132" r:id="rId4" name="Button 52">
              <controlPr locked="0" defaultSize="0" autoFill="0" autoLine="0" autoPict="0">
                <anchor moveWithCells="1" sizeWithCells="1">
                  <from>
                    <xdr:col>2</xdr:col>
                    <xdr:colOff>2457450</xdr:colOff>
                    <xdr:row>41</xdr:row>
                    <xdr:rowOff>190500</xdr:rowOff>
                  </from>
                  <to>
                    <xdr:col>2</xdr:col>
                    <xdr:colOff>3457575</xdr:colOff>
                    <xdr:row>42</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L189"/>
  <sheetViews>
    <sheetView defaultGridColor="0" view="pageBreakPreview" topLeftCell="A82" colorId="22" zoomScale="80" zoomScaleNormal="100" zoomScaleSheetLayoutView="80" workbookViewId="0">
      <selection activeCell="J102" sqref="J102"/>
    </sheetView>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8" width="16.664062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838" t="s">
        <v>1789</v>
      </c>
      <c r="B1" s="841"/>
      <c r="C1" s="841"/>
      <c r="D1" s="840" t="s">
        <v>1335</v>
      </c>
      <c r="E1" s="840" t="s">
        <v>1791</v>
      </c>
      <c r="F1" s="842" t="s">
        <v>1792</v>
      </c>
      <c r="G1" s="838" t="s">
        <v>1789</v>
      </c>
      <c r="H1" s="839"/>
      <c r="I1" s="841" t="s">
        <v>1335</v>
      </c>
      <c r="J1" s="839"/>
      <c r="K1" s="841" t="s">
        <v>1791</v>
      </c>
      <c r="L1" s="839"/>
      <c r="M1" s="841" t="s">
        <v>1792</v>
      </c>
      <c r="N1" s="1138"/>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2" t="str">
        <f>'Data Sheet'!$C$25</f>
        <v xml:space="preserve"> New York State Electric &amp; Gas Corporation</v>
      </c>
      <c r="D2" s="435" t="s">
        <v>1148</v>
      </c>
      <c r="E2" s="435" t="s">
        <v>1794</v>
      </c>
      <c r="F2" s="846"/>
      <c r="G2" s="72" t="str">
        <f>'Data Sheet'!$C$25</f>
        <v xml:space="preserve"> New York State Electric &amp; Gas Corporation</v>
      </c>
      <c r="H2" s="844"/>
      <c r="I2" s="9" t="s">
        <v>1148</v>
      </c>
      <c r="J2" s="844"/>
      <c r="K2" s="9" t="s">
        <v>1794</v>
      </c>
      <c r="L2" s="844"/>
      <c r="N2" s="1141"/>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843" t="s">
        <v>1778</v>
      </c>
      <c r="D3" s="435" t="s">
        <v>1149</v>
      </c>
      <c r="E3" s="702" t="str">
        <f>'Data Sheet'!$C$40</f>
        <v xml:space="preserve"> </v>
      </c>
      <c r="F3" s="1285" t="str">
        <f>'Data Sheet'!$C$38</f>
        <v>12/31/2016</v>
      </c>
      <c r="G3" s="843"/>
      <c r="H3" s="844"/>
      <c r="I3" s="9" t="s">
        <v>1149</v>
      </c>
      <c r="J3" s="844"/>
      <c r="K3" s="1296" t="str">
        <f>'Data Sheet'!$C$40</f>
        <v xml:space="preserve"> </v>
      </c>
      <c r="L3" s="703"/>
      <c r="M3" s="1292" t="str">
        <f>'Data Sheet'!$C$38</f>
        <v>12/31/2016</v>
      </c>
      <c r="N3" s="1143"/>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181" t="s">
        <v>906</v>
      </c>
      <c r="B4" s="1182"/>
      <c r="C4" s="1182"/>
      <c r="D4" s="1182"/>
      <c r="E4" s="1182"/>
      <c r="F4" s="1183"/>
      <c r="G4" s="1181" t="s">
        <v>907</v>
      </c>
      <c r="H4" s="1182"/>
      <c r="I4" s="1182"/>
      <c r="J4" s="1182"/>
      <c r="K4" s="1182"/>
      <c r="L4" s="1182"/>
      <c r="M4" s="1182"/>
      <c r="N4" s="114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843"/>
      <c r="F5" s="1141"/>
      <c r="G5" s="843"/>
      <c r="N5" s="1141"/>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843" t="s">
        <v>908</v>
      </c>
      <c r="F6" s="1141"/>
      <c r="G6" s="843" t="s">
        <v>909</v>
      </c>
      <c r="N6" s="1141"/>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843"/>
      <c r="B7" s="9" t="s">
        <v>910</v>
      </c>
      <c r="F7" s="1141"/>
      <c r="G7" s="843" t="s">
        <v>911</v>
      </c>
      <c r="N7" s="1141"/>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843" t="s">
        <v>2208</v>
      </c>
      <c r="F8" s="1141"/>
      <c r="G8" s="843" t="s">
        <v>912</v>
      </c>
      <c r="N8" s="1141"/>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847"/>
      <c r="B9" s="467"/>
      <c r="C9" s="467"/>
      <c r="D9" s="467"/>
      <c r="E9" s="467"/>
      <c r="F9" s="1143"/>
      <c r="G9" s="847"/>
      <c r="H9" s="467"/>
      <c r="I9" s="467"/>
      <c r="J9" s="467"/>
      <c r="K9" s="467"/>
      <c r="L9" s="467"/>
      <c r="M9" s="467"/>
      <c r="N9" s="114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142"/>
      <c r="B10" s="435"/>
      <c r="D10" s="435"/>
      <c r="E10" s="1195" t="s">
        <v>2209</v>
      </c>
      <c r="F10" s="851"/>
      <c r="G10" s="849" t="s">
        <v>2209</v>
      </c>
      <c r="H10" s="850"/>
      <c r="I10" s="1195" t="s">
        <v>2210</v>
      </c>
      <c r="J10" s="850"/>
      <c r="K10" s="850"/>
      <c r="L10" s="850"/>
      <c r="M10" s="1144"/>
      <c r="N10" s="115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142" t="s">
        <v>1718</v>
      </c>
      <c r="B11" s="435"/>
      <c r="D11" s="1192" t="s">
        <v>1825</v>
      </c>
      <c r="E11" s="1192" t="s">
        <v>295</v>
      </c>
      <c r="F11" s="1153" t="s">
        <v>295</v>
      </c>
      <c r="G11" s="1142" t="s">
        <v>295</v>
      </c>
      <c r="H11" s="1192" t="s">
        <v>295</v>
      </c>
      <c r="I11" s="1195" t="s">
        <v>535</v>
      </c>
      <c r="J11" s="850"/>
      <c r="K11" s="1195" t="s">
        <v>532</v>
      </c>
      <c r="L11" s="850"/>
      <c r="M11" s="1154" t="s">
        <v>1825</v>
      </c>
      <c r="N11" s="1153" t="s">
        <v>1718</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142" t="s">
        <v>1721</v>
      </c>
      <c r="B12" s="435"/>
      <c r="C12" s="1152" t="s">
        <v>566</v>
      </c>
      <c r="D12" s="1192" t="s">
        <v>874</v>
      </c>
      <c r="E12" s="1192" t="s">
        <v>2213</v>
      </c>
      <c r="F12" s="1153" t="s">
        <v>2214</v>
      </c>
      <c r="G12" s="1142" t="s">
        <v>2213</v>
      </c>
      <c r="H12" s="1192" t="s">
        <v>2214</v>
      </c>
      <c r="I12" s="1192" t="s">
        <v>2215</v>
      </c>
      <c r="J12" s="1192" t="s">
        <v>1829</v>
      </c>
      <c r="K12" s="1192" t="s">
        <v>2215</v>
      </c>
      <c r="L12" s="1192" t="s">
        <v>1829</v>
      </c>
      <c r="M12" s="1154" t="s">
        <v>2501</v>
      </c>
      <c r="N12" s="1153" t="s">
        <v>1721</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142"/>
      <c r="B13" s="435"/>
      <c r="D13" s="1192" t="s">
        <v>550</v>
      </c>
      <c r="E13" s="1192" t="s">
        <v>2262</v>
      </c>
      <c r="F13" s="1153" t="s">
        <v>2263</v>
      </c>
      <c r="G13" s="1142" t="s">
        <v>2264</v>
      </c>
      <c r="H13" s="1192" t="s">
        <v>2219</v>
      </c>
      <c r="I13" s="1192" t="s">
        <v>2220</v>
      </c>
      <c r="J13" s="435"/>
      <c r="K13" s="1192" t="s">
        <v>2221</v>
      </c>
      <c r="L13" s="435"/>
      <c r="M13" s="1144"/>
      <c r="N13" s="115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160"/>
      <c r="B14" s="485"/>
      <c r="C14" s="1197" t="s">
        <v>3007</v>
      </c>
      <c r="D14" s="1199" t="s">
        <v>3008</v>
      </c>
      <c r="E14" s="1199" t="s">
        <v>3009</v>
      </c>
      <c r="F14" s="1161" t="s">
        <v>3010</v>
      </c>
      <c r="G14" s="1160" t="s">
        <v>2337</v>
      </c>
      <c r="H14" s="1199" t="s">
        <v>2338</v>
      </c>
      <c r="I14" s="1199" t="s">
        <v>2339</v>
      </c>
      <c r="J14" s="1199" t="s">
        <v>2340</v>
      </c>
      <c r="K14" s="1199" t="s">
        <v>2341</v>
      </c>
      <c r="L14" s="1199" t="s">
        <v>2342</v>
      </c>
      <c r="M14" s="1198" t="s">
        <v>2343</v>
      </c>
      <c r="N14" s="1161"/>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160">
        <v>1</v>
      </c>
      <c r="B15" s="485"/>
      <c r="C15" s="467" t="s">
        <v>913</v>
      </c>
      <c r="D15" s="447"/>
      <c r="E15" s="448"/>
      <c r="F15" s="449"/>
      <c r="G15" s="450" t="s">
        <v>1778</v>
      </c>
      <c r="H15" s="448" t="s">
        <v>1778</v>
      </c>
      <c r="I15" s="451"/>
      <c r="J15" s="451"/>
      <c r="K15" s="451"/>
      <c r="L15" s="451"/>
      <c r="M15" s="1249"/>
      <c r="N15" s="1161">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160">
        <v>2</v>
      </c>
      <c r="B16" s="485"/>
      <c r="C16" s="467" t="s">
        <v>2223</v>
      </c>
      <c r="D16" s="1250"/>
      <c r="E16" s="453"/>
      <c r="F16" s="1251"/>
      <c r="G16" s="422" t="s">
        <v>1778</v>
      </c>
      <c r="H16" s="419" t="s">
        <v>1778</v>
      </c>
      <c r="I16" s="453"/>
      <c r="J16" s="453"/>
      <c r="K16" s="453"/>
      <c r="L16" s="453"/>
      <c r="M16" s="1252"/>
      <c r="N16" s="1161">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160">
        <v>3</v>
      </c>
      <c r="B17" s="485"/>
      <c r="C17" s="467"/>
      <c r="D17" s="321">
        <v>189053505</v>
      </c>
      <c r="E17" s="321">
        <v>66397818</v>
      </c>
      <c r="F17" s="391">
        <v>75963284</v>
      </c>
      <c r="G17" s="482"/>
      <c r="H17" s="321"/>
      <c r="I17" s="485" t="s">
        <v>5695</v>
      </c>
      <c r="J17" s="321">
        <v>53770957</v>
      </c>
      <c r="K17" s="485" t="s">
        <v>5695</v>
      </c>
      <c r="L17" s="321">
        <v>24849600</v>
      </c>
      <c r="M17" s="470">
        <f t="shared" ref="M17:M22" si="0">D17+E17-F17+G17-H17-J17+L17</f>
        <v>150566682</v>
      </c>
      <c r="N17" s="1161">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160">
        <v>4</v>
      </c>
      <c r="B18" s="485"/>
      <c r="C18" s="467"/>
      <c r="D18" s="305"/>
      <c r="E18" s="305"/>
      <c r="F18" s="284"/>
      <c r="G18" s="483"/>
      <c r="H18" s="305"/>
      <c r="I18" s="485"/>
      <c r="J18" s="305"/>
      <c r="K18" s="485"/>
      <c r="L18" s="305"/>
      <c r="M18" s="319">
        <f t="shared" si="0"/>
        <v>0</v>
      </c>
      <c r="N18" s="1161">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160">
        <v>5</v>
      </c>
      <c r="B19" s="485"/>
      <c r="C19" s="467"/>
      <c r="D19" s="305"/>
      <c r="E19" s="305"/>
      <c r="F19" s="284"/>
      <c r="G19" s="483"/>
      <c r="H19" s="305"/>
      <c r="I19" s="485"/>
      <c r="J19" s="305"/>
      <c r="K19" s="485"/>
      <c r="L19" s="305"/>
      <c r="M19" s="319">
        <f t="shared" si="0"/>
        <v>0</v>
      </c>
      <c r="N19" s="1161">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160">
        <v>6</v>
      </c>
      <c r="B20" s="485"/>
      <c r="C20" s="467"/>
      <c r="D20" s="305"/>
      <c r="E20" s="305"/>
      <c r="F20" s="284"/>
      <c r="G20" s="483"/>
      <c r="H20" s="305"/>
      <c r="I20" s="485"/>
      <c r="J20" s="305"/>
      <c r="K20" s="485"/>
      <c r="L20" s="305"/>
      <c r="M20" s="319">
        <f t="shared" si="0"/>
        <v>0</v>
      </c>
      <c r="N20" s="1161">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160">
        <v>7</v>
      </c>
      <c r="B21" s="485"/>
      <c r="C21" s="467"/>
      <c r="D21" s="305"/>
      <c r="E21" s="305"/>
      <c r="F21" s="284"/>
      <c r="G21" s="483"/>
      <c r="H21" s="305"/>
      <c r="I21" s="485"/>
      <c r="J21" s="305"/>
      <c r="K21" s="485"/>
      <c r="L21" s="305"/>
      <c r="M21" s="319">
        <f t="shared" si="0"/>
        <v>0</v>
      </c>
      <c r="N21" s="1161">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160">
        <v>8</v>
      </c>
      <c r="B22" s="485"/>
      <c r="C22" s="467" t="s">
        <v>914</v>
      </c>
      <c r="D22" s="305"/>
      <c r="E22" s="305"/>
      <c r="F22" s="284"/>
      <c r="G22" s="483"/>
      <c r="H22" s="305"/>
      <c r="I22" s="485"/>
      <c r="J22" s="305"/>
      <c r="K22" s="485"/>
      <c r="L22" s="305"/>
      <c r="M22" s="319">
        <f t="shared" si="0"/>
        <v>0</v>
      </c>
      <c r="N22" s="1161">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160">
        <v>9</v>
      </c>
      <c r="B23" s="485"/>
      <c r="C23" s="467" t="s">
        <v>915</v>
      </c>
      <c r="D23" s="265">
        <f>SUM(D16:D22)</f>
        <v>189053505</v>
      </c>
      <c r="E23" s="265">
        <f>SUM(E16:E22)</f>
        <v>66397818</v>
      </c>
      <c r="F23" s="264">
        <f>SUM(F16:F22)</f>
        <v>75963284</v>
      </c>
      <c r="G23" s="428">
        <f>SUM(G16:G22)</f>
        <v>0</v>
      </c>
      <c r="H23" s="265">
        <f>SUM(H16:H22)</f>
        <v>0</v>
      </c>
      <c r="I23" s="243"/>
      <c r="J23" s="265">
        <f>SUM(J17:J22)</f>
        <v>53770957</v>
      </c>
      <c r="K23" s="243"/>
      <c r="L23" s="265">
        <f>SUM(L16:L22)</f>
        <v>24849600</v>
      </c>
      <c r="M23" s="265">
        <f>SUM(M16:M22)</f>
        <v>150566682</v>
      </c>
      <c r="N23" s="1161">
        <v>9</v>
      </c>
      <c r="O23" s="408"/>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160">
        <v>10</v>
      </c>
      <c r="B24" s="485"/>
      <c r="C24" s="467" t="s">
        <v>916</v>
      </c>
      <c r="D24" s="442"/>
      <c r="E24" s="443"/>
      <c r="F24" s="444"/>
      <c r="G24" s="445"/>
      <c r="H24" s="443"/>
      <c r="I24" s="446"/>
      <c r="J24" s="443"/>
      <c r="K24" s="446"/>
      <c r="L24" s="443"/>
      <c r="M24" s="484"/>
      <c r="N24" s="1161">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160">
        <v>11</v>
      </c>
      <c r="B25" s="485"/>
      <c r="C25" s="467"/>
      <c r="D25" s="321">
        <v>-29208137</v>
      </c>
      <c r="E25" s="321">
        <v>36229389</v>
      </c>
      <c r="F25" s="391">
        <v>14768576</v>
      </c>
      <c r="G25" s="482"/>
      <c r="H25" s="321"/>
      <c r="I25" s="485" t="s">
        <v>5695</v>
      </c>
      <c r="J25" s="321">
        <v>94528</v>
      </c>
      <c r="K25" s="485" t="s">
        <v>5695</v>
      </c>
      <c r="L25" s="321">
        <v>42655360</v>
      </c>
      <c r="M25" s="470">
        <f t="shared" ref="M25:M30" si="1">D25+E25-F25+G25-H25-J25+L25</f>
        <v>34813508</v>
      </c>
      <c r="N25" s="1161">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160">
        <v>12</v>
      </c>
      <c r="B26" s="485"/>
      <c r="C26" s="467"/>
      <c r="D26" s="305"/>
      <c r="E26" s="305"/>
      <c r="F26" s="284"/>
      <c r="G26" s="483"/>
      <c r="H26" s="305"/>
      <c r="I26" s="485"/>
      <c r="J26" s="305"/>
      <c r="K26" s="485"/>
      <c r="L26" s="305"/>
      <c r="M26" s="319">
        <f t="shared" si="1"/>
        <v>0</v>
      </c>
      <c r="N26" s="1161">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160">
        <v>13</v>
      </c>
      <c r="B27" s="485"/>
      <c r="C27" s="467"/>
      <c r="D27" s="305"/>
      <c r="E27" s="305"/>
      <c r="F27" s="284"/>
      <c r="G27" s="483"/>
      <c r="H27" s="305"/>
      <c r="I27" s="485"/>
      <c r="J27" s="305"/>
      <c r="K27" s="485"/>
      <c r="L27" s="305"/>
      <c r="M27" s="319">
        <f t="shared" si="1"/>
        <v>0</v>
      </c>
      <c r="N27" s="1161">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160">
        <v>14</v>
      </c>
      <c r="B28" s="485"/>
      <c r="C28" s="467"/>
      <c r="D28" s="305"/>
      <c r="E28" s="305"/>
      <c r="F28" s="284"/>
      <c r="G28" s="483"/>
      <c r="H28" s="305"/>
      <c r="I28" s="485"/>
      <c r="J28" s="305"/>
      <c r="K28" s="485"/>
      <c r="L28" s="305"/>
      <c r="M28" s="319">
        <f t="shared" si="1"/>
        <v>0</v>
      </c>
      <c r="N28" s="1161">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160">
        <v>15</v>
      </c>
      <c r="B29" s="485"/>
      <c r="C29" s="467"/>
      <c r="D29" s="305"/>
      <c r="E29" s="305"/>
      <c r="F29" s="284"/>
      <c r="G29" s="483"/>
      <c r="H29" s="305"/>
      <c r="I29" s="485"/>
      <c r="J29" s="305"/>
      <c r="K29" s="485"/>
      <c r="L29" s="305"/>
      <c r="M29" s="319">
        <f t="shared" si="1"/>
        <v>0</v>
      </c>
      <c r="N29" s="1161">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160">
        <v>16</v>
      </c>
      <c r="B30" s="485"/>
      <c r="C30" s="467" t="s">
        <v>914</v>
      </c>
      <c r="D30" s="305"/>
      <c r="E30" s="305"/>
      <c r="F30" s="284"/>
      <c r="G30" s="483"/>
      <c r="H30" s="305"/>
      <c r="I30" s="485"/>
      <c r="J30" s="305"/>
      <c r="K30" s="485"/>
      <c r="L30" s="305"/>
      <c r="M30" s="319">
        <f t="shared" si="1"/>
        <v>0</v>
      </c>
      <c r="N30" s="1161">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160">
        <v>17</v>
      </c>
      <c r="B31" s="485"/>
      <c r="C31" s="467" t="s">
        <v>917</v>
      </c>
      <c r="D31" s="265">
        <f>SUM(D24:D30)</f>
        <v>-29208137</v>
      </c>
      <c r="E31" s="265">
        <f>SUM(E24:E30)</f>
        <v>36229389</v>
      </c>
      <c r="F31" s="264">
        <f>SUM(F24:F30)</f>
        <v>14768576</v>
      </c>
      <c r="G31" s="428">
        <f>SUM(G24:G30)</f>
        <v>0</v>
      </c>
      <c r="H31" s="265">
        <f>SUM(H24:H30)</f>
        <v>0</v>
      </c>
      <c r="I31" s="243"/>
      <c r="J31" s="265">
        <f>SUM(J24:J30)</f>
        <v>94528</v>
      </c>
      <c r="K31" s="243"/>
      <c r="L31" s="265">
        <f>SUM(L24:L30)</f>
        <v>42655360</v>
      </c>
      <c r="M31" s="265">
        <f>SUM(M24:M30)</f>
        <v>34813508</v>
      </c>
      <c r="N31" s="1161">
        <v>17</v>
      </c>
      <c r="O31" s="408"/>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160">
        <v>18</v>
      </c>
      <c r="B32" s="485"/>
      <c r="C32" s="467" t="s">
        <v>2983</v>
      </c>
      <c r="D32" s="305"/>
      <c r="E32" s="305"/>
      <c r="F32" s="284"/>
      <c r="G32" s="483"/>
      <c r="H32" s="305"/>
      <c r="I32" s="485"/>
      <c r="J32" s="305"/>
      <c r="K32" s="485"/>
      <c r="L32" s="305"/>
      <c r="M32" s="319">
        <f>D32+E32-F32+G32-H32-J32+L32</f>
        <v>0</v>
      </c>
      <c r="N32" s="1161">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160">
        <v>19</v>
      </c>
      <c r="B33" s="485"/>
      <c r="C33" s="467" t="s">
        <v>918</v>
      </c>
      <c r="D33" s="321">
        <f>D23+D31+D32</f>
        <v>159845368</v>
      </c>
      <c r="E33" s="321">
        <f>E23+E31+E32</f>
        <v>102627207</v>
      </c>
      <c r="F33" s="391">
        <f>F23+F31+F32</f>
        <v>90731860</v>
      </c>
      <c r="G33" s="482">
        <f>G23+G31+G32</f>
        <v>0</v>
      </c>
      <c r="H33" s="321">
        <f>H23+H31+H32</f>
        <v>0</v>
      </c>
      <c r="I33" s="105"/>
      <c r="J33" s="321">
        <f>J23+J31+J32</f>
        <v>53865485</v>
      </c>
      <c r="K33" s="485"/>
      <c r="L33" s="321">
        <f>L23+L31+L32</f>
        <v>67504960</v>
      </c>
      <c r="M33" s="321">
        <f>M23+M31+M32</f>
        <v>185380190</v>
      </c>
      <c r="N33" s="1161">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142">
        <v>20</v>
      </c>
      <c r="B34" s="435"/>
      <c r="C34" s="9" t="s">
        <v>3706</v>
      </c>
      <c r="D34" s="447"/>
      <c r="E34" s="448"/>
      <c r="F34" s="449"/>
      <c r="G34" s="450"/>
      <c r="H34" s="448"/>
      <c r="I34" s="448"/>
      <c r="J34" s="451"/>
      <c r="K34" s="451"/>
      <c r="L34" s="451"/>
      <c r="M34" s="452" t="s">
        <v>1778</v>
      </c>
      <c r="N34" s="1153">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160"/>
      <c r="B35" s="485"/>
      <c r="C35" s="467"/>
      <c r="D35" s="440"/>
      <c r="E35" s="419"/>
      <c r="F35" s="421"/>
      <c r="G35" s="422"/>
      <c r="H35" s="419"/>
      <c r="I35" s="419"/>
      <c r="J35" s="453"/>
      <c r="K35" s="453"/>
      <c r="L35" s="453"/>
      <c r="M35" s="441"/>
      <c r="N35" s="1161"/>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c r="A36" s="1160">
        <v>21</v>
      </c>
      <c r="B36" s="485"/>
      <c r="C36" s="467" t="s">
        <v>3707</v>
      </c>
      <c r="D36" s="321">
        <v>97883074</v>
      </c>
      <c r="E36" s="321">
        <v>82943858</v>
      </c>
      <c r="F36" s="391">
        <v>76753857</v>
      </c>
      <c r="G36" s="482"/>
      <c r="H36" s="321"/>
      <c r="I36" s="321"/>
      <c r="J36" s="321">
        <v>45288163</v>
      </c>
      <c r="K36" s="305"/>
      <c r="L36" s="321">
        <v>59755976</v>
      </c>
      <c r="M36" s="470">
        <f>D36+E36-F36+G36-H36-J36+L36</f>
        <v>118540888</v>
      </c>
      <c r="N36" s="1161">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c r="A37" s="1160">
        <v>22</v>
      </c>
      <c r="B37" s="485"/>
      <c r="C37" s="467" t="s">
        <v>3708</v>
      </c>
      <c r="D37" s="305">
        <v>61962294</v>
      </c>
      <c r="E37" s="305">
        <v>19683349</v>
      </c>
      <c r="F37" s="284">
        <v>13978003</v>
      </c>
      <c r="G37" s="483"/>
      <c r="H37" s="305"/>
      <c r="I37" s="305"/>
      <c r="J37" s="305">
        <v>8577322</v>
      </c>
      <c r="K37" s="305"/>
      <c r="L37" s="305">
        <v>7748984</v>
      </c>
      <c r="M37" s="319">
        <f>D37+E37-F37+G37-H37-J37+L37</f>
        <v>66839302</v>
      </c>
      <c r="N37" s="1161">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160">
        <v>23</v>
      </c>
      <c r="B38" s="485"/>
      <c r="C38" s="467" t="s">
        <v>3709</v>
      </c>
      <c r="D38" s="321"/>
      <c r="E38" s="321"/>
      <c r="F38" s="391"/>
      <c r="G38" s="482"/>
      <c r="H38" s="321"/>
      <c r="I38" s="305"/>
      <c r="J38" s="321"/>
      <c r="K38" s="305"/>
      <c r="L38" s="321"/>
      <c r="M38" s="470">
        <f>D38+E38-F38+G38-H38-J38+L38</f>
        <v>0</v>
      </c>
      <c r="N38" s="1161">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205" t="s">
        <v>3710</v>
      </c>
      <c r="B39" s="12"/>
      <c r="C39" s="12"/>
      <c r="D39" s="12"/>
      <c r="E39" s="12"/>
      <c r="F39" s="855"/>
      <c r="G39" s="1205" t="s">
        <v>3711</v>
      </c>
      <c r="H39" s="12"/>
      <c r="I39" s="12"/>
      <c r="J39" s="12"/>
      <c r="K39" s="12"/>
      <c r="L39" s="12"/>
      <c r="M39" s="12"/>
      <c r="N39" s="855"/>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843"/>
      <c r="C40" s="12"/>
      <c r="D40" s="12"/>
      <c r="E40" s="12"/>
      <c r="F40" s="855"/>
      <c r="G40" s="1205"/>
      <c r="H40" s="12"/>
      <c r="I40" s="12"/>
      <c r="J40" s="12"/>
      <c r="K40" s="12"/>
      <c r="L40" s="12"/>
      <c r="M40" s="12"/>
      <c r="N40" s="855"/>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843"/>
      <c r="C41" s="12"/>
      <c r="D41" s="12"/>
      <c r="E41" s="12"/>
      <c r="F41" s="855"/>
      <c r="G41" s="1205"/>
      <c r="H41" s="12"/>
      <c r="I41" s="12"/>
      <c r="J41" s="12"/>
      <c r="K41" s="12"/>
      <c r="L41" s="12"/>
      <c r="M41" s="12"/>
      <c r="N41" s="855"/>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843"/>
      <c r="F42" s="1141"/>
      <c r="G42" s="843"/>
      <c r="N42" s="1141"/>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843"/>
      <c r="F43" s="1141"/>
      <c r="G43" s="843"/>
      <c r="N43" s="1141"/>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843"/>
      <c r="F44" s="1141"/>
      <c r="G44" s="843"/>
      <c r="N44" s="1141"/>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843"/>
      <c r="F45" s="1141"/>
      <c r="G45" s="843"/>
      <c r="N45" s="1141"/>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843"/>
      <c r="F46" s="1141"/>
      <c r="G46" s="843"/>
      <c r="N46" s="1141"/>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843"/>
      <c r="F47" s="1141"/>
      <c r="G47" s="843"/>
      <c r="N47" s="1141"/>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843"/>
      <c r="F48" s="1141"/>
      <c r="G48" s="843"/>
      <c r="N48" s="1141"/>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843"/>
      <c r="F49" s="1141"/>
      <c r="G49" s="843"/>
      <c r="N49" s="1141"/>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843"/>
      <c r="F50" s="1141"/>
      <c r="G50" s="843"/>
      <c r="N50" s="1141"/>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843"/>
      <c r="F51" s="1141"/>
      <c r="G51" s="843"/>
      <c r="N51" s="1141"/>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843"/>
      <c r="F52" s="1141"/>
      <c r="G52" s="843"/>
      <c r="N52" s="1141"/>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843"/>
      <c r="F53" s="1141"/>
      <c r="G53" s="843"/>
      <c r="N53" s="1141"/>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843"/>
      <c r="F54" s="1141"/>
      <c r="G54" s="843"/>
      <c r="N54" s="1141"/>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843"/>
      <c r="F55" s="1141"/>
      <c r="G55" s="843"/>
      <c r="N55" s="1141"/>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843"/>
      <c r="F56" s="1141"/>
      <c r="G56" s="843"/>
      <c r="N56" s="1141"/>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843"/>
      <c r="F57" s="1141"/>
      <c r="G57" s="843"/>
      <c r="N57" s="1141"/>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253"/>
      <c r="B58" s="1254"/>
      <c r="C58" s="1254"/>
      <c r="D58" s="1254"/>
      <c r="E58" s="1254"/>
      <c r="F58" s="1255"/>
      <c r="G58" s="1253"/>
      <c r="H58" s="1254"/>
      <c r="I58" s="1254"/>
      <c r="J58" s="1254"/>
      <c r="K58" s="1254"/>
      <c r="L58" s="1254"/>
      <c r="M58" s="1254"/>
      <c r="N58" s="1255"/>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row>
    <row r="59" spans="1:246" ht="15.75" thickBot="1">
      <c r="A59" s="1256"/>
      <c r="B59" s="1257"/>
      <c r="C59" s="1257"/>
      <c r="D59" s="1257"/>
      <c r="E59" s="1257"/>
      <c r="F59" s="1258"/>
      <c r="G59" s="1256"/>
      <c r="H59" s="1257"/>
      <c r="I59" s="1257"/>
      <c r="J59" s="1257"/>
      <c r="K59" s="1257"/>
      <c r="L59" s="1257"/>
      <c r="M59" s="1257"/>
      <c r="N59" s="1258"/>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486"/>
    </row>
    <row r="60" spans="1:246">
      <c r="A60" s="1254"/>
      <c r="B60" s="1254"/>
      <c r="C60" s="1254"/>
      <c r="D60" s="1254"/>
      <c r="E60" s="1254"/>
      <c r="F60" s="1254"/>
      <c r="G60" s="1254"/>
      <c r="H60" s="1254"/>
      <c r="I60" s="1254"/>
      <c r="J60" s="1254"/>
      <c r="K60" s="1254"/>
      <c r="L60" s="1254"/>
      <c r="M60" s="1254"/>
      <c r="N60" s="1254"/>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row>
    <row r="61" spans="1:246">
      <c r="A61" s="1244" t="s">
        <v>3549</v>
      </c>
      <c r="B61" s="1244"/>
      <c r="C61" s="1244"/>
      <c r="E61" s="1259"/>
      <c r="F61" s="1259"/>
      <c r="G61" s="12" t="s">
        <v>3549</v>
      </c>
      <c r="H61" s="1259"/>
      <c r="I61" s="1259"/>
      <c r="K61" s="1259"/>
      <c r="L61" s="1259"/>
      <c r="M61" s="1259"/>
      <c r="N61" s="1254"/>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row>
    <row r="62" spans="1:246">
      <c r="A62" s="12" t="s">
        <v>919</v>
      </c>
      <c r="B62" s="12"/>
      <c r="C62" s="12"/>
      <c r="D62" s="12"/>
      <c r="E62" s="1259"/>
      <c r="F62" s="1259"/>
      <c r="G62" s="12" t="s">
        <v>920</v>
      </c>
      <c r="H62" s="1259"/>
      <c r="I62" s="1259"/>
      <c r="J62" s="1259"/>
      <c r="K62" s="1259"/>
      <c r="L62" s="1259"/>
      <c r="M62" s="1259"/>
      <c r="N62" s="1259"/>
      <c r="O62" s="486"/>
      <c r="P62" s="486"/>
      <c r="Q62" s="486"/>
      <c r="R62" s="486"/>
      <c r="S62" s="486"/>
      <c r="T62" s="486"/>
      <c r="U62" s="486"/>
      <c r="V62" s="486"/>
      <c r="W62" s="486"/>
      <c r="X62" s="486"/>
      <c r="Y62" s="486"/>
      <c r="Z62" s="486"/>
      <c r="AA62" s="486"/>
      <c r="AB62" s="486"/>
      <c r="AC62" s="486"/>
      <c r="AD62" s="486"/>
      <c r="AE62" s="486"/>
      <c r="AF62" s="486"/>
      <c r="AG62" s="486"/>
      <c r="AH62" s="486"/>
      <c r="AI62" s="486"/>
      <c r="AJ62" s="486"/>
      <c r="AK62" s="486"/>
    </row>
    <row r="64" spans="1:246" ht="15.75">
      <c r="A64" s="1140" t="s">
        <v>558</v>
      </c>
      <c r="B64" s="1140"/>
      <c r="C64" s="12"/>
      <c r="D64" s="12"/>
      <c r="E64" s="12"/>
      <c r="F64" s="12"/>
    </row>
    <row r="66" spans="1:14" ht="15.75" thickBot="1">
      <c r="A66" s="9" t="str">
        <f>'Data Sheet'!$C$25</f>
        <v xml:space="preserve"> New York State Electric &amp; Gas Corporation</v>
      </c>
      <c r="E66" s="1136" t="str">
        <f>'Data Sheet'!$C$38</f>
        <v>12/31/2016</v>
      </c>
      <c r="F66" s="1355" t="str">
        <f>'Data Sheet'!$C$38</f>
        <v>12/31/2016</v>
      </c>
      <c r="G66" s="9" t="str">
        <f>'Data Sheet'!$C$25</f>
        <v xml:space="preserve"> New York State Electric &amp; Gas Corporation</v>
      </c>
      <c r="K66" s="1136"/>
      <c r="M66" s="1355" t="str">
        <f>'Data Sheet'!$C$38</f>
        <v>12/31/2016</v>
      </c>
    </row>
    <row r="67" spans="1:14">
      <c r="A67" s="1217" t="s">
        <v>906</v>
      </c>
      <c r="B67" s="1218"/>
      <c r="C67" s="1218"/>
      <c r="D67" s="1218"/>
      <c r="E67" s="1218"/>
      <c r="F67" s="1219"/>
      <c r="G67" s="1217" t="s">
        <v>907</v>
      </c>
      <c r="H67" s="1218"/>
      <c r="I67" s="1218"/>
      <c r="J67" s="1218"/>
      <c r="K67" s="1218"/>
      <c r="L67" s="1218"/>
      <c r="M67" s="1218"/>
      <c r="N67" s="1138"/>
    </row>
    <row r="68" spans="1:14">
      <c r="A68" s="843"/>
      <c r="F68" s="1141"/>
      <c r="G68" s="843"/>
      <c r="N68" s="1141"/>
    </row>
    <row r="69" spans="1:14">
      <c r="A69" s="1156"/>
      <c r="B69" s="1158"/>
      <c r="C69" s="1157"/>
      <c r="D69" s="1158"/>
      <c r="E69" s="1213" t="s">
        <v>2209</v>
      </c>
      <c r="F69" s="1183"/>
      <c r="G69" s="1181" t="s">
        <v>2209</v>
      </c>
      <c r="H69" s="1182"/>
      <c r="I69" s="1213" t="s">
        <v>2210</v>
      </c>
      <c r="J69" s="1182"/>
      <c r="K69" s="1182"/>
      <c r="L69" s="1182"/>
      <c r="M69" s="1186"/>
      <c r="N69" s="1159"/>
    </row>
    <row r="70" spans="1:14">
      <c r="A70" s="1142" t="s">
        <v>1718</v>
      </c>
      <c r="B70" s="435"/>
      <c r="D70" s="1192" t="s">
        <v>1825</v>
      </c>
      <c r="E70" s="1192" t="s">
        <v>295</v>
      </c>
      <c r="F70" s="1153" t="s">
        <v>295</v>
      </c>
      <c r="G70" s="1142" t="s">
        <v>295</v>
      </c>
      <c r="H70" s="1192" t="s">
        <v>295</v>
      </c>
      <c r="I70" s="1195" t="s">
        <v>535</v>
      </c>
      <c r="J70" s="850"/>
      <c r="K70" s="1195" t="s">
        <v>532</v>
      </c>
      <c r="L70" s="850"/>
      <c r="M70" s="1154" t="s">
        <v>1825</v>
      </c>
      <c r="N70" s="1153" t="s">
        <v>1718</v>
      </c>
    </row>
    <row r="71" spans="1:14">
      <c r="A71" s="1142" t="s">
        <v>1721</v>
      </c>
      <c r="B71" s="435"/>
      <c r="C71" s="1152" t="s">
        <v>566</v>
      </c>
      <c r="D71" s="1192" t="s">
        <v>874</v>
      </c>
      <c r="E71" s="1192" t="s">
        <v>2213</v>
      </c>
      <c r="F71" s="1153" t="s">
        <v>2214</v>
      </c>
      <c r="G71" s="1142" t="s">
        <v>2213</v>
      </c>
      <c r="H71" s="1192" t="s">
        <v>2214</v>
      </c>
      <c r="I71" s="1192" t="s">
        <v>2215</v>
      </c>
      <c r="J71" s="1192" t="s">
        <v>1829</v>
      </c>
      <c r="K71" s="1192" t="s">
        <v>2215</v>
      </c>
      <c r="L71" s="1192" t="s">
        <v>1829</v>
      </c>
      <c r="M71" s="1154" t="s">
        <v>2501</v>
      </c>
      <c r="N71" s="1153" t="s">
        <v>1721</v>
      </c>
    </row>
    <row r="72" spans="1:14">
      <c r="A72" s="1142"/>
      <c r="B72" s="435"/>
      <c r="D72" s="1192" t="s">
        <v>550</v>
      </c>
      <c r="E72" s="1192" t="s">
        <v>2262</v>
      </c>
      <c r="F72" s="1153" t="s">
        <v>2263</v>
      </c>
      <c r="G72" s="1142" t="s">
        <v>2264</v>
      </c>
      <c r="H72" s="1192" t="s">
        <v>2219</v>
      </c>
      <c r="I72" s="1192" t="s">
        <v>2220</v>
      </c>
      <c r="J72" s="435"/>
      <c r="K72" s="1192" t="s">
        <v>2221</v>
      </c>
      <c r="L72" s="435"/>
      <c r="M72" s="1144"/>
      <c r="N72" s="1153"/>
    </row>
    <row r="73" spans="1:14">
      <c r="A73" s="1160"/>
      <c r="B73" s="485"/>
      <c r="C73" s="1197" t="s">
        <v>3007</v>
      </c>
      <c r="D73" s="1199" t="s">
        <v>3008</v>
      </c>
      <c r="E73" s="1199" t="s">
        <v>3009</v>
      </c>
      <c r="F73" s="1161" t="s">
        <v>3010</v>
      </c>
      <c r="G73" s="1160" t="s">
        <v>2337</v>
      </c>
      <c r="H73" s="1199" t="s">
        <v>2338</v>
      </c>
      <c r="I73" s="1199" t="s">
        <v>2339</v>
      </c>
      <c r="J73" s="1199" t="s">
        <v>2340</v>
      </c>
      <c r="K73" s="1199" t="s">
        <v>2341</v>
      </c>
      <c r="L73" s="1199" t="s">
        <v>2342</v>
      </c>
      <c r="M73" s="1198" t="s">
        <v>2343</v>
      </c>
      <c r="N73" s="1161"/>
    </row>
    <row r="74" spans="1:14">
      <c r="A74" s="1160">
        <v>1</v>
      </c>
      <c r="B74" s="435"/>
      <c r="C74" s="467" t="s">
        <v>913</v>
      </c>
      <c r="D74" s="447"/>
      <c r="E74" s="448"/>
      <c r="F74" s="449"/>
      <c r="G74" s="450" t="s">
        <v>1778</v>
      </c>
      <c r="H74" s="448" t="s">
        <v>1778</v>
      </c>
      <c r="I74" s="451"/>
      <c r="J74" s="451"/>
      <c r="K74" s="451"/>
      <c r="L74" s="451"/>
      <c r="M74" s="1249"/>
      <c r="N74" s="1161">
        <v>1</v>
      </c>
    </row>
    <row r="75" spans="1:14">
      <c r="A75" s="1160">
        <v>2</v>
      </c>
      <c r="B75" s="1158"/>
      <c r="C75" s="467" t="s">
        <v>2223</v>
      </c>
      <c r="D75" s="1250"/>
      <c r="E75" s="453"/>
      <c r="F75" s="1251"/>
      <c r="G75" s="422" t="s">
        <v>1778</v>
      </c>
      <c r="H75" s="419" t="s">
        <v>1778</v>
      </c>
      <c r="I75" s="453"/>
      <c r="J75" s="453"/>
      <c r="K75" s="453"/>
      <c r="L75" s="453"/>
      <c r="M75" s="1252"/>
      <c r="N75" s="1161">
        <v>2</v>
      </c>
    </row>
    <row r="76" spans="1:14">
      <c r="A76" s="1160">
        <v>3</v>
      </c>
      <c r="B76" s="1158"/>
      <c r="C76" s="467" t="s">
        <v>5696</v>
      </c>
      <c r="D76" s="321">
        <v>97822397</v>
      </c>
      <c r="E76" s="321">
        <v>4123321</v>
      </c>
      <c r="F76" s="391">
        <v>13016065</v>
      </c>
      <c r="G76" s="482"/>
      <c r="H76" s="321"/>
      <c r="I76" s="485"/>
      <c r="J76" s="321"/>
      <c r="K76" s="485"/>
      <c r="L76" s="321"/>
      <c r="M76" s="470">
        <f t="shared" ref="M76:M96" si="2">D76+E76-F76+G76-H76-J76+L76</f>
        <v>88929653</v>
      </c>
      <c r="N76" s="1161">
        <v>3</v>
      </c>
    </row>
    <row r="77" spans="1:14">
      <c r="A77" s="1160">
        <v>4</v>
      </c>
      <c r="B77" s="1158"/>
      <c r="C77" s="467" t="s">
        <v>5583</v>
      </c>
      <c r="D77" s="305">
        <v>38472497</v>
      </c>
      <c r="E77" s="305"/>
      <c r="F77" s="284"/>
      <c r="G77" s="483"/>
      <c r="H77" s="305"/>
      <c r="I77" s="485" t="s">
        <v>5695</v>
      </c>
      <c r="J77" s="305">
        <v>32056957</v>
      </c>
      <c r="K77" s="485" t="s">
        <v>5695</v>
      </c>
      <c r="L77" s="305">
        <v>3135600</v>
      </c>
      <c r="M77" s="319">
        <f t="shared" si="2"/>
        <v>9551140</v>
      </c>
      <c r="N77" s="1161">
        <v>4</v>
      </c>
    </row>
    <row r="78" spans="1:14">
      <c r="A78" s="1160">
        <v>5</v>
      </c>
      <c r="B78" s="1158"/>
      <c r="C78" s="467" t="s">
        <v>5569</v>
      </c>
      <c r="D78" s="305">
        <v>9752200</v>
      </c>
      <c r="E78" s="305"/>
      <c r="F78" s="284"/>
      <c r="G78" s="483"/>
      <c r="H78" s="305"/>
      <c r="I78" s="485"/>
      <c r="J78" s="305"/>
      <c r="K78" s="485"/>
      <c r="L78" s="305"/>
      <c r="M78" s="319">
        <f t="shared" si="2"/>
        <v>9752200</v>
      </c>
      <c r="N78" s="1161">
        <v>5</v>
      </c>
    </row>
    <row r="79" spans="1:14">
      <c r="A79" s="1160">
        <v>6</v>
      </c>
      <c r="B79" s="1158"/>
      <c r="C79" s="467" t="s">
        <v>5697</v>
      </c>
      <c r="D79" s="305">
        <v>35857841</v>
      </c>
      <c r="E79" s="305">
        <v>3611973</v>
      </c>
      <c r="F79" s="284">
        <v>6863517</v>
      </c>
      <c r="G79" s="483"/>
      <c r="H79" s="305"/>
      <c r="I79" s="485"/>
      <c r="J79" s="305"/>
      <c r="K79" s="485"/>
      <c r="L79" s="305"/>
      <c r="M79" s="319">
        <f t="shared" si="2"/>
        <v>32606297</v>
      </c>
      <c r="N79" s="1161">
        <v>6</v>
      </c>
    </row>
    <row r="80" spans="1:14">
      <c r="A80" s="1160">
        <v>7</v>
      </c>
      <c r="B80" s="1158"/>
      <c r="C80" s="467" t="s">
        <v>923</v>
      </c>
      <c r="D80" s="305">
        <v>7148569</v>
      </c>
      <c r="E80" s="305">
        <v>58662524</v>
      </c>
      <c r="F80" s="284">
        <v>56083702</v>
      </c>
      <c r="G80" s="483"/>
      <c r="H80" s="305"/>
      <c r="I80" s="485" t="s">
        <v>5695</v>
      </c>
      <c r="J80" s="305">
        <v>21714000</v>
      </c>
      <c r="K80" s="485" t="s">
        <v>5695</v>
      </c>
      <c r="L80" s="305">
        <v>21714000</v>
      </c>
      <c r="M80" s="319">
        <f t="shared" si="2"/>
        <v>9727391</v>
      </c>
      <c r="N80" s="1161">
        <v>7</v>
      </c>
    </row>
    <row r="81" spans="1:14">
      <c r="A81" s="1160">
        <v>8</v>
      </c>
      <c r="B81" s="1158"/>
      <c r="C81" s="467"/>
      <c r="D81" s="305"/>
      <c r="E81" s="305"/>
      <c r="F81" s="284"/>
      <c r="G81" s="483"/>
      <c r="H81" s="305"/>
      <c r="I81" s="485"/>
      <c r="J81" s="305"/>
      <c r="K81" s="485"/>
      <c r="L81" s="305"/>
      <c r="M81" s="319">
        <f t="shared" si="2"/>
        <v>0</v>
      </c>
      <c r="N81" s="1161">
        <v>8</v>
      </c>
    </row>
    <row r="82" spans="1:14">
      <c r="A82" s="1160">
        <v>9</v>
      </c>
      <c r="B82" s="1158"/>
      <c r="C82" s="467"/>
      <c r="D82" s="268"/>
      <c r="E82" s="268"/>
      <c r="F82" s="267"/>
      <c r="G82" s="355"/>
      <c r="H82" s="268"/>
      <c r="I82" s="265"/>
      <c r="J82" s="268"/>
      <c r="K82" s="265"/>
      <c r="L82" s="268"/>
      <c r="M82" s="319">
        <f t="shared" si="2"/>
        <v>0</v>
      </c>
      <c r="N82" s="1161">
        <v>9</v>
      </c>
    </row>
    <row r="83" spans="1:14">
      <c r="A83" s="1160">
        <v>10</v>
      </c>
      <c r="B83" s="1158"/>
      <c r="C83" s="467"/>
      <c r="D83" s="305"/>
      <c r="E83" s="305"/>
      <c r="F83" s="284"/>
      <c r="G83" s="483"/>
      <c r="H83" s="305"/>
      <c r="I83" s="485"/>
      <c r="J83" s="305"/>
      <c r="K83" s="485"/>
      <c r="L83" s="305"/>
      <c r="M83" s="319">
        <f t="shared" si="2"/>
        <v>0</v>
      </c>
      <c r="N83" s="1161">
        <v>10</v>
      </c>
    </row>
    <row r="84" spans="1:14">
      <c r="A84" s="1160">
        <v>11</v>
      </c>
      <c r="B84" s="1158"/>
      <c r="C84" s="467"/>
      <c r="D84" s="305"/>
      <c r="E84" s="305"/>
      <c r="F84" s="284"/>
      <c r="G84" s="483"/>
      <c r="H84" s="305"/>
      <c r="I84" s="485"/>
      <c r="J84" s="305"/>
      <c r="K84" s="485"/>
      <c r="L84" s="305"/>
      <c r="M84" s="319">
        <f t="shared" si="2"/>
        <v>0</v>
      </c>
      <c r="N84" s="1161">
        <v>11</v>
      </c>
    </row>
    <row r="85" spans="1:14">
      <c r="A85" s="1160">
        <v>12</v>
      </c>
      <c r="B85" s="1158"/>
      <c r="C85" s="467"/>
      <c r="D85" s="305"/>
      <c r="E85" s="305"/>
      <c r="F85" s="284"/>
      <c r="G85" s="483"/>
      <c r="H85" s="305"/>
      <c r="I85" s="485"/>
      <c r="J85" s="305"/>
      <c r="K85" s="485"/>
      <c r="L85" s="305"/>
      <c r="M85" s="319">
        <f t="shared" si="2"/>
        <v>0</v>
      </c>
      <c r="N85" s="1161">
        <v>12</v>
      </c>
    </row>
    <row r="86" spans="1:14">
      <c r="A86" s="1160">
        <v>13</v>
      </c>
      <c r="B86" s="1158"/>
      <c r="C86" s="467"/>
      <c r="D86" s="305"/>
      <c r="E86" s="305"/>
      <c r="F86" s="284"/>
      <c r="G86" s="483"/>
      <c r="H86" s="305"/>
      <c r="I86" s="485"/>
      <c r="J86" s="305"/>
      <c r="K86" s="485"/>
      <c r="L86" s="305"/>
      <c r="M86" s="319">
        <f t="shared" si="2"/>
        <v>0</v>
      </c>
      <c r="N86" s="1161">
        <v>13</v>
      </c>
    </row>
    <row r="87" spans="1:14">
      <c r="A87" s="1160">
        <v>14</v>
      </c>
      <c r="B87" s="1158"/>
      <c r="C87" s="467"/>
      <c r="D87" s="305"/>
      <c r="E87" s="305"/>
      <c r="F87" s="284"/>
      <c r="G87" s="483"/>
      <c r="H87" s="305"/>
      <c r="I87" s="485"/>
      <c r="J87" s="305"/>
      <c r="K87" s="485"/>
      <c r="L87" s="305"/>
      <c r="M87" s="319">
        <f t="shared" si="2"/>
        <v>0</v>
      </c>
      <c r="N87" s="1161">
        <v>14</v>
      </c>
    </row>
    <row r="88" spans="1:14">
      <c r="A88" s="1160">
        <v>15</v>
      </c>
      <c r="B88" s="1158"/>
      <c r="C88" s="467"/>
      <c r="D88" s="268"/>
      <c r="E88" s="268"/>
      <c r="F88" s="267"/>
      <c r="G88" s="355"/>
      <c r="H88" s="268"/>
      <c r="I88" s="265"/>
      <c r="J88" s="268"/>
      <c r="K88" s="265"/>
      <c r="L88" s="268"/>
      <c r="M88" s="319">
        <f t="shared" si="2"/>
        <v>0</v>
      </c>
      <c r="N88" s="1161">
        <v>15</v>
      </c>
    </row>
    <row r="89" spans="1:14">
      <c r="A89" s="1160">
        <v>16</v>
      </c>
      <c r="B89" s="1158"/>
      <c r="C89" s="467"/>
      <c r="D89" s="305"/>
      <c r="E89" s="305"/>
      <c r="F89" s="284"/>
      <c r="G89" s="483"/>
      <c r="H89" s="305"/>
      <c r="I89" s="485"/>
      <c r="J89" s="305"/>
      <c r="K89" s="485"/>
      <c r="L89" s="305"/>
      <c r="M89" s="319">
        <f t="shared" si="2"/>
        <v>0</v>
      </c>
      <c r="N89" s="1161">
        <v>16</v>
      </c>
    </row>
    <row r="90" spans="1:14">
      <c r="A90" s="1160">
        <v>17</v>
      </c>
      <c r="B90" s="1158"/>
      <c r="C90" s="467"/>
      <c r="D90" s="305"/>
      <c r="E90" s="305"/>
      <c r="F90" s="284"/>
      <c r="G90" s="483"/>
      <c r="H90" s="305"/>
      <c r="I90" s="485"/>
      <c r="J90" s="305"/>
      <c r="K90" s="485"/>
      <c r="L90" s="305"/>
      <c r="M90" s="319">
        <f t="shared" si="2"/>
        <v>0</v>
      </c>
      <c r="N90" s="1161">
        <v>17</v>
      </c>
    </row>
    <row r="91" spans="1:14">
      <c r="A91" s="1160">
        <v>18</v>
      </c>
      <c r="B91" s="1158"/>
      <c r="C91" s="467"/>
      <c r="D91" s="268"/>
      <c r="E91" s="268"/>
      <c r="F91" s="267"/>
      <c r="G91" s="355"/>
      <c r="H91" s="268"/>
      <c r="I91" s="265"/>
      <c r="J91" s="268"/>
      <c r="K91" s="265"/>
      <c r="L91" s="268"/>
      <c r="M91" s="319">
        <f t="shared" si="2"/>
        <v>0</v>
      </c>
      <c r="N91" s="1161">
        <v>18</v>
      </c>
    </row>
    <row r="92" spans="1:14">
      <c r="A92" s="1160">
        <v>19</v>
      </c>
      <c r="B92" s="1158"/>
      <c r="C92" s="467"/>
      <c r="D92" s="305"/>
      <c r="E92" s="305"/>
      <c r="F92" s="284"/>
      <c r="G92" s="483"/>
      <c r="H92" s="305"/>
      <c r="I92" s="485"/>
      <c r="J92" s="305"/>
      <c r="K92" s="485"/>
      <c r="L92" s="305"/>
      <c r="M92" s="319">
        <f t="shared" si="2"/>
        <v>0</v>
      </c>
      <c r="N92" s="1161">
        <v>19</v>
      </c>
    </row>
    <row r="93" spans="1:14">
      <c r="A93" s="1142">
        <v>20</v>
      </c>
      <c r="B93" s="1158"/>
      <c r="C93" s="467"/>
      <c r="D93" s="305"/>
      <c r="E93" s="305"/>
      <c r="F93" s="284"/>
      <c r="G93" s="483"/>
      <c r="H93" s="305"/>
      <c r="I93" s="485"/>
      <c r="J93" s="305"/>
      <c r="K93" s="485"/>
      <c r="L93" s="305"/>
      <c r="M93" s="319">
        <f t="shared" si="2"/>
        <v>0</v>
      </c>
      <c r="N93" s="1161">
        <v>20</v>
      </c>
    </row>
    <row r="94" spans="1:14">
      <c r="A94" s="1160">
        <v>21</v>
      </c>
      <c r="B94" s="1158"/>
      <c r="C94" s="467"/>
      <c r="D94" s="305"/>
      <c r="E94" s="305"/>
      <c r="F94" s="284"/>
      <c r="G94" s="483"/>
      <c r="H94" s="305"/>
      <c r="I94" s="485"/>
      <c r="J94" s="305"/>
      <c r="K94" s="485"/>
      <c r="L94" s="305"/>
      <c r="M94" s="319">
        <f t="shared" si="2"/>
        <v>0</v>
      </c>
      <c r="N94" s="1161">
        <v>21</v>
      </c>
    </row>
    <row r="95" spans="1:14">
      <c r="A95" s="1160">
        <v>22</v>
      </c>
      <c r="B95" s="1158"/>
      <c r="C95" s="467"/>
      <c r="D95" s="305"/>
      <c r="E95" s="305"/>
      <c r="F95" s="284"/>
      <c r="G95" s="483"/>
      <c r="H95" s="305"/>
      <c r="I95" s="485"/>
      <c r="J95" s="305"/>
      <c r="K95" s="485"/>
      <c r="L95" s="305"/>
      <c r="M95" s="319">
        <f t="shared" si="2"/>
        <v>0</v>
      </c>
      <c r="N95" s="1161">
        <v>22</v>
      </c>
    </row>
    <row r="96" spans="1:14">
      <c r="A96" s="1160">
        <v>23</v>
      </c>
      <c r="B96" s="1158"/>
      <c r="C96" s="467"/>
      <c r="D96" s="305"/>
      <c r="E96" s="305"/>
      <c r="F96" s="284"/>
      <c r="G96" s="483"/>
      <c r="H96" s="305"/>
      <c r="I96" s="485"/>
      <c r="J96" s="305"/>
      <c r="K96" s="485"/>
      <c r="L96" s="305"/>
      <c r="M96" s="319">
        <f t="shared" si="2"/>
        <v>0</v>
      </c>
      <c r="N96" s="1161">
        <v>23</v>
      </c>
    </row>
    <row r="97" spans="1:14">
      <c r="A97" s="1160">
        <v>24</v>
      </c>
      <c r="B97" s="1158"/>
      <c r="C97" s="467" t="s">
        <v>921</v>
      </c>
      <c r="D97" s="265">
        <f>SUM(D76:D96)</f>
        <v>189053504</v>
      </c>
      <c r="E97" s="265">
        <f>SUM(E76:E96)</f>
        <v>66397818</v>
      </c>
      <c r="F97" s="264">
        <f>SUM(F76:F96)</f>
        <v>75963284</v>
      </c>
      <c r="G97" s="428">
        <f>SUM(G76:G96)</f>
        <v>0</v>
      </c>
      <c r="H97" s="265">
        <f>SUM(H76:H96)</f>
        <v>0</v>
      </c>
      <c r="I97" s="243"/>
      <c r="J97" s="265">
        <f>SUM(J76:J96)</f>
        <v>53770957</v>
      </c>
      <c r="K97" s="243"/>
      <c r="L97" s="265">
        <f>SUM(L76:L96)</f>
        <v>24849600</v>
      </c>
      <c r="M97" s="265">
        <f>SUM(M76:M96)</f>
        <v>150566681</v>
      </c>
      <c r="N97" s="1161">
        <v>24</v>
      </c>
    </row>
    <row r="98" spans="1:14">
      <c r="A98" s="1160">
        <v>25</v>
      </c>
      <c r="B98" s="1158"/>
      <c r="C98" s="467" t="s">
        <v>916</v>
      </c>
      <c r="D98" s="442"/>
      <c r="E98" s="443"/>
      <c r="F98" s="444"/>
      <c r="G98" s="445"/>
      <c r="H98" s="443"/>
      <c r="I98" s="446"/>
      <c r="J98" s="443"/>
      <c r="K98" s="446"/>
      <c r="L98" s="443"/>
      <c r="M98" s="484"/>
      <c r="N98" s="1161">
        <v>25</v>
      </c>
    </row>
    <row r="99" spans="1:14">
      <c r="A99" s="1160">
        <v>26</v>
      </c>
      <c r="B99" s="1158"/>
      <c r="C99" s="467" t="s">
        <v>5698</v>
      </c>
      <c r="D99" s="321">
        <v>4360137</v>
      </c>
      <c r="E99" s="321">
        <v>197439</v>
      </c>
      <c r="F99" s="391">
        <v>391910</v>
      </c>
      <c r="G99" s="482"/>
      <c r="H99" s="321"/>
      <c r="I99" s="485"/>
      <c r="J99" s="321"/>
      <c r="K99" s="485"/>
      <c r="L99" s="321"/>
      <c r="M99" s="470">
        <f t="shared" ref="M99:M115" si="3">D99+E99-F99+G99-H99-J99+L99</f>
        <v>4165666</v>
      </c>
      <c r="N99" s="1161">
        <v>26</v>
      </c>
    </row>
    <row r="100" spans="1:14">
      <c r="A100" s="1160">
        <v>27</v>
      </c>
      <c r="B100" s="1158"/>
      <c r="C100" s="467" t="s">
        <v>5699</v>
      </c>
      <c r="D100" s="305">
        <v>4428151</v>
      </c>
      <c r="E100" s="305"/>
      <c r="F100" s="284"/>
      <c r="G100" s="483"/>
      <c r="H100" s="305"/>
      <c r="I100" s="485"/>
      <c r="J100" s="305"/>
      <c r="K100" s="485"/>
      <c r="L100" s="305"/>
      <c r="M100" s="319">
        <f t="shared" si="3"/>
        <v>4428151</v>
      </c>
      <c r="N100" s="1161">
        <v>27</v>
      </c>
    </row>
    <row r="101" spans="1:14">
      <c r="A101" s="1160">
        <v>28</v>
      </c>
      <c r="B101" s="1158"/>
      <c r="C101" s="467" t="s">
        <v>5583</v>
      </c>
      <c r="D101" s="305">
        <v>-41545914</v>
      </c>
      <c r="E101" s="305"/>
      <c r="F101" s="284"/>
      <c r="G101" s="483"/>
      <c r="H101" s="305"/>
      <c r="I101" s="485" t="s">
        <v>5695</v>
      </c>
      <c r="J101" s="305">
        <v>94528</v>
      </c>
      <c r="K101" s="485" t="s">
        <v>5695</v>
      </c>
      <c r="L101" s="305">
        <v>42655360</v>
      </c>
      <c r="M101" s="319">
        <f t="shared" si="3"/>
        <v>1014918</v>
      </c>
      <c r="N101" s="1161">
        <v>28</v>
      </c>
    </row>
    <row r="102" spans="1:14">
      <c r="A102" s="1160">
        <v>29</v>
      </c>
      <c r="B102" s="1158"/>
      <c r="C102" s="467" t="s">
        <v>5700</v>
      </c>
      <c r="D102" s="305">
        <v>333921</v>
      </c>
      <c r="E102" s="305">
        <v>7928431</v>
      </c>
      <c r="F102" s="284">
        <v>2049581</v>
      </c>
      <c r="G102" s="483"/>
      <c r="H102" s="305"/>
      <c r="I102" s="485"/>
      <c r="J102" s="305"/>
      <c r="K102" s="485"/>
      <c r="L102" s="305"/>
      <c r="M102" s="319">
        <f t="shared" si="3"/>
        <v>6212771</v>
      </c>
      <c r="N102" s="1161">
        <v>29</v>
      </c>
    </row>
    <row r="103" spans="1:14">
      <c r="A103" s="1160">
        <v>30</v>
      </c>
      <c r="B103" s="1158"/>
      <c r="C103" s="467" t="s">
        <v>5701</v>
      </c>
      <c r="D103" s="305">
        <v>8423068</v>
      </c>
      <c r="E103" s="305">
        <v>596940</v>
      </c>
      <c r="F103" s="284">
        <v>190625</v>
      </c>
      <c r="G103" s="483"/>
      <c r="H103" s="305"/>
      <c r="I103" s="485"/>
      <c r="J103" s="305"/>
      <c r="K103" s="485"/>
      <c r="L103" s="305"/>
      <c r="M103" s="319">
        <f t="shared" si="3"/>
        <v>8829383</v>
      </c>
      <c r="N103" s="1161">
        <v>30</v>
      </c>
    </row>
    <row r="104" spans="1:14">
      <c r="A104" s="1160">
        <v>31</v>
      </c>
      <c r="B104" s="1158"/>
      <c r="C104" s="467"/>
      <c r="D104" s="305">
        <v>-5207499</v>
      </c>
      <c r="E104" s="305">
        <v>27506579</v>
      </c>
      <c r="F104" s="284">
        <v>12136460</v>
      </c>
      <c r="G104" s="483"/>
      <c r="H104" s="305"/>
      <c r="I104" s="485"/>
      <c r="J104" s="305"/>
      <c r="K104" s="485"/>
      <c r="L104" s="305"/>
      <c r="M104" s="319">
        <f t="shared" si="3"/>
        <v>10162620</v>
      </c>
      <c r="N104" s="1161">
        <v>31</v>
      </c>
    </row>
    <row r="105" spans="1:14">
      <c r="A105" s="1160">
        <v>32</v>
      </c>
      <c r="B105" s="1158"/>
      <c r="C105" s="467"/>
      <c r="D105" s="268"/>
      <c r="E105" s="268"/>
      <c r="F105" s="267"/>
      <c r="G105" s="355"/>
      <c r="H105" s="268"/>
      <c r="I105" s="265"/>
      <c r="J105" s="268"/>
      <c r="K105" s="265"/>
      <c r="L105" s="268"/>
      <c r="M105" s="319">
        <f t="shared" si="3"/>
        <v>0</v>
      </c>
      <c r="N105" s="1161">
        <v>32</v>
      </c>
    </row>
    <row r="106" spans="1:14">
      <c r="A106" s="1160">
        <v>33</v>
      </c>
      <c r="B106" s="1158"/>
      <c r="C106" s="467"/>
      <c r="D106" s="305"/>
      <c r="E106" s="305"/>
      <c r="F106" s="284"/>
      <c r="G106" s="483"/>
      <c r="H106" s="305"/>
      <c r="I106" s="485"/>
      <c r="J106" s="305"/>
      <c r="K106" s="485"/>
      <c r="L106" s="305"/>
      <c r="M106" s="319">
        <f t="shared" si="3"/>
        <v>0</v>
      </c>
      <c r="N106" s="1161">
        <v>33</v>
      </c>
    </row>
    <row r="107" spans="1:14">
      <c r="A107" s="1160">
        <v>34</v>
      </c>
      <c r="B107" s="1158"/>
      <c r="C107" s="467"/>
      <c r="D107" s="305"/>
      <c r="E107" s="305"/>
      <c r="F107" s="284"/>
      <c r="G107" s="483"/>
      <c r="H107" s="305"/>
      <c r="I107" s="485"/>
      <c r="J107" s="305"/>
      <c r="K107" s="485"/>
      <c r="L107" s="305"/>
      <c r="M107" s="319">
        <f t="shared" si="3"/>
        <v>0</v>
      </c>
      <c r="N107" s="1161">
        <v>34</v>
      </c>
    </row>
    <row r="108" spans="1:14">
      <c r="A108" s="1160">
        <v>35</v>
      </c>
      <c r="B108" s="1158"/>
      <c r="C108" s="467"/>
      <c r="D108" s="305"/>
      <c r="E108" s="305"/>
      <c r="F108" s="284"/>
      <c r="G108" s="483"/>
      <c r="H108" s="305"/>
      <c r="I108" s="485"/>
      <c r="J108" s="305"/>
      <c r="K108" s="485"/>
      <c r="L108" s="305"/>
      <c r="M108" s="319">
        <f t="shared" si="3"/>
        <v>0</v>
      </c>
      <c r="N108" s="1161">
        <v>35</v>
      </c>
    </row>
    <row r="109" spans="1:14">
      <c r="A109" s="1160">
        <v>36</v>
      </c>
      <c r="B109" s="1158"/>
      <c r="C109" s="467"/>
      <c r="D109" s="305"/>
      <c r="E109" s="305"/>
      <c r="F109" s="284"/>
      <c r="G109" s="483"/>
      <c r="H109" s="305"/>
      <c r="I109" s="485"/>
      <c r="J109" s="305"/>
      <c r="K109" s="485"/>
      <c r="L109" s="305"/>
      <c r="M109" s="319">
        <f t="shared" si="3"/>
        <v>0</v>
      </c>
      <c r="N109" s="1161">
        <v>36</v>
      </c>
    </row>
    <row r="110" spans="1:14">
      <c r="A110" s="1160">
        <v>37</v>
      </c>
      <c r="B110" s="1158"/>
      <c r="C110" s="467"/>
      <c r="D110" s="305"/>
      <c r="E110" s="305"/>
      <c r="F110" s="284"/>
      <c r="G110" s="483"/>
      <c r="H110" s="305"/>
      <c r="I110" s="485"/>
      <c r="J110" s="305"/>
      <c r="K110" s="485"/>
      <c r="L110" s="305"/>
      <c r="M110" s="319">
        <f t="shared" si="3"/>
        <v>0</v>
      </c>
      <c r="N110" s="1161">
        <v>37</v>
      </c>
    </row>
    <row r="111" spans="1:14">
      <c r="A111" s="1160">
        <v>38</v>
      </c>
      <c r="B111" s="1158"/>
      <c r="C111" s="467"/>
      <c r="D111" s="305"/>
      <c r="E111" s="305"/>
      <c r="F111" s="284"/>
      <c r="G111" s="483"/>
      <c r="H111" s="305"/>
      <c r="I111" s="485"/>
      <c r="J111" s="305"/>
      <c r="K111" s="485"/>
      <c r="L111" s="305"/>
      <c r="M111" s="319">
        <f t="shared" si="3"/>
        <v>0</v>
      </c>
      <c r="N111" s="1161">
        <v>38</v>
      </c>
    </row>
    <row r="112" spans="1:14">
      <c r="A112" s="1160">
        <v>39</v>
      </c>
      <c r="B112" s="1158"/>
      <c r="C112" s="467"/>
      <c r="D112" s="268"/>
      <c r="E112" s="268"/>
      <c r="F112" s="267"/>
      <c r="G112" s="355"/>
      <c r="H112" s="268"/>
      <c r="I112" s="265"/>
      <c r="J112" s="268"/>
      <c r="K112" s="265"/>
      <c r="L112" s="268"/>
      <c r="M112" s="319">
        <f t="shared" si="3"/>
        <v>0</v>
      </c>
      <c r="N112" s="1161">
        <v>39</v>
      </c>
    </row>
    <row r="113" spans="1:14">
      <c r="A113" s="1142">
        <v>40</v>
      </c>
      <c r="B113" s="1158"/>
      <c r="C113" s="467"/>
      <c r="D113" s="305"/>
      <c r="E113" s="305"/>
      <c r="F113" s="284"/>
      <c r="G113" s="483"/>
      <c r="H113" s="305"/>
      <c r="I113" s="485"/>
      <c r="J113" s="305"/>
      <c r="K113" s="485"/>
      <c r="L113" s="305"/>
      <c r="M113" s="319">
        <f t="shared" si="3"/>
        <v>0</v>
      </c>
      <c r="N113" s="1153">
        <v>40</v>
      </c>
    </row>
    <row r="114" spans="1:14">
      <c r="A114" s="1160">
        <v>41</v>
      </c>
      <c r="B114" s="1158"/>
      <c r="C114" s="467"/>
      <c r="D114" s="305"/>
      <c r="E114" s="305"/>
      <c r="F114" s="284"/>
      <c r="G114" s="483"/>
      <c r="H114" s="305"/>
      <c r="I114" s="485"/>
      <c r="J114" s="305"/>
      <c r="K114" s="485"/>
      <c r="L114" s="305"/>
      <c r="M114" s="319">
        <f t="shared" si="3"/>
        <v>0</v>
      </c>
      <c r="N114" s="1161">
        <v>41</v>
      </c>
    </row>
    <row r="115" spans="1:14">
      <c r="A115" s="1160">
        <v>42</v>
      </c>
      <c r="B115" s="1158"/>
      <c r="C115" s="467"/>
      <c r="D115" s="305"/>
      <c r="E115" s="305"/>
      <c r="F115" s="284"/>
      <c r="G115" s="483"/>
      <c r="H115" s="305"/>
      <c r="I115" s="485"/>
      <c r="J115" s="305"/>
      <c r="K115" s="485"/>
      <c r="L115" s="305"/>
      <c r="M115" s="319">
        <f t="shared" si="3"/>
        <v>0</v>
      </c>
      <c r="N115" s="1161">
        <v>42</v>
      </c>
    </row>
    <row r="116" spans="1:14">
      <c r="A116" s="1160">
        <v>43</v>
      </c>
      <c r="B116" s="1158"/>
      <c r="C116" s="467" t="s">
        <v>922</v>
      </c>
      <c r="D116" s="265">
        <f>SUM(D99:D115)</f>
        <v>-29208136</v>
      </c>
      <c r="E116" s="265">
        <f>SUM(E99:E115)</f>
        <v>36229389</v>
      </c>
      <c r="F116" s="264">
        <f>SUM(F99:F115)</f>
        <v>14768576</v>
      </c>
      <c r="G116" s="428">
        <f>SUM(G99:G115)</f>
        <v>0</v>
      </c>
      <c r="H116" s="265">
        <f>SUM(H99:H115)</f>
        <v>0</v>
      </c>
      <c r="I116" s="243"/>
      <c r="J116" s="265">
        <f>SUM(J99:J115)</f>
        <v>94528</v>
      </c>
      <c r="K116" s="243"/>
      <c r="L116" s="265">
        <f>SUM(L99:L115)</f>
        <v>42655360</v>
      </c>
      <c r="M116" s="265">
        <f>SUM(M99:M115)</f>
        <v>34813509</v>
      </c>
      <c r="N116" s="1161">
        <v>43</v>
      </c>
    </row>
    <row r="117" spans="1:14">
      <c r="A117" s="1160">
        <v>44</v>
      </c>
      <c r="B117" s="1158"/>
      <c r="C117" s="467" t="s">
        <v>923</v>
      </c>
      <c r="D117" s="442"/>
      <c r="E117" s="443"/>
      <c r="F117" s="444"/>
      <c r="G117" s="445"/>
      <c r="H117" s="443"/>
      <c r="I117" s="446"/>
      <c r="J117" s="443"/>
      <c r="K117" s="446"/>
      <c r="L117" s="443"/>
      <c r="M117" s="484"/>
      <c r="N117" s="1161">
        <v>44</v>
      </c>
    </row>
    <row r="118" spans="1:14">
      <c r="A118" s="1160">
        <v>45</v>
      </c>
      <c r="B118" s="1158"/>
      <c r="C118" s="467"/>
      <c r="D118" s="321"/>
      <c r="E118" s="321"/>
      <c r="F118" s="391"/>
      <c r="G118" s="482"/>
      <c r="H118" s="321"/>
      <c r="I118" s="485"/>
      <c r="J118" s="321"/>
      <c r="K118" s="485"/>
      <c r="L118" s="321"/>
      <c r="M118" s="470">
        <f t="shared" ref="M118:M124" si="4">D118+E118-F118+G118-H118-J118+L118</f>
        <v>0</v>
      </c>
      <c r="N118" s="1161">
        <v>45</v>
      </c>
    </row>
    <row r="119" spans="1:14">
      <c r="A119" s="1160">
        <v>46</v>
      </c>
      <c r="B119" s="1158"/>
      <c r="C119" s="467"/>
      <c r="D119" s="305"/>
      <c r="E119" s="305"/>
      <c r="F119" s="284"/>
      <c r="G119" s="483"/>
      <c r="H119" s="305"/>
      <c r="I119" s="485"/>
      <c r="J119" s="305"/>
      <c r="K119" s="485"/>
      <c r="L119" s="305"/>
      <c r="M119" s="319">
        <f t="shared" si="4"/>
        <v>0</v>
      </c>
      <c r="N119" s="1161">
        <v>46</v>
      </c>
    </row>
    <row r="120" spans="1:14">
      <c r="A120" s="1160">
        <v>47</v>
      </c>
      <c r="B120" s="1158"/>
      <c r="C120" s="467"/>
      <c r="D120" s="268"/>
      <c r="E120" s="268"/>
      <c r="F120" s="267"/>
      <c r="G120" s="355"/>
      <c r="H120" s="268"/>
      <c r="I120" s="265"/>
      <c r="J120" s="268"/>
      <c r="K120" s="265"/>
      <c r="L120" s="268"/>
      <c r="M120" s="319">
        <f t="shared" si="4"/>
        <v>0</v>
      </c>
      <c r="N120" s="1161">
        <v>47</v>
      </c>
    </row>
    <row r="121" spans="1:14">
      <c r="A121" s="1160">
        <v>48</v>
      </c>
      <c r="B121" s="1158"/>
      <c r="C121" s="467"/>
      <c r="D121" s="305"/>
      <c r="E121" s="305"/>
      <c r="F121" s="284"/>
      <c r="G121" s="483"/>
      <c r="H121" s="305"/>
      <c r="I121" s="485"/>
      <c r="J121" s="305"/>
      <c r="K121" s="485"/>
      <c r="L121" s="305"/>
      <c r="M121" s="319">
        <f t="shared" si="4"/>
        <v>0</v>
      </c>
      <c r="N121" s="1161">
        <v>48</v>
      </c>
    </row>
    <row r="122" spans="1:14">
      <c r="A122" s="1160">
        <v>49</v>
      </c>
      <c r="B122" s="1158"/>
      <c r="C122" s="467"/>
      <c r="D122" s="305"/>
      <c r="E122" s="305"/>
      <c r="F122" s="284"/>
      <c r="G122" s="483"/>
      <c r="H122" s="305"/>
      <c r="I122" s="485"/>
      <c r="J122" s="305"/>
      <c r="K122" s="485"/>
      <c r="L122" s="305"/>
      <c r="M122" s="319">
        <f t="shared" si="4"/>
        <v>0</v>
      </c>
      <c r="N122" s="1161">
        <v>49</v>
      </c>
    </row>
    <row r="123" spans="1:14">
      <c r="A123" s="1160">
        <v>50</v>
      </c>
      <c r="B123" s="1158"/>
      <c r="C123" s="467"/>
      <c r="D123" s="305"/>
      <c r="E123" s="305"/>
      <c r="F123" s="284"/>
      <c r="G123" s="483"/>
      <c r="H123" s="305"/>
      <c r="I123" s="485"/>
      <c r="J123" s="305"/>
      <c r="K123" s="485"/>
      <c r="L123" s="305"/>
      <c r="M123" s="319">
        <f t="shared" si="4"/>
        <v>0</v>
      </c>
      <c r="N123" s="1161">
        <v>50</v>
      </c>
    </row>
    <row r="124" spans="1:14">
      <c r="A124" s="1160">
        <v>51</v>
      </c>
      <c r="B124" s="1158"/>
      <c r="C124" s="467"/>
      <c r="D124" s="268"/>
      <c r="E124" s="268"/>
      <c r="F124" s="267"/>
      <c r="G124" s="355"/>
      <c r="H124" s="268"/>
      <c r="I124" s="265"/>
      <c r="J124" s="268"/>
      <c r="K124" s="265"/>
      <c r="L124" s="268"/>
      <c r="M124" s="319">
        <f t="shared" si="4"/>
        <v>0</v>
      </c>
      <c r="N124" s="1161">
        <v>51</v>
      </c>
    </row>
    <row r="125" spans="1:14" ht="15.75" thickBot="1">
      <c r="A125" s="1260">
        <v>52</v>
      </c>
      <c r="B125" s="487"/>
      <c r="C125" s="860" t="s">
        <v>1615</v>
      </c>
      <c r="D125" s="274">
        <f>SUM(D118:D124)</f>
        <v>0</v>
      </c>
      <c r="E125" s="274">
        <f>SUM(E118:E124)</f>
        <v>0</v>
      </c>
      <c r="F125" s="272">
        <f>SUM(F118:F124)</f>
        <v>0</v>
      </c>
      <c r="G125" s="439">
        <f>SUM(G118:G124)</f>
        <v>0</v>
      </c>
      <c r="H125" s="274">
        <f>SUM(H118:H124)</f>
        <v>0</v>
      </c>
      <c r="I125" s="255"/>
      <c r="J125" s="274">
        <f>SUM(J118:J124)</f>
        <v>0</v>
      </c>
      <c r="K125" s="255"/>
      <c r="L125" s="274">
        <f>SUM(L118:L124)</f>
        <v>0</v>
      </c>
      <c r="M125" s="257">
        <f>SUM(M118:M124)</f>
        <v>0</v>
      </c>
      <c r="N125" s="1261">
        <v>52</v>
      </c>
    </row>
    <row r="127" spans="1:14">
      <c r="A127" s="12" t="s">
        <v>1616</v>
      </c>
      <c r="B127" s="12"/>
      <c r="C127" s="12"/>
      <c r="D127" s="12"/>
      <c r="E127" s="12"/>
      <c r="F127" s="12"/>
      <c r="G127" s="12" t="s">
        <v>1617</v>
      </c>
      <c r="H127" s="12"/>
      <c r="I127" s="12"/>
      <c r="J127" s="12"/>
      <c r="K127" s="12"/>
      <c r="L127" s="12"/>
      <c r="M127" s="12"/>
      <c r="N127" s="12"/>
    </row>
    <row r="128" spans="1:14" ht="15.75" thickBot="1">
      <c r="A128" s="9" t="str">
        <f>'Data Sheet'!$C$25</f>
        <v xml:space="preserve"> New York State Electric &amp; Gas Corporation</v>
      </c>
      <c r="E128" s="1136" t="str">
        <f>'Data Sheet'!$C$38</f>
        <v>12/31/2016</v>
      </c>
      <c r="F128" s="9">
        <f>'Data Sheet'!$C$35</f>
        <v>0</v>
      </c>
      <c r="G128" s="9" t="str">
        <f>'Data Sheet'!$C$25</f>
        <v xml:space="preserve"> New York State Electric &amp; Gas Corporation</v>
      </c>
      <c r="K128" s="1136"/>
      <c r="M128" s="1355" t="str">
        <f>'Data Sheet'!$C$38</f>
        <v>12/31/2016</v>
      </c>
    </row>
    <row r="129" spans="1:14">
      <c r="A129" s="1217" t="s">
        <v>906</v>
      </c>
      <c r="B129" s="1218"/>
      <c r="C129" s="1218"/>
      <c r="D129" s="1218"/>
      <c r="E129" s="1218"/>
      <c r="F129" s="1219"/>
      <c r="G129" s="1217" t="s">
        <v>907</v>
      </c>
      <c r="H129" s="1218"/>
      <c r="I129" s="1218"/>
      <c r="J129" s="1218"/>
      <c r="K129" s="1218"/>
      <c r="L129" s="1218"/>
      <c r="M129" s="1218"/>
      <c r="N129" s="1138"/>
    </row>
    <row r="130" spans="1:14">
      <c r="A130" s="843"/>
      <c r="F130" s="1141"/>
      <c r="G130" s="843"/>
      <c r="N130" s="1141"/>
    </row>
    <row r="131" spans="1:14">
      <c r="A131" s="1156"/>
      <c r="B131" s="1158"/>
      <c r="C131" s="1157"/>
      <c r="D131" s="1158"/>
      <c r="E131" s="1213" t="s">
        <v>2209</v>
      </c>
      <c r="F131" s="1183"/>
      <c r="G131" s="1181" t="s">
        <v>2209</v>
      </c>
      <c r="H131" s="1182"/>
      <c r="I131" s="1213" t="s">
        <v>2210</v>
      </c>
      <c r="J131" s="1182"/>
      <c r="K131" s="1182"/>
      <c r="L131" s="1182"/>
      <c r="M131" s="1186"/>
      <c r="N131" s="1159"/>
    </row>
    <row r="132" spans="1:14">
      <c r="A132" s="1142" t="s">
        <v>1718</v>
      </c>
      <c r="B132" s="435"/>
      <c r="D132" s="1192" t="s">
        <v>1825</v>
      </c>
      <c r="E132" s="1192" t="s">
        <v>295</v>
      </c>
      <c r="F132" s="1153" t="s">
        <v>295</v>
      </c>
      <c r="G132" s="1142" t="s">
        <v>295</v>
      </c>
      <c r="H132" s="1192" t="s">
        <v>295</v>
      </c>
      <c r="I132" s="1195" t="s">
        <v>535</v>
      </c>
      <c r="J132" s="850"/>
      <c r="K132" s="1195" t="s">
        <v>532</v>
      </c>
      <c r="L132" s="850"/>
      <c r="M132" s="1154" t="s">
        <v>1825</v>
      </c>
      <c r="N132" s="1153" t="s">
        <v>1718</v>
      </c>
    </row>
    <row r="133" spans="1:14">
      <c r="A133" s="1142" t="s">
        <v>1721</v>
      </c>
      <c r="B133" s="435"/>
      <c r="C133" s="1152" t="s">
        <v>566</v>
      </c>
      <c r="D133" s="1192" t="s">
        <v>874</v>
      </c>
      <c r="E133" s="1192" t="s">
        <v>2213</v>
      </c>
      <c r="F133" s="1153" t="s">
        <v>2214</v>
      </c>
      <c r="G133" s="1142" t="s">
        <v>2213</v>
      </c>
      <c r="H133" s="1192" t="s">
        <v>2214</v>
      </c>
      <c r="I133" s="1192" t="s">
        <v>2215</v>
      </c>
      <c r="J133" s="1192" t="s">
        <v>1829</v>
      </c>
      <c r="K133" s="1192" t="s">
        <v>2215</v>
      </c>
      <c r="L133" s="1192" t="s">
        <v>1829</v>
      </c>
      <c r="M133" s="1154" t="s">
        <v>2501</v>
      </c>
      <c r="N133" s="1153" t="s">
        <v>1721</v>
      </c>
    </row>
    <row r="134" spans="1:14">
      <c r="A134" s="1142"/>
      <c r="B134" s="435"/>
      <c r="D134" s="1192" t="s">
        <v>550</v>
      </c>
      <c r="E134" s="1192" t="s">
        <v>2262</v>
      </c>
      <c r="F134" s="1153" t="s">
        <v>2263</v>
      </c>
      <c r="G134" s="1142" t="s">
        <v>2264</v>
      </c>
      <c r="H134" s="1192" t="s">
        <v>2219</v>
      </c>
      <c r="I134" s="1192" t="s">
        <v>2220</v>
      </c>
      <c r="J134" s="435"/>
      <c r="K134" s="1192" t="s">
        <v>2221</v>
      </c>
      <c r="L134" s="435"/>
      <c r="M134" s="1144"/>
      <c r="N134" s="1153"/>
    </row>
    <row r="135" spans="1:14">
      <c r="A135" s="1160"/>
      <c r="B135" s="485"/>
      <c r="C135" s="1197" t="s">
        <v>3007</v>
      </c>
      <c r="D135" s="1199" t="s">
        <v>3008</v>
      </c>
      <c r="E135" s="1199" t="s">
        <v>3009</v>
      </c>
      <c r="F135" s="1161" t="s">
        <v>3010</v>
      </c>
      <c r="G135" s="1160" t="s">
        <v>2337</v>
      </c>
      <c r="H135" s="1199" t="s">
        <v>2338</v>
      </c>
      <c r="I135" s="1199" t="s">
        <v>2339</v>
      </c>
      <c r="J135" s="1199" t="s">
        <v>2340</v>
      </c>
      <c r="K135" s="1199" t="s">
        <v>2341</v>
      </c>
      <c r="L135" s="1199" t="s">
        <v>2342</v>
      </c>
      <c r="M135" s="1198" t="s">
        <v>2343</v>
      </c>
      <c r="N135" s="1161"/>
    </row>
    <row r="136" spans="1:14">
      <c r="A136" s="1160">
        <v>1</v>
      </c>
      <c r="B136" s="435"/>
      <c r="C136" s="467"/>
      <c r="D136" s="447"/>
      <c r="E136" s="448"/>
      <c r="F136" s="449"/>
      <c r="G136" s="450" t="s">
        <v>1778</v>
      </c>
      <c r="H136" s="448" t="s">
        <v>1778</v>
      </c>
      <c r="I136" s="451"/>
      <c r="J136" s="451"/>
      <c r="K136" s="451"/>
      <c r="L136" s="451"/>
      <c r="M136" s="1249"/>
      <c r="N136" s="1161">
        <v>1</v>
      </c>
    </row>
    <row r="137" spans="1:14">
      <c r="A137" s="1160">
        <v>2</v>
      </c>
      <c r="B137" s="1158"/>
      <c r="C137" s="467"/>
      <c r="D137" s="1250"/>
      <c r="E137" s="453"/>
      <c r="F137" s="1251"/>
      <c r="G137" s="422" t="s">
        <v>1778</v>
      </c>
      <c r="H137" s="419" t="s">
        <v>1778</v>
      </c>
      <c r="I137" s="453"/>
      <c r="J137" s="453"/>
      <c r="K137" s="453"/>
      <c r="L137" s="453"/>
      <c r="M137" s="1252"/>
      <c r="N137" s="1161">
        <v>2</v>
      </c>
    </row>
    <row r="138" spans="1:14">
      <c r="A138" s="1160">
        <v>3</v>
      </c>
      <c r="B138" s="1158"/>
      <c r="C138" s="467"/>
      <c r="D138" s="321"/>
      <c r="E138" s="321"/>
      <c r="F138" s="391"/>
      <c r="G138" s="482"/>
      <c r="H138" s="321"/>
      <c r="I138" s="485"/>
      <c r="J138" s="321"/>
      <c r="K138" s="485"/>
      <c r="L138" s="321"/>
      <c r="M138" s="470">
        <f t="shared" ref="M138:M186" si="5">D138+E138-F138+G138-H138-J138+L138</f>
        <v>0</v>
      </c>
      <c r="N138" s="1161">
        <v>3</v>
      </c>
    </row>
    <row r="139" spans="1:14">
      <c r="A139" s="1160">
        <v>4</v>
      </c>
      <c r="B139" s="1158"/>
      <c r="C139" s="467"/>
      <c r="D139" s="305"/>
      <c r="E139" s="305"/>
      <c r="F139" s="284"/>
      <c r="G139" s="483"/>
      <c r="H139" s="305"/>
      <c r="I139" s="485"/>
      <c r="J139" s="305"/>
      <c r="K139" s="485"/>
      <c r="L139" s="305"/>
      <c r="M139" s="319">
        <f t="shared" si="5"/>
        <v>0</v>
      </c>
      <c r="N139" s="1161">
        <v>4</v>
      </c>
    </row>
    <row r="140" spans="1:14">
      <c r="A140" s="1160">
        <v>5</v>
      </c>
      <c r="B140" s="1158"/>
      <c r="C140" s="467"/>
      <c r="D140" s="305"/>
      <c r="E140" s="305"/>
      <c r="F140" s="284"/>
      <c r="G140" s="483"/>
      <c r="H140" s="305"/>
      <c r="I140" s="485"/>
      <c r="J140" s="305"/>
      <c r="K140" s="485"/>
      <c r="L140" s="305"/>
      <c r="M140" s="319">
        <f t="shared" si="5"/>
        <v>0</v>
      </c>
      <c r="N140" s="1161">
        <v>5</v>
      </c>
    </row>
    <row r="141" spans="1:14">
      <c r="A141" s="1160">
        <v>6</v>
      </c>
      <c r="B141" s="1158"/>
      <c r="C141" s="467"/>
      <c r="D141" s="305"/>
      <c r="E141" s="305"/>
      <c r="F141" s="284"/>
      <c r="G141" s="483"/>
      <c r="H141" s="305"/>
      <c r="I141" s="485"/>
      <c r="J141" s="305"/>
      <c r="K141" s="485"/>
      <c r="L141" s="305"/>
      <c r="M141" s="319">
        <f t="shared" si="5"/>
        <v>0</v>
      </c>
      <c r="N141" s="1161">
        <v>6</v>
      </c>
    </row>
    <row r="142" spans="1:14">
      <c r="A142" s="1160">
        <v>7</v>
      </c>
      <c r="B142" s="1158"/>
      <c r="C142" s="467"/>
      <c r="D142" s="305"/>
      <c r="E142" s="305"/>
      <c r="F142" s="284"/>
      <c r="G142" s="483"/>
      <c r="H142" s="305"/>
      <c r="I142" s="485"/>
      <c r="J142" s="305"/>
      <c r="K142" s="485"/>
      <c r="L142" s="305"/>
      <c r="M142" s="319">
        <f t="shared" si="5"/>
        <v>0</v>
      </c>
      <c r="N142" s="1161">
        <v>7</v>
      </c>
    </row>
    <row r="143" spans="1:14">
      <c r="A143" s="1160">
        <v>8</v>
      </c>
      <c r="B143" s="1158"/>
      <c r="C143" s="467"/>
      <c r="D143" s="305"/>
      <c r="E143" s="305"/>
      <c r="F143" s="284"/>
      <c r="G143" s="483"/>
      <c r="H143" s="305"/>
      <c r="I143" s="485"/>
      <c r="J143" s="305"/>
      <c r="K143" s="485"/>
      <c r="L143" s="305"/>
      <c r="M143" s="319">
        <f t="shared" si="5"/>
        <v>0</v>
      </c>
      <c r="N143" s="1161">
        <v>8</v>
      </c>
    </row>
    <row r="144" spans="1:14">
      <c r="A144" s="1160">
        <v>9</v>
      </c>
      <c r="B144" s="1158"/>
      <c r="C144" s="467"/>
      <c r="D144" s="268"/>
      <c r="E144" s="268"/>
      <c r="F144" s="267"/>
      <c r="G144" s="355"/>
      <c r="H144" s="268"/>
      <c r="I144" s="265"/>
      <c r="J144" s="268"/>
      <c r="K144" s="265"/>
      <c r="L144" s="268"/>
      <c r="M144" s="319">
        <f t="shared" si="5"/>
        <v>0</v>
      </c>
      <c r="N144" s="1161">
        <v>9</v>
      </c>
    </row>
    <row r="145" spans="1:14">
      <c r="A145" s="1160">
        <v>10</v>
      </c>
      <c r="B145" s="1158"/>
      <c r="C145" s="467"/>
      <c r="D145" s="305"/>
      <c r="E145" s="305"/>
      <c r="F145" s="284"/>
      <c r="G145" s="483"/>
      <c r="H145" s="305"/>
      <c r="I145" s="485"/>
      <c r="J145" s="305"/>
      <c r="K145" s="485"/>
      <c r="L145" s="305"/>
      <c r="M145" s="319">
        <f t="shared" si="5"/>
        <v>0</v>
      </c>
      <c r="N145" s="1161">
        <v>10</v>
      </c>
    </row>
    <row r="146" spans="1:14">
      <c r="A146" s="1160">
        <v>11</v>
      </c>
      <c r="B146" s="1158"/>
      <c r="C146" s="467"/>
      <c r="D146" s="305"/>
      <c r="E146" s="305"/>
      <c r="F146" s="284"/>
      <c r="G146" s="483"/>
      <c r="H146" s="305"/>
      <c r="I146" s="485"/>
      <c r="J146" s="305"/>
      <c r="K146" s="485"/>
      <c r="L146" s="305"/>
      <c r="M146" s="319">
        <f t="shared" si="5"/>
        <v>0</v>
      </c>
      <c r="N146" s="1161">
        <v>11</v>
      </c>
    </row>
    <row r="147" spans="1:14">
      <c r="A147" s="1160">
        <v>12</v>
      </c>
      <c r="B147" s="1158"/>
      <c r="C147" s="467"/>
      <c r="D147" s="305"/>
      <c r="E147" s="305"/>
      <c r="F147" s="284"/>
      <c r="G147" s="483"/>
      <c r="H147" s="305"/>
      <c r="I147" s="485"/>
      <c r="J147" s="305"/>
      <c r="K147" s="485"/>
      <c r="L147" s="305"/>
      <c r="M147" s="319">
        <f t="shared" si="5"/>
        <v>0</v>
      </c>
      <c r="N147" s="1161">
        <v>12</v>
      </c>
    </row>
    <row r="148" spans="1:14">
      <c r="A148" s="1160">
        <v>13</v>
      </c>
      <c r="B148" s="1158"/>
      <c r="C148" s="467"/>
      <c r="D148" s="305"/>
      <c r="E148" s="305"/>
      <c r="F148" s="284"/>
      <c r="G148" s="483"/>
      <c r="H148" s="305"/>
      <c r="I148" s="485"/>
      <c r="J148" s="305"/>
      <c r="K148" s="485"/>
      <c r="L148" s="305"/>
      <c r="M148" s="319">
        <f t="shared" si="5"/>
        <v>0</v>
      </c>
      <c r="N148" s="1161">
        <v>13</v>
      </c>
    </row>
    <row r="149" spans="1:14">
      <c r="A149" s="1160">
        <v>14</v>
      </c>
      <c r="B149" s="1158"/>
      <c r="C149" s="467"/>
      <c r="D149" s="305"/>
      <c r="E149" s="305"/>
      <c r="F149" s="284"/>
      <c r="G149" s="483"/>
      <c r="H149" s="305"/>
      <c r="I149" s="485"/>
      <c r="J149" s="305"/>
      <c r="K149" s="485"/>
      <c r="L149" s="305"/>
      <c r="M149" s="319">
        <f t="shared" si="5"/>
        <v>0</v>
      </c>
      <c r="N149" s="1161">
        <v>14</v>
      </c>
    </row>
    <row r="150" spans="1:14">
      <c r="A150" s="1160">
        <v>15</v>
      </c>
      <c r="B150" s="1158"/>
      <c r="C150" s="467"/>
      <c r="D150" s="268"/>
      <c r="E150" s="268"/>
      <c r="F150" s="267"/>
      <c r="G150" s="355"/>
      <c r="H150" s="268"/>
      <c r="I150" s="265"/>
      <c r="J150" s="268"/>
      <c r="K150" s="265"/>
      <c r="L150" s="268"/>
      <c r="M150" s="319">
        <f t="shared" si="5"/>
        <v>0</v>
      </c>
      <c r="N150" s="1161">
        <v>15</v>
      </c>
    </row>
    <row r="151" spans="1:14">
      <c r="A151" s="1160">
        <v>16</v>
      </c>
      <c r="B151" s="1158"/>
      <c r="C151" s="467"/>
      <c r="D151" s="305"/>
      <c r="E151" s="305"/>
      <c r="F151" s="284"/>
      <c r="G151" s="483"/>
      <c r="H151" s="305"/>
      <c r="I151" s="485"/>
      <c r="J151" s="305"/>
      <c r="K151" s="485"/>
      <c r="L151" s="305"/>
      <c r="M151" s="319">
        <f t="shared" si="5"/>
        <v>0</v>
      </c>
      <c r="N151" s="1161">
        <v>16</v>
      </c>
    </row>
    <row r="152" spans="1:14">
      <c r="A152" s="1160">
        <v>17</v>
      </c>
      <c r="B152" s="1158"/>
      <c r="C152" s="467"/>
      <c r="D152" s="305"/>
      <c r="E152" s="305"/>
      <c r="F152" s="284"/>
      <c r="G152" s="483"/>
      <c r="H152" s="305"/>
      <c r="I152" s="485"/>
      <c r="J152" s="305"/>
      <c r="K152" s="485"/>
      <c r="L152" s="305"/>
      <c r="M152" s="319">
        <f t="shared" si="5"/>
        <v>0</v>
      </c>
      <c r="N152" s="1161">
        <v>17</v>
      </c>
    </row>
    <row r="153" spans="1:14">
      <c r="A153" s="1160">
        <v>18</v>
      </c>
      <c r="B153" s="1158"/>
      <c r="C153" s="467"/>
      <c r="D153" s="268"/>
      <c r="E153" s="268"/>
      <c r="F153" s="267"/>
      <c r="G153" s="355"/>
      <c r="H153" s="268"/>
      <c r="I153" s="265"/>
      <c r="J153" s="268"/>
      <c r="K153" s="265"/>
      <c r="L153" s="268"/>
      <c r="M153" s="319">
        <f t="shared" si="5"/>
        <v>0</v>
      </c>
      <c r="N153" s="1161">
        <v>18</v>
      </c>
    </row>
    <row r="154" spans="1:14">
      <c r="A154" s="1160">
        <v>19</v>
      </c>
      <c r="B154" s="1158"/>
      <c r="C154" s="467"/>
      <c r="D154" s="305"/>
      <c r="E154" s="305"/>
      <c r="F154" s="284"/>
      <c r="G154" s="483"/>
      <c r="H154" s="305"/>
      <c r="I154" s="485"/>
      <c r="J154" s="305"/>
      <c r="K154" s="485"/>
      <c r="L154" s="305"/>
      <c r="M154" s="319">
        <f t="shared" si="5"/>
        <v>0</v>
      </c>
      <c r="N154" s="1161">
        <v>19</v>
      </c>
    </row>
    <row r="155" spans="1:14">
      <c r="A155" s="1142">
        <v>20</v>
      </c>
      <c r="B155" s="1158"/>
      <c r="C155" s="467"/>
      <c r="D155" s="305"/>
      <c r="E155" s="305"/>
      <c r="F155" s="284"/>
      <c r="G155" s="483"/>
      <c r="H155" s="305"/>
      <c r="I155" s="485"/>
      <c r="J155" s="305"/>
      <c r="K155" s="485"/>
      <c r="L155" s="305"/>
      <c r="M155" s="319">
        <f t="shared" si="5"/>
        <v>0</v>
      </c>
      <c r="N155" s="1161">
        <v>20</v>
      </c>
    </row>
    <row r="156" spans="1:14">
      <c r="A156" s="1160">
        <v>21</v>
      </c>
      <c r="B156" s="1158"/>
      <c r="C156" s="467"/>
      <c r="D156" s="305"/>
      <c r="E156" s="305"/>
      <c r="F156" s="284"/>
      <c r="G156" s="483"/>
      <c r="H156" s="305"/>
      <c r="I156" s="485"/>
      <c r="J156" s="305"/>
      <c r="K156" s="485"/>
      <c r="L156" s="305"/>
      <c r="M156" s="319">
        <f t="shared" si="5"/>
        <v>0</v>
      </c>
      <c r="N156" s="1161">
        <v>21</v>
      </c>
    </row>
    <row r="157" spans="1:14">
      <c r="A157" s="1160">
        <v>22</v>
      </c>
      <c r="B157" s="1158"/>
      <c r="C157" s="467"/>
      <c r="D157" s="305"/>
      <c r="E157" s="305"/>
      <c r="F157" s="284"/>
      <c r="G157" s="483"/>
      <c r="H157" s="305"/>
      <c r="I157" s="485"/>
      <c r="J157" s="305"/>
      <c r="K157" s="485"/>
      <c r="L157" s="305"/>
      <c r="M157" s="319">
        <f t="shared" si="5"/>
        <v>0</v>
      </c>
      <c r="N157" s="1161">
        <v>22</v>
      </c>
    </row>
    <row r="158" spans="1:14">
      <c r="A158" s="1160">
        <v>23</v>
      </c>
      <c r="B158" s="1158"/>
      <c r="C158" s="467"/>
      <c r="D158" s="305"/>
      <c r="E158" s="305"/>
      <c r="F158" s="284"/>
      <c r="G158" s="483"/>
      <c r="H158" s="305"/>
      <c r="I158" s="485"/>
      <c r="J158" s="305"/>
      <c r="K158" s="485"/>
      <c r="L158" s="305"/>
      <c r="M158" s="319">
        <f t="shared" si="5"/>
        <v>0</v>
      </c>
      <c r="N158" s="1161">
        <v>23</v>
      </c>
    </row>
    <row r="159" spans="1:14">
      <c r="A159" s="1160">
        <v>24</v>
      </c>
      <c r="B159" s="1158"/>
      <c r="C159" s="467"/>
      <c r="D159" s="305"/>
      <c r="E159" s="305"/>
      <c r="F159" s="284"/>
      <c r="G159" s="483"/>
      <c r="H159" s="305"/>
      <c r="I159" s="485"/>
      <c r="J159" s="305"/>
      <c r="K159" s="485"/>
      <c r="L159" s="305"/>
      <c r="M159" s="319">
        <f t="shared" si="5"/>
        <v>0</v>
      </c>
      <c r="N159" s="1161">
        <v>24</v>
      </c>
    </row>
    <row r="160" spans="1:14">
      <c r="A160" s="1160">
        <v>25</v>
      </c>
      <c r="B160" s="1158"/>
      <c r="C160" s="467"/>
      <c r="D160" s="305"/>
      <c r="E160" s="305"/>
      <c r="F160" s="284"/>
      <c r="G160" s="483"/>
      <c r="H160" s="305"/>
      <c r="I160" s="485"/>
      <c r="J160" s="305"/>
      <c r="K160" s="485"/>
      <c r="L160" s="305"/>
      <c r="M160" s="319">
        <f t="shared" si="5"/>
        <v>0</v>
      </c>
      <c r="N160" s="1161">
        <v>25</v>
      </c>
    </row>
    <row r="161" spans="1:14">
      <c r="A161" s="1160">
        <v>26</v>
      </c>
      <c r="B161" s="1158"/>
      <c r="C161" s="467"/>
      <c r="D161" s="305"/>
      <c r="E161" s="305"/>
      <c r="F161" s="284"/>
      <c r="G161" s="483"/>
      <c r="H161" s="305"/>
      <c r="I161" s="485"/>
      <c r="J161" s="305"/>
      <c r="K161" s="485"/>
      <c r="L161" s="305"/>
      <c r="M161" s="319">
        <f t="shared" si="5"/>
        <v>0</v>
      </c>
      <c r="N161" s="1161">
        <v>26</v>
      </c>
    </row>
    <row r="162" spans="1:14">
      <c r="A162" s="1160">
        <v>27</v>
      </c>
      <c r="B162" s="1158"/>
      <c r="C162" s="467"/>
      <c r="D162" s="305"/>
      <c r="E162" s="305"/>
      <c r="F162" s="284"/>
      <c r="G162" s="483"/>
      <c r="H162" s="305"/>
      <c r="I162" s="485"/>
      <c r="J162" s="305"/>
      <c r="K162" s="485"/>
      <c r="L162" s="305"/>
      <c r="M162" s="319">
        <f t="shared" si="5"/>
        <v>0</v>
      </c>
      <c r="N162" s="1161">
        <v>27</v>
      </c>
    </row>
    <row r="163" spans="1:14">
      <c r="A163" s="1160">
        <v>28</v>
      </c>
      <c r="B163" s="1158"/>
      <c r="C163" s="467"/>
      <c r="D163" s="305"/>
      <c r="E163" s="305"/>
      <c r="F163" s="284"/>
      <c r="G163" s="483"/>
      <c r="H163" s="305"/>
      <c r="I163" s="485"/>
      <c r="J163" s="305"/>
      <c r="K163" s="485"/>
      <c r="L163" s="305"/>
      <c r="M163" s="319">
        <f t="shared" si="5"/>
        <v>0</v>
      </c>
      <c r="N163" s="1161">
        <v>28</v>
      </c>
    </row>
    <row r="164" spans="1:14">
      <c r="A164" s="1160">
        <v>29</v>
      </c>
      <c r="B164" s="1158"/>
      <c r="C164" s="467"/>
      <c r="D164" s="305"/>
      <c r="E164" s="305"/>
      <c r="F164" s="284"/>
      <c r="G164" s="483"/>
      <c r="H164" s="305"/>
      <c r="I164" s="485"/>
      <c r="J164" s="305"/>
      <c r="K164" s="485"/>
      <c r="L164" s="305"/>
      <c r="M164" s="319">
        <f t="shared" si="5"/>
        <v>0</v>
      </c>
      <c r="N164" s="1161">
        <v>29</v>
      </c>
    </row>
    <row r="165" spans="1:14">
      <c r="A165" s="1160">
        <v>30</v>
      </c>
      <c r="B165" s="1158"/>
      <c r="C165" s="467"/>
      <c r="D165" s="305"/>
      <c r="E165" s="305"/>
      <c r="F165" s="284"/>
      <c r="G165" s="483"/>
      <c r="H165" s="305"/>
      <c r="I165" s="485"/>
      <c r="J165" s="305"/>
      <c r="K165" s="485"/>
      <c r="L165" s="305"/>
      <c r="M165" s="319">
        <f t="shared" si="5"/>
        <v>0</v>
      </c>
      <c r="N165" s="1161">
        <v>30</v>
      </c>
    </row>
    <row r="166" spans="1:14">
      <c r="A166" s="1160">
        <v>31</v>
      </c>
      <c r="B166" s="1158"/>
      <c r="C166" s="467"/>
      <c r="D166" s="305"/>
      <c r="E166" s="305"/>
      <c r="F166" s="284"/>
      <c r="G166" s="483"/>
      <c r="H166" s="305"/>
      <c r="I166" s="485"/>
      <c r="J166" s="305"/>
      <c r="K166" s="485"/>
      <c r="L166" s="305"/>
      <c r="M166" s="319">
        <f t="shared" si="5"/>
        <v>0</v>
      </c>
      <c r="N166" s="1161">
        <v>31</v>
      </c>
    </row>
    <row r="167" spans="1:14">
      <c r="A167" s="1160">
        <v>32</v>
      </c>
      <c r="B167" s="1158"/>
      <c r="C167" s="467"/>
      <c r="D167" s="268"/>
      <c r="E167" s="268"/>
      <c r="F167" s="267"/>
      <c r="G167" s="355"/>
      <c r="H167" s="268"/>
      <c r="I167" s="265"/>
      <c r="J167" s="268"/>
      <c r="K167" s="265"/>
      <c r="L167" s="268"/>
      <c r="M167" s="319">
        <f t="shared" si="5"/>
        <v>0</v>
      </c>
      <c r="N167" s="1161">
        <v>32</v>
      </c>
    </row>
    <row r="168" spans="1:14">
      <c r="A168" s="1160">
        <v>33</v>
      </c>
      <c r="B168" s="1158"/>
      <c r="C168" s="467"/>
      <c r="D168" s="305"/>
      <c r="E168" s="305"/>
      <c r="F168" s="284"/>
      <c r="G168" s="483"/>
      <c r="H168" s="305"/>
      <c r="I168" s="485"/>
      <c r="J168" s="305"/>
      <c r="K168" s="485"/>
      <c r="L168" s="305"/>
      <c r="M168" s="319">
        <f t="shared" si="5"/>
        <v>0</v>
      </c>
      <c r="N168" s="1161">
        <v>33</v>
      </c>
    </row>
    <row r="169" spans="1:14">
      <c r="A169" s="1160">
        <v>34</v>
      </c>
      <c r="B169" s="1158"/>
      <c r="C169" s="467"/>
      <c r="D169" s="305"/>
      <c r="E169" s="305"/>
      <c r="F169" s="284"/>
      <c r="G169" s="483"/>
      <c r="H169" s="305"/>
      <c r="I169" s="485"/>
      <c r="J169" s="305"/>
      <c r="K169" s="485"/>
      <c r="L169" s="305"/>
      <c r="M169" s="319">
        <f t="shared" si="5"/>
        <v>0</v>
      </c>
      <c r="N169" s="1161">
        <v>34</v>
      </c>
    </row>
    <row r="170" spans="1:14">
      <c r="A170" s="1160">
        <v>35</v>
      </c>
      <c r="B170" s="1158"/>
      <c r="C170" s="467"/>
      <c r="D170" s="305"/>
      <c r="E170" s="305"/>
      <c r="F170" s="284"/>
      <c r="G170" s="483"/>
      <c r="H170" s="305"/>
      <c r="I170" s="485"/>
      <c r="J170" s="305"/>
      <c r="K170" s="485"/>
      <c r="L170" s="305"/>
      <c r="M170" s="319">
        <f t="shared" si="5"/>
        <v>0</v>
      </c>
      <c r="N170" s="1161">
        <v>35</v>
      </c>
    </row>
    <row r="171" spans="1:14">
      <c r="A171" s="1160">
        <v>36</v>
      </c>
      <c r="B171" s="1158"/>
      <c r="C171" s="467"/>
      <c r="D171" s="305"/>
      <c r="E171" s="305"/>
      <c r="F171" s="284"/>
      <c r="G171" s="483"/>
      <c r="H171" s="305"/>
      <c r="I171" s="485"/>
      <c r="J171" s="305"/>
      <c r="K171" s="485"/>
      <c r="L171" s="305"/>
      <c r="M171" s="319">
        <f t="shared" si="5"/>
        <v>0</v>
      </c>
      <c r="N171" s="1161">
        <v>36</v>
      </c>
    </row>
    <row r="172" spans="1:14">
      <c r="A172" s="1160">
        <v>37</v>
      </c>
      <c r="B172" s="1158"/>
      <c r="C172" s="467"/>
      <c r="D172" s="305"/>
      <c r="E172" s="305"/>
      <c r="F172" s="284"/>
      <c r="G172" s="483"/>
      <c r="H172" s="305"/>
      <c r="I172" s="485"/>
      <c r="J172" s="305"/>
      <c r="K172" s="485"/>
      <c r="L172" s="305"/>
      <c r="M172" s="319">
        <f t="shared" si="5"/>
        <v>0</v>
      </c>
      <c r="N172" s="1161">
        <v>37</v>
      </c>
    </row>
    <row r="173" spans="1:14">
      <c r="A173" s="1160">
        <v>38</v>
      </c>
      <c r="B173" s="1158"/>
      <c r="C173" s="467"/>
      <c r="D173" s="305"/>
      <c r="E173" s="305"/>
      <c r="F173" s="284"/>
      <c r="G173" s="483"/>
      <c r="H173" s="305"/>
      <c r="I173" s="485"/>
      <c r="J173" s="305"/>
      <c r="K173" s="485"/>
      <c r="L173" s="305"/>
      <c r="M173" s="319">
        <f t="shared" si="5"/>
        <v>0</v>
      </c>
      <c r="N173" s="1161">
        <v>38</v>
      </c>
    </row>
    <row r="174" spans="1:14">
      <c r="A174" s="1160">
        <v>39</v>
      </c>
      <c r="B174" s="1158"/>
      <c r="C174" s="467"/>
      <c r="D174" s="268"/>
      <c r="E174" s="268"/>
      <c r="F174" s="267"/>
      <c r="G174" s="355"/>
      <c r="H174" s="268"/>
      <c r="I174" s="265"/>
      <c r="J174" s="268"/>
      <c r="K174" s="265"/>
      <c r="L174" s="268"/>
      <c r="M174" s="319">
        <f t="shared" si="5"/>
        <v>0</v>
      </c>
      <c r="N174" s="1161">
        <v>39</v>
      </c>
    </row>
    <row r="175" spans="1:14">
      <c r="A175" s="1142">
        <v>40</v>
      </c>
      <c r="B175" s="1158"/>
      <c r="C175" s="467"/>
      <c r="D175" s="305"/>
      <c r="E175" s="305"/>
      <c r="F175" s="284"/>
      <c r="G175" s="483"/>
      <c r="H175" s="305"/>
      <c r="I175" s="485"/>
      <c r="J175" s="305"/>
      <c r="K175" s="485"/>
      <c r="L175" s="305"/>
      <c r="M175" s="319">
        <f t="shared" si="5"/>
        <v>0</v>
      </c>
      <c r="N175" s="1153">
        <v>40</v>
      </c>
    </row>
    <row r="176" spans="1:14">
      <c r="A176" s="1160">
        <v>41</v>
      </c>
      <c r="B176" s="1158"/>
      <c r="C176" s="467"/>
      <c r="D176" s="305"/>
      <c r="E176" s="305"/>
      <c r="F176" s="284"/>
      <c r="G176" s="483"/>
      <c r="H176" s="305"/>
      <c r="I176" s="485"/>
      <c r="J176" s="305"/>
      <c r="K176" s="485"/>
      <c r="L176" s="305"/>
      <c r="M176" s="319">
        <f t="shared" si="5"/>
        <v>0</v>
      </c>
      <c r="N176" s="1161">
        <v>41</v>
      </c>
    </row>
    <row r="177" spans="1:14">
      <c r="A177" s="1160">
        <v>42</v>
      </c>
      <c r="B177" s="1158"/>
      <c r="C177" s="467"/>
      <c r="D177" s="305"/>
      <c r="E177" s="305"/>
      <c r="F177" s="284"/>
      <c r="G177" s="483"/>
      <c r="H177" s="305"/>
      <c r="I177" s="485"/>
      <c r="J177" s="305"/>
      <c r="K177" s="485"/>
      <c r="L177" s="305"/>
      <c r="M177" s="319">
        <f t="shared" si="5"/>
        <v>0</v>
      </c>
      <c r="N177" s="1161">
        <v>42</v>
      </c>
    </row>
    <row r="178" spans="1:14">
      <c r="A178" s="1160">
        <v>43</v>
      </c>
      <c r="B178" s="1158"/>
      <c r="C178" s="467"/>
      <c r="D178" s="305"/>
      <c r="E178" s="305"/>
      <c r="F178" s="284"/>
      <c r="G178" s="483"/>
      <c r="H178" s="305"/>
      <c r="I178" s="485"/>
      <c r="J178" s="305"/>
      <c r="K178" s="485"/>
      <c r="L178" s="305"/>
      <c r="M178" s="319">
        <f t="shared" si="5"/>
        <v>0</v>
      </c>
      <c r="N178" s="1161">
        <v>43</v>
      </c>
    </row>
    <row r="179" spans="1:14">
      <c r="A179" s="1160">
        <v>44</v>
      </c>
      <c r="B179" s="1158"/>
      <c r="C179" s="467"/>
      <c r="D179" s="305"/>
      <c r="E179" s="305"/>
      <c r="F179" s="284"/>
      <c r="G179" s="483"/>
      <c r="H179" s="305"/>
      <c r="I179" s="485"/>
      <c r="J179" s="305"/>
      <c r="K179" s="485"/>
      <c r="L179" s="305"/>
      <c r="M179" s="319">
        <f t="shared" si="5"/>
        <v>0</v>
      </c>
      <c r="N179" s="1161">
        <v>44</v>
      </c>
    </row>
    <row r="180" spans="1:14">
      <c r="A180" s="1160">
        <v>45</v>
      </c>
      <c r="B180" s="1158"/>
      <c r="C180" s="467"/>
      <c r="D180" s="305"/>
      <c r="E180" s="305"/>
      <c r="F180" s="284"/>
      <c r="G180" s="483"/>
      <c r="H180" s="305"/>
      <c r="I180" s="485"/>
      <c r="J180" s="305"/>
      <c r="K180" s="485"/>
      <c r="L180" s="305"/>
      <c r="M180" s="319">
        <f t="shared" si="5"/>
        <v>0</v>
      </c>
      <c r="N180" s="1161">
        <v>45</v>
      </c>
    </row>
    <row r="181" spans="1:14">
      <c r="A181" s="1160">
        <v>46</v>
      </c>
      <c r="B181" s="1158"/>
      <c r="C181" s="467"/>
      <c r="D181" s="305"/>
      <c r="E181" s="305"/>
      <c r="F181" s="284"/>
      <c r="G181" s="483"/>
      <c r="H181" s="305"/>
      <c r="I181" s="485"/>
      <c r="J181" s="305"/>
      <c r="K181" s="485"/>
      <c r="L181" s="305"/>
      <c r="M181" s="319">
        <f t="shared" si="5"/>
        <v>0</v>
      </c>
      <c r="N181" s="1161">
        <v>46</v>
      </c>
    </row>
    <row r="182" spans="1:14">
      <c r="A182" s="1160">
        <v>47</v>
      </c>
      <c r="B182" s="1158"/>
      <c r="C182" s="467"/>
      <c r="D182" s="268"/>
      <c r="E182" s="268"/>
      <c r="F182" s="267"/>
      <c r="G182" s="355"/>
      <c r="H182" s="268"/>
      <c r="I182" s="265"/>
      <c r="J182" s="268"/>
      <c r="K182" s="265"/>
      <c r="L182" s="268"/>
      <c r="M182" s="319">
        <f t="shared" si="5"/>
        <v>0</v>
      </c>
      <c r="N182" s="1161">
        <v>47</v>
      </c>
    </row>
    <row r="183" spans="1:14">
      <c r="A183" s="1160">
        <v>48</v>
      </c>
      <c r="B183" s="1158"/>
      <c r="C183" s="467"/>
      <c r="D183" s="305"/>
      <c r="E183" s="305"/>
      <c r="F183" s="284"/>
      <c r="G183" s="483"/>
      <c r="H183" s="305"/>
      <c r="I183" s="485"/>
      <c r="J183" s="305"/>
      <c r="K183" s="485"/>
      <c r="L183" s="305"/>
      <c r="M183" s="319">
        <f t="shared" si="5"/>
        <v>0</v>
      </c>
      <c r="N183" s="1161">
        <v>48</v>
      </c>
    </row>
    <row r="184" spans="1:14">
      <c r="A184" s="1160">
        <v>49</v>
      </c>
      <c r="B184" s="1158"/>
      <c r="C184" s="467"/>
      <c r="D184" s="305"/>
      <c r="E184" s="305"/>
      <c r="F184" s="284"/>
      <c r="G184" s="483"/>
      <c r="H184" s="305"/>
      <c r="I184" s="485"/>
      <c r="J184" s="305"/>
      <c r="K184" s="485"/>
      <c r="L184" s="305"/>
      <c r="M184" s="319">
        <f t="shared" si="5"/>
        <v>0</v>
      </c>
      <c r="N184" s="1161">
        <v>49</v>
      </c>
    </row>
    <row r="185" spans="1:14">
      <c r="A185" s="1160">
        <v>50</v>
      </c>
      <c r="B185" s="1158"/>
      <c r="C185" s="467"/>
      <c r="D185" s="305"/>
      <c r="E185" s="305"/>
      <c r="F185" s="284"/>
      <c r="G185" s="483"/>
      <c r="H185" s="305"/>
      <c r="I185" s="485"/>
      <c r="J185" s="305"/>
      <c r="K185" s="485"/>
      <c r="L185" s="305"/>
      <c r="M185" s="319">
        <f t="shared" si="5"/>
        <v>0</v>
      </c>
      <c r="N185" s="1161">
        <v>50</v>
      </c>
    </row>
    <row r="186" spans="1:14">
      <c r="A186" s="1160">
        <v>51</v>
      </c>
      <c r="B186" s="1158"/>
      <c r="C186" s="467"/>
      <c r="D186" s="268"/>
      <c r="E186" s="268"/>
      <c r="F186" s="267"/>
      <c r="G186" s="355"/>
      <c r="H186" s="268"/>
      <c r="I186" s="265"/>
      <c r="J186" s="268"/>
      <c r="K186" s="265"/>
      <c r="L186" s="268"/>
      <c r="M186" s="319">
        <f t="shared" si="5"/>
        <v>0</v>
      </c>
      <c r="N186" s="1161">
        <v>51</v>
      </c>
    </row>
    <row r="187" spans="1:14" ht="15.75" thickBot="1">
      <c r="A187" s="1260">
        <v>52</v>
      </c>
      <c r="B187" s="487"/>
      <c r="C187" s="860"/>
      <c r="D187" s="488"/>
      <c r="E187" s="488"/>
      <c r="F187" s="489"/>
      <c r="G187" s="490"/>
      <c r="H187" s="488"/>
      <c r="I187" s="255"/>
      <c r="J187" s="488"/>
      <c r="K187" s="255"/>
      <c r="L187" s="488"/>
      <c r="M187" s="491">
        <f>SUM(M180:M186)</f>
        <v>0</v>
      </c>
      <c r="N187" s="1261">
        <v>52</v>
      </c>
    </row>
    <row r="189" spans="1:14">
      <c r="A189" s="12" t="s">
        <v>1618</v>
      </c>
      <c r="B189" s="12"/>
      <c r="C189" s="12"/>
      <c r="D189" s="12"/>
      <c r="E189" s="12"/>
      <c r="F189" s="12"/>
      <c r="G189" s="12" t="s">
        <v>1619</v>
      </c>
      <c r="H189" s="12"/>
      <c r="I189" s="12"/>
      <c r="J189" s="12"/>
      <c r="K189" s="12"/>
      <c r="L189" s="12"/>
      <c r="M189" s="12"/>
      <c r="N189" s="12"/>
    </row>
  </sheetData>
  <printOptions horizontalCentered="1" verticalCentered="1"/>
  <pageMargins left="0.5" right="0.5" top="0.5" bottom="0.5" header="0.5" footer="0.5"/>
  <pageSetup scale="70" orientation="portrait" horizontalDpi="300" verticalDpi="300" r:id="rId1"/>
  <headerFooter alignWithMargins="0"/>
  <rowBreaks count="2" manualBreakCount="2">
    <brk id="64" max="13" man="1"/>
    <brk id="127"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57" r:id="rId4" name="Button 53">
              <controlPr locked="0" defaultSize="0" autoFill="0" autoLine="0" autoPict="0">
                <anchor moveWithCells="1" sizeWithCells="1">
                  <from>
                    <xdr:col>2</xdr:col>
                    <xdr:colOff>2714625</xdr:colOff>
                    <xdr:row>43</xdr:row>
                    <xdr:rowOff>76200</xdr:rowOff>
                  </from>
                  <to>
                    <xdr:col>2</xdr:col>
                    <xdr:colOff>3867150</xdr:colOff>
                    <xdr:row>43</xdr:row>
                    <xdr:rowOff>76200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K251"/>
  <sheetViews>
    <sheetView defaultGridColor="0" view="pageBreakPreview" topLeftCell="A133" colorId="22" zoomScaleNormal="100" zoomScaleSheetLayoutView="100" workbookViewId="0">
      <selection activeCell="B11" sqref="B11"/>
    </sheetView>
  </sheetViews>
  <sheetFormatPr defaultColWidth="9.6640625" defaultRowHeight="15"/>
  <cols>
    <col min="1" max="1" width="4.6640625" style="1581" customWidth="1"/>
    <col min="2" max="2" width="43.5546875" style="1581" customWidth="1"/>
    <col min="3" max="3" width="17.5546875" style="1581" customWidth="1"/>
    <col min="4" max="4" width="10" style="1581" customWidth="1"/>
    <col min="5" max="5" width="14.6640625" style="1581" customWidth="1"/>
    <col min="6" max="6" width="17.6640625" style="1581" customWidth="1"/>
    <col min="7" max="7" width="14.33203125" style="1581" customWidth="1"/>
    <col min="8" max="16384" width="9.6640625" style="1581"/>
  </cols>
  <sheetData>
    <row r="1" spans="1:10">
      <c r="A1" s="2069" t="s">
        <v>1789</v>
      </c>
      <c r="B1" s="2070"/>
      <c r="C1" s="2070"/>
      <c r="D1" s="2116" t="s">
        <v>1335</v>
      </c>
      <c r="E1" s="2070"/>
      <c r="F1" s="2116" t="s">
        <v>1791</v>
      </c>
      <c r="G1" s="2164" t="s">
        <v>1792</v>
      </c>
    </row>
    <row r="2" spans="1:10">
      <c r="A2" s="1582" t="str">
        <f>'Data Sheet'!$C$25</f>
        <v xml:space="preserve"> New York State Electric &amp; Gas Corporation</v>
      </c>
      <c r="D2" s="2095" t="s">
        <v>1620</v>
      </c>
      <c r="F2" s="2095" t="s">
        <v>1794</v>
      </c>
      <c r="G2" s="2130"/>
    </row>
    <row r="3" spans="1:10" ht="15" customHeight="1">
      <c r="A3" s="2084"/>
      <c r="D3" s="2095" t="s">
        <v>1621</v>
      </c>
      <c r="F3" s="1643" t="str">
        <f>'Data Sheet'!$C$40</f>
        <v xml:space="preserve"> </v>
      </c>
      <c r="G3" s="1644" t="str">
        <f>'Data Sheet'!$C$38</f>
        <v>12/31/2016</v>
      </c>
    </row>
    <row r="4" spans="1:10" ht="15" customHeight="1">
      <c r="A4" s="2244" t="s">
        <v>1622</v>
      </c>
      <c r="B4" s="2245"/>
      <c r="C4" s="2245"/>
      <c r="D4" s="2245"/>
      <c r="E4" s="2245"/>
      <c r="F4" s="2245"/>
      <c r="G4" s="2246"/>
    </row>
    <row r="5" spans="1:10">
      <c r="A5" s="2122"/>
      <c r="B5" s="2088"/>
      <c r="C5" s="2088"/>
      <c r="D5" s="2088"/>
      <c r="E5" s="2088"/>
      <c r="F5" s="2088"/>
      <c r="G5" s="2123"/>
    </row>
    <row r="6" spans="1:10">
      <c r="A6" s="2084"/>
      <c r="B6" s="1581" t="s">
        <v>1834</v>
      </c>
      <c r="G6" s="2074"/>
    </row>
    <row r="7" spans="1:10">
      <c r="A7" s="2084"/>
      <c r="B7" s="1581" t="s">
        <v>529</v>
      </c>
      <c r="G7" s="2074"/>
    </row>
    <row r="8" spans="1:10">
      <c r="A8" s="2084"/>
      <c r="B8" s="1581" t="s">
        <v>1835</v>
      </c>
      <c r="G8" s="2074"/>
    </row>
    <row r="9" spans="1:10">
      <c r="A9" s="2697"/>
      <c r="B9" s="1986" t="s">
        <v>206</v>
      </c>
      <c r="C9" s="1986"/>
      <c r="D9" s="1986"/>
      <c r="E9" s="1986"/>
      <c r="F9" s="1986"/>
      <c r="G9" s="2700"/>
    </row>
    <row r="10" spans="1:10">
      <c r="A10" s="2697"/>
      <c r="B10" s="1986" t="s">
        <v>4609</v>
      </c>
      <c r="C10" s="1986"/>
      <c r="D10" s="1986"/>
      <c r="E10" s="1986"/>
      <c r="F10" s="1986"/>
      <c r="G10" s="2700" t="s">
        <v>1778</v>
      </c>
      <c r="H10" s="1581" t="s">
        <v>1778</v>
      </c>
      <c r="I10" s="1581" t="s">
        <v>1778</v>
      </c>
      <c r="J10" s="1581" t="s">
        <v>1778</v>
      </c>
    </row>
    <row r="11" spans="1:10">
      <c r="A11" s="2697"/>
      <c r="B11" s="2695" t="s">
        <v>4352</v>
      </c>
      <c r="C11" s="1986"/>
      <c r="D11" s="1986"/>
      <c r="E11" s="1986"/>
      <c r="F11" s="1986"/>
      <c r="G11" s="2700"/>
    </row>
    <row r="12" spans="1:10">
      <c r="A12" s="2697"/>
      <c r="B12" s="2695" t="s">
        <v>4396</v>
      </c>
      <c r="C12" s="1986"/>
      <c r="D12" s="1986"/>
      <c r="E12" s="1986"/>
      <c r="F12" s="1986"/>
      <c r="G12" s="2700"/>
    </row>
    <row r="13" spans="1:10">
      <c r="A13" s="2697"/>
      <c r="B13" s="2695" t="s">
        <v>4353</v>
      </c>
      <c r="C13" s="1986"/>
      <c r="D13" s="1986"/>
      <c r="E13" s="1986"/>
      <c r="F13" s="1986"/>
      <c r="G13" s="2700"/>
    </row>
    <row r="14" spans="1:10">
      <c r="A14" s="2697"/>
      <c r="B14" s="1986" t="s">
        <v>4397</v>
      </c>
      <c r="C14" s="1986"/>
      <c r="D14" s="1986"/>
      <c r="E14" s="1986"/>
      <c r="F14" s="1986"/>
      <c r="G14" s="2700"/>
    </row>
    <row r="15" spans="1:10">
      <c r="A15" s="2084"/>
      <c r="G15" s="2074"/>
    </row>
    <row r="16" spans="1:10">
      <c r="A16" s="2240"/>
      <c r="B16" s="2086"/>
      <c r="C16" s="2701" t="s">
        <v>3960</v>
      </c>
      <c r="D16" s="2124" t="s">
        <v>1448</v>
      </c>
      <c r="E16" s="2081"/>
      <c r="F16" s="2086"/>
      <c r="G16" s="2126"/>
    </row>
    <row r="17" spans="1:7">
      <c r="A17" s="2168"/>
      <c r="B17" s="2091" t="s">
        <v>1449</v>
      </c>
      <c r="C17" s="2702" t="s">
        <v>3961</v>
      </c>
      <c r="D17" s="2091" t="s">
        <v>176</v>
      </c>
      <c r="E17" s="2091" t="s">
        <v>1829</v>
      </c>
      <c r="F17" s="2091" t="s">
        <v>532</v>
      </c>
      <c r="G17" s="2094" t="s">
        <v>3178</v>
      </c>
    </row>
    <row r="18" spans="1:7">
      <c r="A18" s="2168" t="s">
        <v>565</v>
      </c>
      <c r="B18" s="2091" t="s">
        <v>1672</v>
      </c>
      <c r="C18" s="2702" t="s">
        <v>4398</v>
      </c>
      <c r="D18" s="2091" t="s">
        <v>2220</v>
      </c>
      <c r="E18" s="2095"/>
      <c r="F18" s="2095"/>
      <c r="G18" s="2094" t="s">
        <v>2501</v>
      </c>
    </row>
    <row r="19" spans="1:7">
      <c r="A19" s="2169" t="s">
        <v>1450</v>
      </c>
      <c r="B19" s="2171" t="s">
        <v>3539</v>
      </c>
      <c r="C19" s="2703" t="s">
        <v>3008</v>
      </c>
      <c r="D19" s="2171" t="s">
        <v>3009</v>
      </c>
      <c r="E19" s="2171" t="s">
        <v>3010</v>
      </c>
      <c r="F19" s="2098" t="s">
        <v>537</v>
      </c>
      <c r="G19" s="2098" t="s">
        <v>552</v>
      </c>
    </row>
    <row r="20" spans="1:7">
      <c r="A20" s="2168">
        <v>1</v>
      </c>
      <c r="B20" s="2095" t="s">
        <v>5702</v>
      </c>
      <c r="C20" s="2704"/>
      <c r="D20" s="2095"/>
      <c r="E20" s="2173"/>
      <c r="F20" s="2173"/>
      <c r="G20" s="2031"/>
    </row>
    <row r="21" spans="1:7">
      <c r="A21" s="2168">
        <v>2</v>
      </c>
      <c r="B21" s="2095" t="s">
        <v>5703</v>
      </c>
      <c r="C21" s="2704"/>
      <c r="D21" s="2095"/>
      <c r="E21" s="2064"/>
      <c r="F21" s="2064"/>
      <c r="G21" s="2032"/>
    </row>
    <row r="22" spans="1:7">
      <c r="A22" s="2168">
        <v>3</v>
      </c>
      <c r="B22" s="2095" t="s">
        <v>5501</v>
      </c>
      <c r="C22" s="2970">
        <v>212165</v>
      </c>
      <c r="D22" s="2966">
        <v>495</v>
      </c>
      <c r="E22" s="2064">
        <v>28288</v>
      </c>
      <c r="F22" s="2064"/>
      <c r="G22" s="2032">
        <v>183877</v>
      </c>
    </row>
    <row r="23" spans="1:7">
      <c r="A23" s="2168">
        <v>4</v>
      </c>
      <c r="B23" s="2095"/>
      <c r="C23" s="2970"/>
      <c r="D23" s="2966"/>
      <c r="E23" s="2064"/>
      <c r="F23" s="2064"/>
      <c r="G23" s="2032"/>
    </row>
    <row r="24" spans="1:7">
      <c r="A24" s="2168">
        <v>5</v>
      </c>
      <c r="B24" s="2095" t="s">
        <v>5704</v>
      </c>
      <c r="C24" s="2970"/>
      <c r="D24" s="2966"/>
      <c r="E24" s="2064"/>
      <c r="F24" s="2064"/>
      <c r="G24" s="2032"/>
    </row>
    <row r="25" spans="1:7">
      <c r="A25" s="2168">
        <v>6</v>
      </c>
      <c r="B25" s="2095" t="s">
        <v>5496</v>
      </c>
      <c r="C25" s="2970"/>
      <c r="D25" s="2966"/>
      <c r="E25" s="2064"/>
      <c r="F25" s="2064"/>
      <c r="G25" s="2032"/>
    </row>
    <row r="26" spans="1:7">
      <c r="A26" s="2168">
        <v>7</v>
      </c>
      <c r="B26" s="2095" t="s">
        <v>5705</v>
      </c>
      <c r="C26" s="2970">
        <v>7326931</v>
      </c>
      <c r="D26" s="2966">
        <v>495</v>
      </c>
      <c r="E26" s="2064">
        <v>15059</v>
      </c>
      <c r="F26" s="2064">
        <v>7489571</v>
      </c>
      <c r="G26" s="2032">
        <v>14801443</v>
      </c>
    </row>
    <row r="27" spans="1:7">
      <c r="A27" s="2168">
        <v>8</v>
      </c>
      <c r="B27" s="2095"/>
      <c r="C27" s="2970"/>
      <c r="D27" s="2966"/>
      <c r="E27" s="2064"/>
      <c r="F27" s="2064"/>
      <c r="G27" s="2032"/>
    </row>
    <row r="28" spans="1:7">
      <c r="A28" s="2168">
        <v>9</v>
      </c>
      <c r="B28" s="2095" t="s">
        <v>5706</v>
      </c>
      <c r="C28" s="2970"/>
      <c r="D28" s="2966"/>
      <c r="E28" s="2064"/>
      <c r="F28" s="2064"/>
      <c r="G28" s="2032"/>
    </row>
    <row r="29" spans="1:7">
      <c r="A29" s="2168">
        <v>10</v>
      </c>
      <c r="B29" s="2095" t="s">
        <v>5707</v>
      </c>
      <c r="C29" s="2970">
        <v>-2250799</v>
      </c>
      <c r="D29" s="2969">
        <v>456</v>
      </c>
      <c r="E29" s="2064">
        <v>-295359</v>
      </c>
      <c r="F29" s="2064">
        <v>-29554</v>
      </c>
      <c r="G29" s="2032">
        <v>-1984994</v>
      </c>
    </row>
    <row r="30" spans="1:7">
      <c r="A30" s="2168">
        <v>11</v>
      </c>
      <c r="B30" s="2095"/>
      <c r="C30" s="2970"/>
      <c r="D30" s="2966"/>
      <c r="E30" s="2064"/>
      <c r="F30" s="2064"/>
      <c r="G30" s="2032"/>
    </row>
    <row r="31" spans="1:7">
      <c r="A31" s="2168">
        <v>12</v>
      </c>
      <c r="B31" s="2095" t="s">
        <v>5708</v>
      </c>
      <c r="C31" s="2970"/>
      <c r="D31" s="2966"/>
      <c r="E31" s="2064"/>
      <c r="F31" s="2064"/>
      <c r="G31" s="2032"/>
    </row>
    <row r="32" spans="1:7">
      <c r="A32" s="2168">
        <v>13</v>
      </c>
      <c r="B32" s="2095" t="s">
        <v>5531</v>
      </c>
      <c r="C32" s="2970">
        <v>283597</v>
      </c>
      <c r="D32" s="2966">
        <v>495</v>
      </c>
      <c r="E32" s="2064">
        <v>-23575</v>
      </c>
      <c r="F32" s="2064"/>
      <c r="G32" s="2032">
        <v>307172</v>
      </c>
    </row>
    <row r="33" spans="1:7">
      <c r="A33" s="2168">
        <v>14</v>
      </c>
      <c r="B33" s="2095"/>
      <c r="C33" s="2970"/>
      <c r="D33" s="2966"/>
      <c r="E33" s="2064"/>
      <c r="F33" s="2064"/>
      <c r="G33" s="2032"/>
    </row>
    <row r="34" spans="1:7">
      <c r="A34" s="2168">
        <v>15</v>
      </c>
      <c r="B34" s="2095" t="s">
        <v>5709</v>
      </c>
      <c r="C34" s="2970"/>
      <c r="D34" s="2966"/>
      <c r="E34" s="2064"/>
      <c r="F34" s="2064"/>
      <c r="G34" s="2032"/>
    </row>
    <row r="35" spans="1:7">
      <c r="A35" s="2168">
        <v>16</v>
      </c>
      <c r="B35" s="2095" t="s">
        <v>5710</v>
      </c>
      <c r="C35" s="2970"/>
      <c r="D35" s="2966"/>
      <c r="E35" s="2064"/>
      <c r="F35" s="2064"/>
      <c r="G35" s="2032"/>
    </row>
    <row r="36" spans="1:7">
      <c r="A36" s="2168">
        <v>17</v>
      </c>
      <c r="B36" s="2095" t="s">
        <v>5711</v>
      </c>
      <c r="C36" s="2970">
        <v>3000988</v>
      </c>
      <c r="D36" s="2966"/>
      <c r="E36" s="2064"/>
      <c r="F36" s="2064"/>
      <c r="G36" s="2032">
        <v>3000988</v>
      </c>
    </row>
    <row r="37" spans="1:7">
      <c r="A37" s="2168">
        <v>18</v>
      </c>
      <c r="B37" s="2095"/>
      <c r="C37" s="2970"/>
      <c r="D37" s="2966"/>
      <c r="E37" s="2064"/>
      <c r="F37" s="2064"/>
      <c r="G37" s="2032"/>
    </row>
    <row r="38" spans="1:7">
      <c r="A38" s="2168">
        <v>19</v>
      </c>
      <c r="B38" s="2095" t="s">
        <v>5712</v>
      </c>
      <c r="C38" s="2970"/>
      <c r="D38" s="2966"/>
      <c r="E38" s="2064"/>
      <c r="F38" s="2064"/>
      <c r="G38" s="2032"/>
    </row>
    <row r="39" spans="1:7">
      <c r="A39" s="2168">
        <v>20</v>
      </c>
      <c r="B39" s="2095" t="s">
        <v>5713</v>
      </c>
      <c r="C39" s="2970"/>
      <c r="D39" s="2966"/>
      <c r="E39" s="2064"/>
      <c r="F39" s="2064"/>
      <c r="G39" s="2032"/>
    </row>
    <row r="40" spans="1:7">
      <c r="A40" s="2168">
        <v>21</v>
      </c>
      <c r="B40" s="2095" t="s">
        <v>5714</v>
      </c>
      <c r="C40" s="2970">
        <v>5166359</v>
      </c>
      <c r="D40" s="2966">
        <v>805.1</v>
      </c>
      <c r="E40" s="2064">
        <v>6142355</v>
      </c>
      <c r="F40" s="2064">
        <v>6889423</v>
      </c>
      <c r="G40" s="2032">
        <v>5913427</v>
      </c>
    </row>
    <row r="41" spans="1:7">
      <c r="A41" s="2168">
        <v>22</v>
      </c>
      <c r="B41" s="2095"/>
      <c r="C41" s="2970"/>
      <c r="D41" s="2966"/>
      <c r="E41" s="2064"/>
      <c r="F41" s="2064"/>
      <c r="G41" s="2032"/>
    </row>
    <row r="42" spans="1:7">
      <c r="A42" s="2168">
        <v>23</v>
      </c>
      <c r="B42" s="2095" t="s">
        <v>5715</v>
      </c>
      <c r="C42" s="2970"/>
      <c r="D42" s="2966"/>
      <c r="E42" s="2064"/>
      <c r="F42" s="2064"/>
      <c r="G42" s="2032"/>
    </row>
    <row r="43" spans="1:7">
      <c r="A43" s="2168">
        <v>24</v>
      </c>
      <c r="B43" s="2095" t="s">
        <v>5716</v>
      </c>
      <c r="C43" s="2970">
        <v>-102503</v>
      </c>
      <c r="D43" s="2966"/>
      <c r="E43" s="2064"/>
      <c r="F43" s="2064">
        <v>102503</v>
      </c>
      <c r="G43" s="2032"/>
    </row>
    <row r="44" spans="1:7">
      <c r="A44" s="2168">
        <v>25</v>
      </c>
      <c r="B44" s="2095"/>
      <c r="C44" s="2970"/>
      <c r="D44" s="2966"/>
      <c r="E44" s="2064"/>
      <c r="F44" s="2064"/>
      <c r="G44" s="2032"/>
    </row>
    <row r="45" spans="1:7">
      <c r="A45" s="2168">
        <v>26</v>
      </c>
      <c r="B45" s="2095" t="s">
        <v>5717</v>
      </c>
      <c r="C45" s="2970"/>
      <c r="D45" s="2966"/>
      <c r="E45" s="2064"/>
      <c r="F45" s="2064"/>
      <c r="G45" s="2032"/>
    </row>
    <row r="46" spans="1:7">
      <c r="A46" s="2168">
        <v>27</v>
      </c>
      <c r="B46" s="2095" t="s">
        <v>5501</v>
      </c>
      <c r="C46" s="2970">
        <v>1586805</v>
      </c>
      <c r="D46" s="2966">
        <v>495</v>
      </c>
      <c r="E46" s="2064">
        <v>103333</v>
      </c>
      <c r="F46" s="2064">
        <v>710588</v>
      </c>
      <c r="G46" s="2032">
        <v>2194060</v>
      </c>
    </row>
    <row r="47" spans="1:7">
      <c r="A47" s="2168">
        <v>28</v>
      </c>
      <c r="B47" s="2095"/>
      <c r="C47" s="2970"/>
      <c r="D47" s="2966"/>
      <c r="E47" s="2064"/>
      <c r="F47" s="2064"/>
      <c r="G47" s="2032"/>
    </row>
    <row r="48" spans="1:7">
      <c r="A48" s="2168">
        <v>29</v>
      </c>
      <c r="B48" s="2095" t="s">
        <v>5718</v>
      </c>
      <c r="C48" s="2970"/>
      <c r="D48" s="2966"/>
      <c r="E48" s="2064"/>
      <c r="F48" s="2064"/>
      <c r="G48" s="2032"/>
    </row>
    <row r="49" spans="1:11">
      <c r="A49" s="2168">
        <v>30</v>
      </c>
      <c r="B49" s="2095" t="s">
        <v>5531</v>
      </c>
      <c r="C49" s="2970">
        <v>533523</v>
      </c>
      <c r="D49" s="2966">
        <v>495</v>
      </c>
      <c r="E49" s="2064">
        <v>66842</v>
      </c>
      <c r="F49" s="2064">
        <v>12840</v>
      </c>
      <c r="G49" s="2032">
        <v>479521</v>
      </c>
    </row>
    <row r="50" spans="1:11">
      <c r="A50" s="2168">
        <v>31</v>
      </c>
      <c r="B50" s="2095"/>
      <c r="C50" s="2970"/>
      <c r="D50" s="2966"/>
      <c r="E50" s="2064"/>
      <c r="F50" s="2064"/>
      <c r="G50" s="2032"/>
    </row>
    <row r="51" spans="1:11">
      <c r="A51" s="2168">
        <v>32</v>
      </c>
      <c r="B51" s="2095" t="s">
        <v>5719</v>
      </c>
      <c r="C51" s="2970"/>
      <c r="D51" s="2966"/>
      <c r="E51" s="2064"/>
      <c r="F51" s="2064"/>
      <c r="G51" s="2032"/>
    </row>
    <row r="52" spans="1:11">
      <c r="A52" s="2168">
        <v>33</v>
      </c>
      <c r="B52" s="2095" t="s">
        <v>5531</v>
      </c>
      <c r="C52" s="2970">
        <v>19307061</v>
      </c>
      <c r="D52" s="2966" t="s">
        <v>5518</v>
      </c>
      <c r="E52" s="2064">
        <v>2324717</v>
      </c>
      <c r="F52" s="2064">
        <v>2601548</v>
      </c>
      <c r="G52" s="2032">
        <v>19583892</v>
      </c>
    </row>
    <row r="53" spans="1:11">
      <c r="A53" s="2090">
        <v>34</v>
      </c>
      <c r="B53" s="2117"/>
      <c r="C53" s="2971"/>
      <c r="D53" s="2968"/>
      <c r="E53" s="2152"/>
      <c r="F53" s="2153"/>
      <c r="G53" s="2032"/>
    </row>
    <row r="54" spans="1:11">
      <c r="A54" s="2090">
        <v>35</v>
      </c>
      <c r="B54" s="2117" t="s">
        <v>5720</v>
      </c>
      <c r="C54" s="2971"/>
      <c r="D54" s="2968"/>
      <c r="E54" s="2152"/>
      <c r="F54" s="2153"/>
      <c r="G54" s="2032"/>
      <c r="K54" s="1581" t="s">
        <v>1778</v>
      </c>
    </row>
    <row r="55" spans="1:11">
      <c r="A55" s="2090">
        <v>36</v>
      </c>
      <c r="B55" s="2117" t="s">
        <v>5501</v>
      </c>
      <c r="C55" s="2971">
        <v>7544161</v>
      </c>
      <c r="D55" s="2968">
        <v>456</v>
      </c>
      <c r="E55" s="2152">
        <v>615460</v>
      </c>
      <c r="F55" s="2153">
        <v>1038239</v>
      </c>
      <c r="G55" s="2032">
        <v>7966940</v>
      </c>
    </row>
    <row r="56" spans="1:11">
      <c r="A56" s="2090">
        <v>37</v>
      </c>
      <c r="B56" s="2117"/>
      <c r="C56" s="2971"/>
      <c r="D56" s="1634"/>
      <c r="E56" s="2152"/>
      <c r="F56" s="2153"/>
      <c r="G56" s="2032"/>
    </row>
    <row r="57" spans="1:11">
      <c r="A57" s="2090">
        <v>38</v>
      </c>
      <c r="B57" s="2117" t="s">
        <v>538</v>
      </c>
      <c r="C57" s="2971">
        <f>C124</f>
        <v>224471603</v>
      </c>
      <c r="D57" s="1634"/>
      <c r="E57" s="2152">
        <f>E124</f>
        <v>36570301</v>
      </c>
      <c r="F57" s="2153">
        <f>F124</f>
        <v>19069644</v>
      </c>
      <c r="G57" s="2032">
        <f>G124</f>
        <v>206970946</v>
      </c>
    </row>
    <row r="58" spans="1:11">
      <c r="A58" s="2090">
        <v>39</v>
      </c>
      <c r="B58" s="2117" t="s">
        <v>539</v>
      </c>
      <c r="C58" s="2971">
        <f>C186</f>
        <v>70329177</v>
      </c>
      <c r="D58" s="1634"/>
      <c r="E58" s="2153">
        <f>E186</f>
        <v>9865894</v>
      </c>
      <c r="F58" s="2153">
        <f>F186</f>
        <v>5008941</v>
      </c>
      <c r="G58" s="2067">
        <f>G186</f>
        <v>65472224</v>
      </c>
    </row>
    <row r="59" spans="1:11">
      <c r="A59" s="2090">
        <v>40</v>
      </c>
      <c r="B59" s="2117" t="s">
        <v>5755</v>
      </c>
      <c r="C59" s="2971">
        <f>C248</f>
        <v>6670939</v>
      </c>
      <c r="D59" s="1634"/>
      <c r="E59" s="2152">
        <f>E248</f>
        <v>5556</v>
      </c>
      <c r="F59" s="2153">
        <f>F248</f>
        <v>8339364</v>
      </c>
      <c r="G59" s="2067">
        <f>G248</f>
        <v>15004747</v>
      </c>
    </row>
    <row r="60" spans="1:11" ht="15.75" thickBot="1">
      <c r="A60" s="2230">
        <v>41</v>
      </c>
      <c r="B60" s="2248" t="s">
        <v>1451</v>
      </c>
      <c r="C60" s="2974">
        <f>SUM(C20:C59)</f>
        <v>344080007</v>
      </c>
      <c r="D60" s="2249"/>
      <c r="E60" s="2025">
        <f>SUM(E20:E59)</f>
        <v>55418871</v>
      </c>
      <c r="F60" s="2025">
        <f>SUM(F20:F59)</f>
        <v>51233107</v>
      </c>
      <c r="G60" s="2022">
        <f>SUM(G20:G59)</f>
        <v>339894243</v>
      </c>
    </row>
    <row r="61" spans="1:11">
      <c r="A61" s="1581" t="s">
        <v>1778</v>
      </c>
    </row>
    <row r="62" spans="1:11">
      <c r="A62" s="2705" t="s">
        <v>4648</v>
      </c>
      <c r="B62" s="2705"/>
      <c r="C62" s="2250"/>
      <c r="D62" s="2250"/>
      <c r="F62" s="1681"/>
      <c r="G62" s="1681"/>
    </row>
    <row r="63" spans="1:11">
      <c r="A63" s="1681" t="s">
        <v>1453</v>
      </c>
      <c r="B63" s="1681"/>
      <c r="C63" s="1681"/>
      <c r="D63" s="1681"/>
      <c r="E63" s="1681"/>
      <c r="F63" s="1681"/>
      <c r="G63" s="1681"/>
      <c r="H63" s="1581" t="s">
        <v>1778</v>
      </c>
    </row>
    <row r="64" spans="1:11">
      <c r="A64" s="2707"/>
      <c r="B64" s="1939"/>
      <c r="C64" s="2706"/>
      <c r="D64" s="1939"/>
      <c r="E64" s="1939"/>
      <c r="F64" s="1939"/>
      <c r="G64" s="1939"/>
    </row>
    <row r="65" spans="1:7">
      <c r="B65" s="1939"/>
      <c r="C65" s="1939"/>
      <c r="D65" s="1939"/>
      <c r="E65" s="1939"/>
      <c r="F65" s="1939"/>
      <c r="G65" s="1939"/>
    </row>
    <row r="66" spans="1:7" ht="15.75">
      <c r="A66" s="2233" t="s">
        <v>558</v>
      </c>
      <c r="B66" s="1681"/>
      <c r="C66" s="1681"/>
      <c r="D66" s="1681"/>
      <c r="E66" s="1681"/>
      <c r="F66" s="1681"/>
      <c r="G66" s="1681"/>
    </row>
    <row r="68" spans="1:7" ht="15.75" thickBot="1">
      <c r="A68" s="1581" t="str">
        <f>'Data Sheet'!$C$25</f>
        <v xml:space="preserve"> New York State Electric &amp; Gas Corporation</v>
      </c>
      <c r="F68" s="2234"/>
      <c r="G68" s="2251" t="str">
        <f>'Data Sheet'!$C$38</f>
        <v>12/31/2016</v>
      </c>
    </row>
    <row r="69" spans="1:7">
      <c r="A69" s="2069"/>
      <c r="B69" s="2070"/>
      <c r="C69" s="2070"/>
      <c r="D69" s="2070"/>
      <c r="E69" s="2070"/>
      <c r="F69" s="2070"/>
      <c r="G69" s="1632"/>
    </row>
    <row r="70" spans="1:7">
      <c r="A70" s="2238" t="s">
        <v>1622</v>
      </c>
      <c r="B70" s="1681"/>
      <c r="C70" s="1681"/>
      <c r="D70" s="1681"/>
      <c r="E70" s="1681"/>
      <c r="F70" s="1681"/>
      <c r="G70" s="2239"/>
    </row>
    <row r="71" spans="1:7">
      <c r="A71" s="2075"/>
      <c r="B71" s="1642"/>
      <c r="C71" s="1642"/>
      <c r="D71" s="1642"/>
      <c r="E71" s="1642"/>
      <c r="F71" s="1642"/>
      <c r="G71" s="2120"/>
    </row>
    <row r="72" spans="1:7">
      <c r="A72" s="2240"/>
      <c r="B72" s="2086"/>
      <c r="C72" s="2701" t="s">
        <v>3960</v>
      </c>
      <c r="D72" s="2124" t="s">
        <v>1448</v>
      </c>
      <c r="E72" s="2081"/>
      <c r="F72" s="2086"/>
      <c r="G72" s="2126"/>
    </row>
    <row r="73" spans="1:7">
      <c r="A73" s="2168"/>
      <c r="B73" s="2091" t="s">
        <v>1449</v>
      </c>
      <c r="C73" s="2702" t="s">
        <v>3961</v>
      </c>
      <c r="D73" s="2091" t="s">
        <v>176</v>
      </c>
      <c r="E73" s="2091" t="s">
        <v>1829</v>
      </c>
      <c r="F73" s="2091" t="s">
        <v>532</v>
      </c>
      <c r="G73" s="2094" t="s">
        <v>3178</v>
      </c>
    </row>
    <row r="74" spans="1:7">
      <c r="A74" s="2168" t="s">
        <v>565</v>
      </c>
      <c r="B74" s="2091" t="s">
        <v>1672</v>
      </c>
      <c r="C74" s="2702" t="s">
        <v>4398</v>
      </c>
      <c r="D74" s="2091" t="s">
        <v>2220</v>
      </c>
      <c r="E74" s="2095"/>
      <c r="F74" s="2095"/>
      <c r="G74" s="2094" t="s">
        <v>2501</v>
      </c>
    </row>
    <row r="75" spans="1:7">
      <c r="A75" s="2169" t="s">
        <v>1450</v>
      </c>
      <c r="B75" s="2171" t="s">
        <v>3539</v>
      </c>
      <c r="C75" s="2703" t="s">
        <v>3008</v>
      </c>
      <c r="D75" s="2171" t="s">
        <v>3009</v>
      </c>
      <c r="E75" s="2171" t="s">
        <v>3010</v>
      </c>
      <c r="F75" s="2098" t="s">
        <v>537</v>
      </c>
      <c r="G75" s="2098" t="s">
        <v>552</v>
      </c>
    </row>
    <row r="76" spans="1:7">
      <c r="A76" s="2168">
        <v>1</v>
      </c>
      <c r="B76" s="2095" t="s">
        <v>5735</v>
      </c>
      <c r="C76" s="2095"/>
      <c r="D76" s="2095"/>
      <c r="E76" s="2173"/>
      <c r="F76" s="2173"/>
      <c r="G76" s="2031"/>
    </row>
    <row r="77" spans="1:7">
      <c r="A77" s="2168">
        <v>2</v>
      </c>
      <c r="B77" s="2095" t="s">
        <v>5721</v>
      </c>
      <c r="C77" s="2095"/>
      <c r="D77" s="2095"/>
      <c r="E77" s="2064"/>
      <c r="F77" s="2064"/>
      <c r="G77" s="2032"/>
    </row>
    <row r="78" spans="1:7">
      <c r="A78" s="2168">
        <v>3</v>
      </c>
      <c r="B78" s="2095" t="s">
        <v>5539</v>
      </c>
      <c r="C78" s="2972">
        <v>4925101</v>
      </c>
      <c r="D78" s="2966">
        <v>456</v>
      </c>
      <c r="E78" s="2064">
        <v>656680</v>
      </c>
      <c r="F78" s="2064"/>
      <c r="G78" s="2032">
        <v>4268421</v>
      </c>
    </row>
    <row r="79" spans="1:7">
      <c r="A79" s="2168">
        <v>4</v>
      </c>
      <c r="B79" s="2095"/>
      <c r="C79" s="2972"/>
      <c r="D79" s="2966"/>
      <c r="E79" s="2064"/>
      <c r="F79" s="2064"/>
      <c r="G79" s="2032"/>
    </row>
    <row r="80" spans="1:7">
      <c r="A80" s="2168">
        <v>5</v>
      </c>
      <c r="B80" s="2095" t="s">
        <v>5722</v>
      </c>
      <c r="C80" s="2972"/>
      <c r="D80" s="2966"/>
      <c r="E80" s="2064"/>
      <c r="F80" s="2064"/>
      <c r="G80" s="2032"/>
    </row>
    <row r="81" spans="1:7">
      <c r="A81" s="2168">
        <v>6</v>
      </c>
      <c r="B81" s="2095" t="s">
        <v>5723</v>
      </c>
      <c r="C81" s="2972"/>
      <c r="D81" s="2966"/>
      <c r="E81" s="2064"/>
      <c r="F81" s="2064"/>
      <c r="G81" s="2032"/>
    </row>
    <row r="82" spans="1:7">
      <c r="A82" s="2168">
        <v>7</v>
      </c>
      <c r="B82" s="2095" t="s">
        <v>5724</v>
      </c>
      <c r="C82" s="2972">
        <v>13423068</v>
      </c>
      <c r="D82" s="2966">
        <v>407.4</v>
      </c>
      <c r="E82" s="2064">
        <v>1789743</v>
      </c>
      <c r="F82" s="2064"/>
      <c r="G82" s="2032">
        <v>11633325</v>
      </c>
    </row>
    <row r="83" spans="1:7">
      <c r="A83" s="2168">
        <v>8</v>
      </c>
      <c r="B83" s="2095"/>
      <c r="C83" s="2972"/>
      <c r="D83" s="2966"/>
      <c r="E83" s="2064"/>
      <c r="F83" s="2064"/>
      <c r="G83" s="2032"/>
    </row>
    <row r="84" spans="1:7">
      <c r="A84" s="2168">
        <v>9</v>
      </c>
      <c r="B84" s="2095" t="s">
        <v>5725</v>
      </c>
      <c r="C84" s="2972"/>
      <c r="D84" s="2966"/>
      <c r="E84" s="2064"/>
      <c r="F84" s="2064"/>
      <c r="G84" s="2032"/>
    </row>
    <row r="85" spans="1:7">
      <c r="A85" s="2168">
        <v>10</v>
      </c>
      <c r="B85" s="2095" t="s">
        <v>5531</v>
      </c>
      <c r="C85" s="2972">
        <v>6213969</v>
      </c>
      <c r="D85" s="2967" t="s">
        <v>5518</v>
      </c>
      <c r="E85" s="2064">
        <v>651527</v>
      </c>
      <c r="F85" s="2064">
        <v>461197</v>
      </c>
      <c r="G85" s="2032">
        <v>6023639</v>
      </c>
    </row>
    <row r="86" spans="1:7">
      <c r="A86" s="2168">
        <v>11</v>
      </c>
      <c r="B86" s="2095"/>
      <c r="C86" s="2972"/>
      <c r="D86" s="2966"/>
      <c r="E86" s="2064"/>
      <c r="F86" s="2064"/>
      <c r="G86" s="2032"/>
    </row>
    <row r="87" spans="1:7">
      <c r="A87" s="2168">
        <v>12</v>
      </c>
      <c r="B87" s="2095" t="s">
        <v>5726</v>
      </c>
      <c r="C87" s="2972"/>
      <c r="D87" s="2966"/>
      <c r="E87" s="2064"/>
      <c r="F87" s="2064"/>
      <c r="G87" s="2032"/>
    </row>
    <row r="88" spans="1:7">
      <c r="A88" s="2168">
        <v>13</v>
      </c>
      <c r="B88" s="2095" t="s">
        <v>5531</v>
      </c>
      <c r="C88" s="2972">
        <v>17265460</v>
      </c>
      <c r="D88" s="2966">
        <v>427</v>
      </c>
      <c r="E88" s="2064">
        <v>1883663</v>
      </c>
      <c r="F88" s="2064">
        <v>450443</v>
      </c>
      <c r="G88" s="2032">
        <v>15832240</v>
      </c>
    </row>
    <row r="89" spans="1:7">
      <c r="A89" s="2168">
        <v>14</v>
      </c>
      <c r="B89" s="2095"/>
      <c r="C89" s="2972"/>
      <c r="D89" s="2966"/>
      <c r="E89" s="2064"/>
      <c r="F89" s="2064"/>
      <c r="G89" s="2032"/>
    </row>
    <row r="90" spans="1:7">
      <c r="A90" s="2168">
        <v>15</v>
      </c>
      <c r="B90" s="2095" t="s">
        <v>5727</v>
      </c>
      <c r="C90" s="2972"/>
      <c r="D90" s="2966"/>
      <c r="E90" s="2064"/>
      <c r="F90" s="2064"/>
      <c r="G90" s="2032"/>
    </row>
    <row r="91" spans="1:7">
      <c r="A91" s="2168">
        <v>16</v>
      </c>
      <c r="B91" s="2095" t="s">
        <v>5728</v>
      </c>
      <c r="C91" s="2972"/>
      <c r="D91" s="2966"/>
      <c r="E91" s="2064"/>
      <c r="F91" s="2064"/>
      <c r="G91" s="2032"/>
    </row>
    <row r="92" spans="1:7">
      <c r="A92" s="2168">
        <v>17</v>
      </c>
      <c r="B92" s="2095" t="s">
        <v>5724</v>
      </c>
      <c r="C92" s="2972">
        <v>503631</v>
      </c>
      <c r="D92" s="2966" t="s">
        <v>5518</v>
      </c>
      <c r="E92" s="2064">
        <v>32189</v>
      </c>
      <c r="F92" s="2064">
        <v>93896</v>
      </c>
      <c r="G92" s="2032">
        <v>565338</v>
      </c>
    </row>
    <row r="93" spans="1:7">
      <c r="A93" s="2168">
        <v>18</v>
      </c>
      <c r="B93" s="2095"/>
      <c r="C93" s="2972"/>
      <c r="D93" s="2966"/>
      <c r="E93" s="2064"/>
      <c r="F93" s="2064"/>
      <c r="G93" s="2032"/>
    </row>
    <row r="94" spans="1:7">
      <c r="A94" s="2168">
        <v>19</v>
      </c>
      <c r="B94" s="2095" t="s">
        <v>5729</v>
      </c>
      <c r="C94" s="2972"/>
      <c r="D94" s="2966"/>
      <c r="E94" s="2064"/>
      <c r="F94" s="2064"/>
      <c r="G94" s="2032"/>
    </row>
    <row r="95" spans="1:7">
      <c r="A95" s="2168">
        <v>20</v>
      </c>
      <c r="B95" s="2095" t="s">
        <v>5723</v>
      </c>
      <c r="C95" s="2972"/>
      <c r="D95" s="2966"/>
      <c r="E95" s="2064"/>
      <c r="F95" s="2064"/>
      <c r="G95" s="2032"/>
    </row>
    <row r="96" spans="1:7">
      <c r="A96" s="2168">
        <v>21</v>
      </c>
      <c r="B96" s="2095" t="s">
        <v>5724</v>
      </c>
      <c r="C96" s="2972">
        <v>32714</v>
      </c>
      <c r="D96" s="2966">
        <v>495</v>
      </c>
      <c r="E96" s="2064">
        <v>4399</v>
      </c>
      <c r="F96" s="2064">
        <v>972973</v>
      </c>
      <c r="G96" s="2032">
        <v>1001288</v>
      </c>
    </row>
    <row r="97" spans="1:7">
      <c r="A97" s="2168">
        <v>22</v>
      </c>
      <c r="B97" s="2095"/>
      <c r="C97" s="2972"/>
      <c r="D97" s="2966"/>
      <c r="E97" s="2064"/>
      <c r="F97" s="2064"/>
      <c r="G97" s="2032"/>
    </row>
    <row r="98" spans="1:7">
      <c r="A98" s="2168">
        <v>23</v>
      </c>
      <c r="B98" s="2095" t="s">
        <v>5730</v>
      </c>
      <c r="C98" s="2972"/>
      <c r="D98" s="2966"/>
      <c r="E98" s="2064"/>
      <c r="F98" s="2064"/>
      <c r="G98" s="2032"/>
    </row>
    <row r="99" spans="1:7">
      <c r="A99" s="2168">
        <v>24</v>
      </c>
      <c r="B99" s="2095" t="s">
        <v>5501</v>
      </c>
      <c r="C99" s="2972">
        <v>562528</v>
      </c>
      <c r="D99" s="2966">
        <v>495</v>
      </c>
      <c r="E99" s="2064">
        <v>59625</v>
      </c>
      <c r="F99" s="2064">
        <v>207618</v>
      </c>
      <c r="G99" s="2032">
        <v>710521</v>
      </c>
    </row>
    <row r="100" spans="1:7">
      <c r="A100" s="2168">
        <v>25</v>
      </c>
      <c r="B100" s="2095"/>
      <c r="C100" s="2972"/>
      <c r="D100" s="2966"/>
      <c r="E100" s="2064"/>
      <c r="F100" s="2064"/>
      <c r="G100" s="2032"/>
    </row>
    <row r="101" spans="1:7">
      <c r="A101" s="2168">
        <v>26</v>
      </c>
      <c r="B101" s="2095" t="s">
        <v>5731</v>
      </c>
      <c r="C101" s="2972"/>
      <c r="D101" s="2966"/>
      <c r="E101" s="2064"/>
      <c r="F101" s="2064"/>
      <c r="G101" s="2032"/>
    </row>
    <row r="102" spans="1:7">
      <c r="A102" s="2168">
        <v>27</v>
      </c>
      <c r="B102" s="2095" t="s">
        <v>5732</v>
      </c>
      <c r="C102" s="2972"/>
      <c r="D102" s="2966"/>
      <c r="E102" s="2064"/>
      <c r="F102" s="2064"/>
      <c r="G102" s="2032"/>
    </row>
    <row r="103" spans="1:7">
      <c r="A103" s="2168">
        <v>28</v>
      </c>
      <c r="B103" s="2095" t="s">
        <v>5501</v>
      </c>
      <c r="C103" s="2972">
        <v>25425391</v>
      </c>
      <c r="D103" s="2966">
        <v>456</v>
      </c>
      <c r="E103" s="2064">
        <v>3578241</v>
      </c>
      <c r="F103" s="2064">
        <v>1887056</v>
      </c>
      <c r="G103" s="2032">
        <v>23734206</v>
      </c>
    </row>
    <row r="104" spans="1:7">
      <c r="A104" s="2168">
        <v>29</v>
      </c>
      <c r="B104" s="2095"/>
      <c r="C104" s="2972"/>
      <c r="D104" s="2966"/>
      <c r="E104" s="2064"/>
      <c r="F104" s="2064"/>
      <c r="G104" s="2032"/>
    </row>
    <row r="105" spans="1:7">
      <c r="A105" s="2168">
        <v>30</v>
      </c>
      <c r="B105" s="2095" t="s">
        <v>5733</v>
      </c>
      <c r="C105" s="2972"/>
      <c r="D105" s="2966"/>
      <c r="E105" s="2064"/>
      <c r="F105" s="2064"/>
      <c r="G105" s="2032"/>
    </row>
    <row r="106" spans="1:7">
      <c r="A106" s="2168">
        <v>31</v>
      </c>
      <c r="B106" s="2095" t="s">
        <v>5723</v>
      </c>
      <c r="C106" s="2972"/>
      <c r="D106" s="2966"/>
      <c r="E106" s="2064"/>
      <c r="F106" s="2064"/>
      <c r="G106" s="2032"/>
    </row>
    <row r="107" spans="1:7">
      <c r="A107" s="2168">
        <v>32</v>
      </c>
      <c r="B107" s="2095" t="s">
        <v>5724</v>
      </c>
      <c r="C107" s="2972">
        <v>350443</v>
      </c>
      <c r="D107" s="2966" t="s">
        <v>5518</v>
      </c>
      <c r="E107" s="2064">
        <v>428863</v>
      </c>
      <c r="F107" s="2064">
        <v>78420</v>
      </c>
      <c r="G107" s="2032"/>
    </row>
    <row r="108" spans="1:7">
      <c r="A108" s="2168">
        <v>33</v>
      </c>
      <c r="B108" s="2095"/>
      <c r="C108" s="2972"/>
      <c r="D108" s="2966"/>
      <c r="E108" s="2064"/>
      <c r="F108" s="2064"/>
      <c r="G108" s="2032"/>
    </row>
    <row r="109" spans="1:7">
      <c r="A109" s="2090">
        <v>34</v>
      </c>
      <c r="B109" s="2117" t="s">
        <v>5734</v>
      </c>
      <c r="C109" s="2137"/>
      <c r="D109" s="2968"/>
      <c r="E109" s="2152"/>
      <c r="F109" s="2153"/>
      <c r="G109" s="2032"/>
    </row>
    <row r="110" spans="1:7">
      <c r="A110" s="2090">
        <v>35</v>
      </c>
      <c r="B110" s="2117" t="s">
        <v>5723</v>
      </c>
      <c r="C110" s="2137"/>
      <c r="D110" s="2968"/>
      <c r="E110" s="2152"/>
      <c r="F110" s="2153"/>
      <c r="G110" s="2032"/>
    </row>
    <row r="111" spans="1:7">
      <c r="A111" s="2090">
        <v>36</v>
      </c>
      <c r="B111" s="2117" t="s">
        <v>5724</v>
      </c>
      <c r="C111" s="2137">
        <v>60262981</v>
      </c>
      <c r="D111" s="2968" t="s">
        <v>5518</v>
      </c>
      <c r="E111" s="2152">
        <v>14063247</v>
      </c>
      <c r="F111" s="2153">
        <v>5851716</v>
      </c>
      <c r="G111" s="2032">
        <v>52051450</v>
      </c>
    </row>
    <row r="112" spans="1:7">
      <c r="A112" s="2090">
        <v>37</v>
      </c>
      <c r="B112" s="2117"/>
      <c r="C112" s="2137"/>
      <c r="D112" s="2968"/>
      <c r="E112" s="2152"/>
      <c r="F112" s="2153"/>
      <c r="G112" s="2032"/>
    </row>
    <row r="113" spans="1:7">
      <c r="A113" s="2090">
        <v>38</v>
      </c>
      <c r="B113" s="2117" t="s">
        <v>5736</v>
      </c>
      <c r="C113" s="2137"/>
      <c r="D113" s="2968"/>
      <c r="E113" s="2152"/>
      <c r="F113" s="2153"/>
      <c r="G113" s="2032"/>
    </row>
    <row r="114" spans="1:7">
      <c r="A114" s="2090">
        <v>39</v>
      </c>
      <c r="B114" s="2117" t="s">
        <v>5723</v>
      </c>
      <c r="C114" s="2137"/>
      <c r="D114" s="2968"/>
      <c r="E114" s="2152"/>
      <c r="F114" s="2153"/>
      <c r="G114" s="2032"/>
    </row>
    <row r="115" spans="1:7">
      <c r="A115" s="2090">
        <v>40</v>
      </c>
      <c r="B115" s="2117" t="s">
        <v>5724</v>
      </c>
      <c r="C115" s="2137">
        <v>25652522</v>
      </c>
      <c r="D115" s="2968" t="s">
        <v>5518</v>
      </c>
      <c r="E115" s="2152">
        <v>3448363</v>
      </c>
      <c r="F115" s="2153">
        <v>2603956</v>
      </c>
      <c r="G115" s="2032">
        <v>24808115</v>
      </c>
    </row>
    <row r="116" spans="1:7">
      <c r="A116" s="2090">
        <v>41</v>
      </c>
      <c r="B116" s="2117"/>
      <c r="C116" s="2137"/>
      <c r="D116" s="2968"/>
      <c r="E116" s="2152"/>
      <c r="F116" s="2153"/>
      <c r="G116" s="2032"/>
    </row>
    <row r="117" spans="1:7">
      <c r="A117" s="2090">
        <v>42</v>
      </c>
      <c r="B117" s="2117" t="s">
        <v>5737</v>
      </c>
      <c r="C117" s="2137"/>
      <c r="D117" s="2968"/>
      <c r="E117" s="2152"/>
      <c r="F117" s="2153"/>
      <c r="G117" s="2032"/>
    </row>
    <row r="118" spans="1:7">
      <c r="A118" s="2090">
        <v>43</v>
      </c>
      <c r="B118" s="2117" t="s">
        <v>5721</v>
      </c>
      <c r="C118" s="2137"/>
      <c r="D118" s="2968"/>
      <c r="E118" s="2152"/>
      <c r="F118" s="2153"/>
      <c r="G118" s="2032"/>
    </row>
    <row r="119" spans="1:7">
      <c r="A119" s="2090">
        <v>44</v>
      </c>
      <c r="B119" s="2117" t="s">
        <v>5539</v>
      </c>
      <c r="C119" s="2137">
        <v>6800000</v>
      </c>
      <c r="D119" s="2968">
        <v>456</v>
      </c>
      <c r="E119" s="2152">
        <v>906667</v>
      </c>
      <c r="F119" s="2153"/>
      <c r="G119" s="2032">
        <v>5893333</v>
      </c>
    </row>
    <row r="120" spans="1:7">
      <c r="A120" s="2090">
        <v>45</v>
      </c>
      <c r="B120" s="2117"/>
      <c r="C120" s="2137"/>
      <c r="D120" s="2968"/>
      <c r="E120" s="2152"/>
      <c r="F120" s="2153"/>
      <c r="G120" s="2032"/>
    </row>
    <row r="121" spans="1:7">
      <c r="A121" s="2090">
        <v>46</v>
      </c>
      <c r="B121" s="2117" t="s">
        <v>5738</v>
      </c>
      <c r="C121" s="2137"/>
      <c r="D121" s="2968"/>
      <c r="E121" s="2152"/>
      <c r="F121" s="2153"/>
      <c r="G121" s="2032"/>
    </row>
    <row r="122" spans="1:7">
      <c r="A122" s="2090">
        <v>47</v>
      </c>
      <c r="B122" s="1634" t="s">
        <v>5739</v>
      </c>
      <c r="C122" s="2137"/>
      <c r="D122" s="2968"/>
      <c r="E122" s="2153"/>
      <c r="F122" s="2153"/>
      <c r="G122" s="2067"/>
    </row>
    <row r="123" spans="1:7">
      <c r="A123" s="2090">
        <v>48</v>
      </c>
      <c r="B123" s="2117" t="s">
        <v>5501</v>
      </c>
      <c r="C123" s="2137">
        <v>63053795</v>
      </c>
      <c r="D123" s="2968">
        <v>926</v>
      </c>
      <c r="E123" s="2152">
        <v>9067094</v>
      </c>
      <c r="F123" s="2153">
        <v>6462369</v>
      </c>
      <c r="G123" s="2067">
        <v>60449070</v>
      </c>
    </row>
    <row r="124" spans="1:7" ht="15.75" thickBot="1">
      <c r="A124" s="2230">
        <v>49</v>
      </c>
      <c r="B124" s="2248" t="s">
        <v>1451</v>
      </c>
      <c r="C124" s="2973">
        <f>SUM(C76:C123)</f>
        <v>224471603</v>
      </c>
      <c r="D124" s="2249"/>
      <c r="E124" s="2025">
        <f>SUM(E76:E123)</f>
        <v>36570301</v>
      </c>
      <c r="F124" s="2025">
        <f>SUM(F76:F123)</f>
        <v>19069644</v>
      </c>
      <c r="G124" s="2022">
        <f>SUM(G76:G123)</f>
        <v>206970946</v>
      </c>
    </row>
    <row r="125" spans="1:7">
      <c r="A125" s="1581" t="s">
        <v>1778</v>
      </c>
    </row>
    <row r="126" spans="1:7">
      <c r="A126" s="2705" t="s">
        <v>4648</v>
      </c>
      <c r="B126" s="2705"/>
      <c r="C126" s="1681"/>
      <c r="D126" s="1681"/>
      <c r="F126" s="1681"/>
      <c r="G126" s="1681"/>
    </row>
    <row r="127" spans="1:7">
      <c r="A127" s="1681" t="s">
        <v>1454</v>
      </c>
      <c r="B127" s="1681"/>
      <c r="C127" s="1681"/>
      <c r="D127" s="1681"/>
      <c r="E127" s="1681"/>
      <c r="F127" s="1681"/>
      <c r="G127" s="1681"/>
    </row>
    <row r="130" spans="1:7" ht="15.75" thickBot="1">
      <c r="A130" s="1581" t="str">
        <f>'Data Sheet'!$C$25</f>
        <v xml:space="preserve"> New York State Electric &amp; Gas Corporation</v>
      </c>
      <c r="F130" s="2234"/>
      <c r="G130" s="2251" t="str">
        <f>'Data Sheet'!$C$38</f>
        <v>12/31/2016</v>
      </c>
    </row>
    <row r="131" spans="1:7">
      <c r="A131" s="2069"/>
      <c r="B131" s="2070"/>
      <c r="C131" s="2070"/>
      <c r="D131" s="2070"/>
      <c r="E131" s="2070"/>
      <c r="F131" s="2070"/>
      <c r="G131" s="1632"/>
    </row>
    <row r="132" spans="1:7">
      <c r="A132" s="2238" t="s">
        <v>1622</v>
      </c>
      <c r="B132" s="1681"/>
      <c r="C132" s="1681"/>
      <c r="D132" s="1681"/>
      <c r="E132" s="1681"/>
      <c r="F132" s="1681"/>
      <c r="G132" s="2239"/>
    </row>
    <row r="133" spans="1:7">
      <c r="A133" s="2075"/>
      <c r="B133" s="1642"/>
      <c r="C133" s="1642"/>
      <c r="D133" s="1642"/>
      <c r="E133" s="1642"/>
      <c r="F133" s="1642"/>
      <c r="G133" s="2120"/>
    </row>
    <row r="134" spans="1:7">
      <c r="A134" s="2240"/>
      <c r="B134" s="2086"/>
      <c r="C134" s="2701" t="s">
        <v>3960</v>
      </c>
      <c r="D134" s="2124" t="s">
        <v>1448</v>
      </c>
      <c r="E134" s="2081"/>
      <c r="F134" s="2086"/>
      <c r="G134" s="2126"/>
    </row>
    <row r="135" spans="1:7">
      <c r="A135" s="2168"/>
      <c r="B135" s="2091" t="s">
        <v>1449</v>
      </c>
      <c r="C135" s="2702" t="s">
        <v>3961</v>
      </c>
      <c r="D135" s="2091" t="s">
        <v>176</v>
      </c>
      <c r="E135" s="2091" t="s">
        <v>1829</v>
      </c>
      <c r="F135" s="2091" t="s">
        <v>532</v>
      </c>
      <c r="G135" s="2094" t="s">
        <v>3178</v>
      </c>
    </row>
    <row r="136" spans="1:7">
      <c r="A136" s="2168" t="s">
        <v>565</v>
      </c>
      <c r="B136" s="2091" t="s">
        <v>1672</v>
      </c>
      <c r="C136" s="2702" t="s">
        <v>4398</v>
      </c>
      <c r="D136" s="2091" t="s">
        <v>2220</v>
      </c>
      <c r="E136" s="2095"/>
      <c r="F136" s="2095"/>
      <c r="G136" s="2094" t="s">
        <v>2501</v>
      </c>
    </row>
    <row r="137" spans="1:7">
      <c r="A137" s="2169" t="s">
        <v>1450</v>
      </c>
      <c r="B137" s="2171" t="s">
        <v>3539</v>
      </c>
      <c r="C137" s="2703" t="s">
        <v>3008</v>
      </c>
      <c r="D137" s="2171" t="s">
        <v>3009</v>
      </c>
      <c r="E137" s="2171" t="s">
        <v>3010</v>
      </c>
      <c r="F137" s="2098" t="s">
        <v>537</v>
      </c>
      <c r="G137" s="2098" t="s">
        <v>552</v>
      </c>
    </row>
    <row r="138" spans="1:7">
      <c r="A138" s="2168">
        <v>1</v>
      </c>
      <c r="B138" s="2095" t="s">
        <v>5740</v>
      </c>
      <c r="C138" s="2095"/>
      <c r="D138" s="2966"/>
      <c r="E138" s="2173"/>
      <c r="F138" s="2173"/>
      <c r="G138" s="2031"/>
    </row>
    <row r="139" spans="1:7">
      <c r="A139" s="2168">
        <v>2</v>
      </c>
      <c r="B139" s="2095" t="s">
        <v>5741</v>
      </c>
      <c r="C139" s="2972">
        <v>11398166</v>
      </c>
      <c r="D139" s="2966" t="s">
        <v>5520</v>
      </c>
      <c r="E139" s="2064">
        <v>3189918</v>
      </c>
      <c r="F139" s="2064">
        <v>2373434</v>
      </c>
      <c r="G139" s="2032">
        <v>10581682</v>
      </c>
    </row>
    <row r="140" spans="1:7">
      <c r="A140" s="2168">
        <v>3</v>
      </c>
      <c r="B140" s="2095"/>
      <c r="C140" s="2972"/>
      <c r="D140" s="2966"/>
      <c r="E140" s="2064"/>
      <c r="F140" s="2064"/>
      <c r="G140" s="2032"/>
    </row>
    <row r="141" spans="1:7">
      <c r="A141" s="2168">
        <v>4</v>
      </c>
      <c r="B141" s="2095" t="s">
        <v>5742</v>
      </c>
      <c r="C141" s="2972"/>
      <c r="D141" s="2966"/>
      <c r="E141" s="2064"/>
      <c r="F141" s="2064"/>
      <c r="G141" s="2032"/>
    </row>
    <row r="142" spans="1:7">
      <c r="A142" s="2168">
        <v>5</v>
      </c>
      <c r="B142" s="2095" t="s">
        <v>5723</v>
      </c>
      <c r="C142" s="2972"/>
      <c r="D142" s="2966"/>
      <c r="E142" s="2064"/>
      <c r="F142" s="2064"/>
      <c r="G142" s="2032"/>
    </row>
    <row r="143" spans="1:7">
      <c r="A143" s="2168">
        <v>6</v>
      </c>
      <c r="B143" s="2095" t="s">
        <v>5724</v>
      </c>
      <c r="C143" s="2972">
        <v>102740</v>
      </c>
      <c r="D143" s="2966">
        <v>495</v>
      </c>
      <c r="E143" s="2064">
        <v>13914</v>
      </c>
      <c r="F143" s="2064">
        <v>721370</v>
      </c>
      <c r="G143" s="2032">
        <v>810196</v>
      </c>
    </row>
    <row r="144" spans="1:7">
      <c r="A144" s="2168">
        <v>7</v>
      </c>
      <c r="B144" s="2095"/>
      <c r="C144" s="2972"/>
      <c r="D144" s="2966"/>
      <c r="E144" s="2064"/>
      <c r="F144" s="2064"/>
      <c r="G144" s="2032"/>
    </row>
    <row r="145" spans="1:7">
      <c r="A145" s="2168">
        <v>8</v>
      </c>
      <c r="B145" s="2095" t="s">
        <v>5743</v>
      </c>
      <c r="C145" s="2972"/>
      <c r="D145" s="2966"/>
      <c r="E145" s="2064"/>
      <c r="F145" s="2064"/>
      <c r="G145" s="2032"/>
    </row>
    <row r="146" spans="1:7">
      <c r="A146" s="2168">
        <v>9</v>
      </c>
      <c r="B146" s="2095" t="s">
        <v>5744</v>
      </c>
      <c r="C146" s="2972">
        <v>12596658</v>
      </c>
      <c r="D146" s="2966"/>
      <c r="E146" s="2064"/>
      <c r="F146" s="2064">
        <v>-2830826</v>
      </c>
      <c r="G146" s="2032">
        <v>9765832</v>
      </c>
    </row>
    <row r="147" spans="1:7">
      <c r="A147" s="2168">
        <v>10</v>
      </c>
      <c r="B147" s="2095"/>
      <c r="C147" s="2972"/>
      <c r="D147" s="2967"/>
      <c r="E147" s="2064"/>
      <c r="F147" s="2064"/>
      <c r="G147" s="2032"/>
    </row>
    <row r="148" spans="1:7">
      <c r="A148" s="2168">
        <v>11</v>
      </c>
      <c r="B148" s="2095" t="s">
        <v>5745</v>
      </c>
      <c r="C148" s="2972"/>
      <c r="D148" s="2966"/>
      <c r="E148" s="2064"/>
      <c r="F148" s="2064"/>
      <c r="G148" s="2032"/>
    </row>
    <row r="149" spans="1:7">
      <c r="A149" s="2168">
        <v>12</v>
      </c>
      <c r="B149" s="2095" t="s">
        <v>5746</v>
      </c>
      <c r="C149" s="2972">
        <v>860878</v>
      </c>
      <c r="D149" s="2966"/>
      <c r="E149" s="2064"/>
      <c r="F149" s="2064">
        <v>-860878</v>
      </c>
      <c r="G149" s="2032"/>
    </row>
    <row r="150" spans="1:7">
      <c r="A150" s="2168">
        <v>13</v>
      </c>
      <c r="B150" s="2095"/>
      <c r="C150" s="2972"/>
      <c r="D150" s="2966"/>
      <c r="E150" s="2064"/>
      <c r="F150" s="2064"/>
      <c r="G150" s="2032"/>
    </row>
    <row r="151" spans="1:7">
      <c r="A151" s="2168">
        <v>14</v>
      </c>
      <c r="B151" s="2095" t="s">
        <v>5747</v>
      </c>
      <c r="C151" s="2972"/>
      <c r="D151" s="2966"/>
      <c r="E151" s="2064"/>
      <c r="F151" s="2064"/>
      <c r="G151" s="2032"/>
    </row>
    <row r="152" spans="1:7">
      <c r="A152" s="2168">
        <v>15</v>
      </c>
      <c r="B152" s="2095" t="s">
        <v>5748</v>
      </c>
      <c r="C152" s="2972">
        <v>335066</v>
      </c>
      <c r="D152" s="2966"/>
      <c r="E152" s="2064"/>
      <c r="F152" s="2064">
        <v>-335066</v>
      </c>
      <c r="G152" s="2032"/>
    </row>
    <row r="153" spans="1:7">
      <c r="A153" s="2168">
        <v>16</v>
      </c>
      <c r="B153" s="2095"/>
      <c r="C153" s="2972"/>
      <c r="D153" s="2966"/>
      <c r="E153" s="2064"/>
      <c r="F153" s="2064"/>
      <c r="G153" s="2032"/>
    </row>
    <row r="154" spans="1:7">
      <c r="A154" s="2168">
        <v>17</v>
      </c>
      <c r="B154" s="2095" t="s">
        <v>5749</v>
      </c>
      <c r="C154" s="2972"/>
      <c r="D154" s="2966"/>
      <c r="E154" s="2064"/>
      <c r="F154" s="2064"/>
      <c r="G154" s="2032"/>
    </row>
    <row r="155" spans="1:7">
      <c r="A155" s="2168">
        <v>18</v>
      </c>
      <c r="B155" s="2095" t="s">
        <v>5750</v>
      </c>
      <c r="C155" s="2972"/>
      <c r="D155" s="2966"/>
      <c r="E155" s="2064"/>
      <c r="F155" s="2064"/>
      <c r="G155" s="2032"/>
    </row>
    <row r="156" spans="1:7">
      <c r="A156" s="2168">
        <v>19</v>
      </c>
      <c r="B156" s="2095" t="s">
        <v>5539</v>
      </c>
      <c r="C156" s="2972">
        <v>3300442</v>
      </c>
      <c r="D156" s="2966">
        <v>456</v>
      </c>
      <c r="E156" s="2064">
        <v>446963</v>
      </c>
      <c r="F156" s="2064">
        <v>1947222</v>
      </c>
      <c r="G156" s="2032">
        <v>4800701</v>
      </c>
    </row>
    <row r="157" spans="1:7">
      <c r="A157" s="2168">
        <v>20</v>
      </c>
      <c r="B157" s="2095"/>
      <c r="C157" s="2972"/>
      <c r="D157" s="2966"/>
      <c r="E157" s="2064"/>
      <c r="F157" s="2064"/>
      <c r="G157" s="2032"/>
    </row>
    <row r="158" spans="1:7">
      <c r="A158" s="2168">
        <v>21</v>
      </c>
      <c r="B158" s="2095" t="s">
        <v>5751</v>
      </c>
      <c r="C158" s="2972"/>
      <c r="D158" s="2966"/>
      <c r="E158" s="2064"/>
      <c r="F158" s="2064"/>
      <c r="G158" s="2032"/>
    </row>
    <row r="159" spans="1:7">
      <c r="A159" s="2168">
        <v>22</v>
      </c>
      <c r="B159" s="2095" t="s">
        <v>5501</v>
      </c>
      <c r="C159" s="2972">
        <v>137000</v>
      </c>
      <c r="D159" s="2966">
        <v>495</v>
      </c>
      <c r="E159" s="2064">
        <v>18267</v>
      </c>
      <c r="F159" s="2064"/>
      <c r="G159" s="2032">
        <v>118733</v>
      </c>
    </row>
    <row r="160" spans="1:7">
      <c r="A160" s="2168">
        <v>23</v>
      </c>
      <c r="B160" s="2095"/>
      <c r="C160" s="2972"/>
      <c r="D160" s="2966"/>
      <c r="E160" s="2064"/>
      <c r="F160" s="2064"/>
      <c r="G160" s="2032"/>
    </row>
    <row r="161" spans="1:7">
      <c r="A161" s="2168">
        <v>24</v>
      </c>
      <c r="B161" s="2095" t="s">
        <v>5752</v>
      </c>
      <c r="C161" s="2972"/>
      <c r="D161" s="2966"/>
      <c r="E161" s="2064"/>
      <c r="F161" s="2064"/>
      <c r="G161" s="2032"/>
    </row>
    <row r="162" spans="1:7">
      <c r="A162" s="2168">
        <v>25</v>
      </c>
      <c r="B162" s="2095" t="s">
        <v>5753</v>
      </c>
      <c r="C162" s="2972">
        <v>3805353</v>
      </c>
      <c r="D162" s="2966" t="s">
        <v>5518</v>
      </c>
      <c r="E162" s="2064">
        <v>3173172</v>
      </c>
      <c r="F162" s="2064">
        <v>-632181</v>
      </c>
      <c r="G162" s="2032"/>
    </row>
    <row r="163" spans="1:7">
      <c r="A163" s="2168">
        <v>26</v>
      </c>
      <c r="B163" s="2095"/>
      <c r="C163" s="2972"/>
      <c r="D163" s="2966"/>
      <c r="E163" s="2064"/>
      <c r="F163" s="2064"/>
      <c r="G163" s="2032"/>
    </row>
    <row r="164" spans="1:7">
      <c r="A164" s="2168">
        <v>27</v>
      </c>
      <c r="B164" s="2095" t="s">
        <v>5754</v>
      </c>
      <c r="C164" s="2972"/>
      <c r="D164" s="2966"/>
      <c r="E164" s="2064"/>
      <c r="F164" s="2064"/>
      <c r="G164" s="2032"/>
    </row>
    <row r="165" spans="1:7">
      <c r="A165" s="2168">
        <v>28</v>
      </c>
      <c r="B165" s="2095" t="s">
        <v>5501</v>
      </c>
      <c r="C165" s="2972">
        <v>5165773</v>
      </c>
      <c r="D165" s="2966">
        <v>456</v>
      </c>
      <c r="E165" s="2064">
        <v>751351</v>
      </c>
      <c r="F165" s="2064">
        <v>-394283</v>
      </c>
      <c r="G165" s="2032">
        <v>4020139</v>
      </c>
    </row>
    <row r="166" spans="1:7">
      <c r="A166" s="2168">
        <v>29</v>
      </c>
      <c r="B166" s="2095"/>
      <c r="C166" s="2972"/>
      <c r="D166" s="2966"/>
      <c r="E166" s="2064"/>
      <c r="F166" s="2064"/>
      <c r="G166" s="2032"/>
    </row>
    <row r="167" spans="1:7">
      <c r="A167" s="2168">
        <v>30</v>
      </c>
      <c r="B167" s="2095" t="s">
        <v>5757</v>
      </c>
      <c r="C167" s="2972">
        <v>-1009374</v>
      </c>
      <c r="D167" s="2966"/>
      <c r="E167" s="2064"/>
      <c r="F167" s="2064">
        <v>1009374</v>
      </c>
      <c r="G167" s="2032"/>
    </row>
    <row r="168" spans="1:7">
      <c r="A168" s="2168">
        <v>31</v>
      </c>
      <c r="B168" s="2095"/>
      <c r="C168" s="2972"/>
      <c r="D168" s="2966"/>
      <c r="E168" s="2064"/>
      <c r="F168" s="2064"/>
      <c r="G168" s="2032"/>
    </row>
    <row r="169" spans="1:7">
      <c r="A169" s="2168">
        <v>32</v>
      </c>
      <c r="B169" s="2095" t="s">
        <v>5758</v>
      </c>
      <c r="C169" s="2972"/>
      <c r="D169" s="2966"/>
      <c r="E169" s="2064"/>
      <c r="F169" s="2064"/>
      <c r="G169" s="2032"/>
    </row>
    <row r="170" spans="1:7">
      <c r="A170" s="2168">
        <v>33</v>
      </c>
      <c r="B170" s="2095" t="s">
        <v>5759</v>
      </c>
      <c r="C170" s="2972">
        <v>16976907</v>
      </c>
      <c r="D170" s="2966"/>
      <c r="E170" s="2064"/>
      <c r="F170" s="2064">
        <v>-13813812</v>
      </c>
      <c r="G170" s="2032">
        <v>3163095</v>
      </c>
    </row>
    <row r="171" spans="1:7">
      <c r="A171" s="2090">
        <v>34</v>
      </c>
      <c r="B171" s="2117"/>
      <c r="C171" s="2137"/>
      <c r="D171" s="2968"/>
      <c r="E171" s="2152"/>
      <c r="F171" s="2153"/>
      <c r="G171" s="2032"/>
    </row>
    <row r="172" spans="1:7">
      <c r="A172" s="2090">
        <v>35</v>
      </c>
      <c r="B172" s="2117" t="s">
        <v>5760</v>
      </c>
      <c r="C172" s="2137"/>
      <c r="D172" s="2968"/>
      <c r="E172" s="2152"/>
      <c r="F172" s="2153"/>
      <c r="G172" s="2032"/>
    </row>
    <row r="173" spans="1:7">
      <c r="A173" s="2090">
        <v>36</v>
      </c>
      <c r="B173" s="2117" t="s">
        <v>5501</v>
      </c>
      <c r="C173" s="2137">
        <v>3064000</v>
      </c>
      <c r="D173" s="2968">
        <v>495</v>
      </c>
      <c r="E173" s="2152">
        <v>459567</v>
      </c>
      <c r="F173" s="2153">
        <v>510671</v>
      </c>
      <c r="G173" s="2032">
        <v>3115104</v>
      </c>
    </row>
    <row r="174" spans="1:7">
      <c r="A174" s="2090">
        <v>37</v>
      </c>
      <c r="B174" s="2117"/>
      <c r="C174" s="2137"/>
      <c r="D174" s="2968"/>
      <c r="E174" s="2152"/>
      <c r="F174" s="2153"/>
      <c r="G174" s="2032"/>
    </row>
    <row r="175" spans="1:7">
      <c r="A175" s="2090">
        <v>38</v>
      </c>
      <c r="B175" s="2117" t="s">
        <v>5761</v>
      </c>
      <c r="C175" s="2137"/>
      <c r="D175" s="2968"/>
      <c r="E175" s="2152"/>
      <c r="F175" s="2153"/>
      <c r="G175" s="2032"/>
    </row>
    <row r="176" spans="1:7">
      <c r="A176" s="2090">
        <v>39</v>
      </c>
      <c r="B176" s="2117" t="s">
        <v>5723</v>
      </c>
      <c r="C176" s="2137"/>
      <c r="D176" s="2968"/>
      <c r="E176" s="2152"/>
      <c r="F176" s="2153"/>
      <c r="G176" s="2032"/>
    </row>
    <row r="177" spans="1:7">
      <c r="A177" s="2090">
        <v>40</v>
      </c>
      <c r="B177" s="2117" t="s">
        <v>5724</v>
      </c>
      <c r="C177" s="2137">
        <v>13378000</v>
      </c>
      <c r="D177" s="2968" t="s">
        <v>5518</v>
      </c>
      <c r="E177" s="2152">
        <v>1783733</v>
      </c>
      <c r="F177" s="2153">
        <v>-4505000</v>
      </c>
      <c r="G177" s="2032">
        <v>7089267</v>
      </c>
    </row>
    <row r="178" spans="1:7">
      <c r="A178" s="2090">
        <v>41</v>
      </c>
      <c r="B178" s="2117"/>
      <c r="C178" s="2137"/>
      <c r="D178" s="2968"/>
      <c r="E178" s="2152"/>
      <c r="F178" s="2153"/>
      <c r="G178" s="2032"/>
    </row>
    <row r="179" spans="1:7">
      <c r="A179" s="2090">
        <v>42</v>
      </c>
      <c r="B179" s="2117" t="s">
        <v>5762</v>
      </c>
      <c r="C179" s="2137"/>
      <c r="D179" s="2968"/>
      <c r="E179" s="2152"/>
      <c r="F179" s="2153"/>
      <c r="G179" s="2032"/>
    </row>
    <row r="180" spans="1:7">
      <c r="A180" s="2090">
        <v>43</v>
      </c>
      <c r="B180" s="2117" t="s">
        <v>5501</v>
      </c>
      <c r="C180" s="2137">
        <v>217568</v>
      </c>
      <c r="D180" s="2968">
        <v>495</v>
      </c>
      <c r="E180" s="2152">
        <v>29009</v>
      </c>
      <c r="F180" s="2153"/>
      <c r="G180" s="2032">
        <v>188559</v>
      </c>
    </row>
    <row r="181" spans="1:7">
      <c r="A181" s="2090">
        <v>44</v>
      </c>
      <c r="B181" s="2117"/>
      <c r="C181" s="2137"/>
      <c r="D181" s="2968"/>
      <c r="E181" s="2152"/>
      <c r="F181" s="2153"/>
      <c r="G181" s="2032"/>
    </row>
    <row r="182" spans="1:7">
      <c r="A182" s="2090">
        <v>45</v>
      </c>
      <c r="B182" s="2117" t="s">
        <v>5763</v>
      </c>
      <c r="C182" s="2137"/>
      <c r="D182" s="2968"/>
      <c r="E182" s="2152"/>
      <c r="F182" s="2153"/>
      <c r="G182" s="2032"/>
    </row>
    <row r="183" spans="1:7">
      <c r="A183" s="2090">
        <v>46</v>
      </c>
      <c r="B183" s="2117" t="s">
        <v>5764</v>
      </c>
      <c r="C183" s="2137"/>
      <c r="D183" s="2968"/>
      <c r="E183" s="2152"/>
      <c r="F183" s="2153">
        <v>21818916</v>
      </c>
      <c r="G183" s="2032">
        <v>21818916</v>
      </c>
    </row>
    <row r="184" spans="1:7">
      <c r="A184" s="2090">
        <v>47</v>
      </c>
      <c r="B184" s="1634"/>
      <c r="C184" s="2137"/>
      <c r="D184" s="2968"/>
      <c r="E184" s="2153"/>
      <c r="F184" s="2153"/>
      <c r="G184" s="2067"/>
    </row>
    <row r="185" spans="1:7">
      <c r="A185" s="2090">
        <v>48</v>
      </c>
      <c r="B185" s="2117"/>
      <c r="C185" s="2137"/>
      <c r="D185" s="2968"/>
      <c r="E185" s="2152"/>
      <c r="F185" s="2153"/>
      <c r="G185" s="2067"/>
    </row>
    <row r="186" spans="1:7" ht="15.75" thickBot="1">
      <c r="A186" s="2230">
        <v>49</v>
      </c>
      <c r="B186" s="2248" t="s">
        <v>1451</v>
      </c>
      <c r="C186" s="2973">
        <f>SUM(C138:C185)</f>
        <v>70329177</v>
      </c>
      <c r="D186" s="2249"/>
      <c r="E186" s="2025">
        <f>SUM(E138:E185)</f>
        <v>9865894</v>
      </c>
      <c r="F186" s="2025">
        <f>SUM(F138:F185)</f>
        <v>5008941</v>
      </c>
      <c r="G186" s="2022">
        <f>SUM(G138:G185)</f>
        <v>65472224</v>
      </c>
    </row>
    <row r="187" spans="1:7">
      <c r="A187" s="1581" t="s">
        <v>1778</v>
      </c>
    </row>
    <row r="188" spans="1:7">
      <c r="A188" s="2705" t="s">
        <v>4648</v>
      </c>
      <c r="B188" s="2705"/>
      <c r="C188" s="1681"/>
      <c r="D188" s="1681"/>
      <c r="F188" s="1681"/>
      <c r="G188" s="1681"/>
    </row>
    <row r="189" spans="1:7">
      <c r="A189" s="1681" t="s">
        <v>5756</v>
      </c>
      <c r="B189" s="1681"/>
      <c r="C189" s="1681"/>
      <c r="D189" s="1681"/>
      <c r="E189" s="1681"/>
      <c r="F189" s="1681"/>
      <c r="G189" s="1681"/>
    </row>
    <row r="192" spans="1:7" ht="15.75" thickBot="1">
      <c r="A192" s="1581" t="str">
        <f>'Data Sheet'!$C$25</f>
        <v xml:space="preserve"> New York State Electric &amp; Gas Corporation</v>
      </c>
      <c r="F192" s="2234"/>
      <c r="G192" s="2251" t="str">
        <f>'Data Sheet'!$C$38</f>
        <v>12/31/2016</v>
      </c>
    </row>
    <row r="193" spans="1:7">
      <c r="A193" s="2069"/>
      <c r="B193" s="2070"/>
      <c r="C193" s="2070"/>
      <c r="D193" s="2070"/>
      <c r="E193" s="2070"/>
      <c r="F193" s="2070"/>
      <c r="G193" s="1632"/>
    </row>
    <row r="194" spans="1:7">
      <c r="A194" s="2238" t="s">
        <v>1622</v>
      </c>
      <c r="B194" s="1681"/>
      <c r="C194" s="1681"/>
      <c r="D194" s="1681"/>
      <c r="E194" s="1681"/>
      <c r="F194" s="1681"/>
      <c r="G194" s="2239"/>
    </row>
    <row r="195" spans="1:7">
      <c r="A195" s="2075"/>
      <c r="B195" s="1642"/>
      <c r="C195" s="1642"/>
      <c r="D195" s="1642"/>
      <c r="E195" s="1642"/>
      <c r="F195" s="1642"/>
      <c r="G195" s="2120"/>
    </row>
    <row r="196" spans="1:7">
      <c r="A196" s="2240"/>
      <c r="B196" s="2086"/>
      <c r="C196" s="2701" t="s">
        <v>3960</v>
      </c>
      <c r="D196" s="2124" t="s">
        <v>1448</v>
      </c>
      <c r="E196" s="2081"/>
      <c r="F196" s="2086"/>
      <c r="G196" s="2126"/>
    </row>
    <row r="197" spans="1:7">
      <c r="A197" s="2168"/>
      <c r="B197" s="2091" t="s">
        <v>1449</v>
      </c>
      <c r="C197" s="2702" t="s">
        <v>3961</v>
      </c>
      <c r="D197" s="2091" t="s">
        <v>176</v>
      </c>
      <c r="E197" s="2091" t="s">
        <v>1829</v>
      </c>
      <c r="F197" s="2091" t="s">
        <v>532</v>
      </c>
      <c r="G197" s="2094" t="s">
        <v>3178</v>
      </c>
    </row>
    <row r="198" spans="1:7">
      <c r="A198" s="2168" t="s">
        <v>565</v>
      </c>
      <c r="B198" s="2091" t="s">
        <v>1672</v>
      </c>
      <c r="C198" s="2702" t="s">
        <v>4398</v>
      </c>
      <c r="D198" s="2091" t="s">
        <v>2220</v>
      </c>
      <c r="E198" s="2095"/>
      <c r="F198" s="2095"/>
      <c r="G198" s="2094" t="s">
        <v>2501</v>
      </c>
    </row>
    <row r="199" spans="1:7">
      <c r="A199" s="2169" t="s">
        <v>1450</v>
      </c>
      <c r="B199" s="2171" t="s">
        <v>3539</v>
      </c>
      <c r="C199" s="2703" t="s">
        <v>3008</v>
      </c>
      <c r="D199" s="2171" t="s">
        <v>3009</v>
      </c>
      <c r="E199" s="2171" t="s">
        <v>3010</v>
      </c>
      <c r="F199" s="2098" t="s">
        <v>537</v>
      </c>
      <c r="G199" s="2098" t="s">
        <v>552</v>
      </c>
    </row>
    <row r="200" spans="1:7">
      <c r="A200" s="2168">
        <v>1</v>
      </c>
      <c r="B200" s="2095" t="s">
        <v>5766</v>
      </c>
      <c r="C200" s="2972"/>
      <c r="D200" s="2095"/>
      <c r="E200" s="2173"/>
      <c r="F200" s="2173"/>
      <c r="G200" s="2031"/>
    </row>
    <row r="201" spans="1:7">
      <c r="A201" s="2168">
        <v>2</v>
      </c>
      <c r="B201" s="2095" t="s">
        <v>5767</v>
      </c>
      <c r="C201" s="2972">
        <v>6661357</v>
      </c>
      <c r="D201" s="2095"/>
      <c r="E201" s="2064"/>
      <c r="F201" s="2064">
        <v>-6661357</v>
      </c>
      <c r="G201" s="2032"/>
    </row>
    <row r="202" spans="1:7">
      <c r="A202" s="2168">
        <v>3</v>
      </c>
      <c r="B202" s="2095"/>
      <c r="C202" s="2972"/>
      <c r="D202" s="2095"/>
      <c r="E202" s="2064"/>
      <c r="F202" s="2064"/>
      <c r="G202" s="2032"/>
    </row>
    <row r="203" spans="1:7">
      <c r="A203" s="2168">
        <v>4</v>
      </c>
      <c r="B203" s="2095" t="s">
        <v>5768</v>
      </c>
      <c r="C203" s="2972"/>
      <c r="D203" s="2095"/>
      <c r="E203" s="2064"/>
      <c r="F203" s="2064">
        <v>2527645</v>
      </c>
      <c r="G203" s="2032">
        <v>2527645</v>
      </c>
    </row>
    <row r="204" spans="1:7">
      <c r="A204" s="2168">
        <v>5</v>
      </c>
      <c r="B204" s="2095"/>
      <c r="C204" s="2972"/>
      <c r="D204" s="2095"/>
      <c r="E204" s="2064"/>
      <c r="F204" s="2064"/>
      <c r="G204" s="2032"/>
    </row>
    <row r="205" spans="1:7">
      <c r="A205" s="2168">
        <v>6</v>
      </c>
      <c r="B205" s="2095" t="s">
        <v>5769</v>
      </c>
      <c r="C205" s="2972"/>
      <c r="D205" s="2095"/>
      <c r="E205" s="2064"/>
      <c r="F205" s="2064"/>
      <c r="G205" s="2032"/>
    </row>
    <row r="206" spans="1:7">
      <c r="A206" s="2168">
        <v>7</v>
      </c>
      <c r="B206" s="2095" t="s">
        <v>5770</v>
      </c>
      <c r="C206" s="2972"/>
      <c r="D206" s="2095"/>
      <c r="E206" s="2064"/>
      <c r="F206" s="2064">
        <v>962502</v>
      </c>
      <c r="G206" s="2032">
        <v>962502</v>
      </c>
    </row>
    <row r="207" spans="1:7">
      <c r="A207" s="2168">
        <v>8</v>
      </c>
      <c r="B207" s="2095"/>
      <c r="C207" s="2972"/>
      <c r="D207" s="2095"/>
      <c r="E207" s="2064"/>
      <c r="F207" s="2064"/>
      <c r="G207" s="2032"/>
    </row>
    <row r="208" spans="1:7">
      <c r="A208" s="2168">
        <v>9</v>
      </c>
      <c r="B208" s="2095" t="s">
        <v>5771</v>
      </c>
      <c r="C208" s="2972"/>
      <c r="D208" s="2095"/>
      <c r="E208" s="2064"/>
      <c r="F208" s="2064"/>
      <c r="G208" s="2032"/>
    </row>
    <row r="209" spans="1:7">
      <c r="A209" s="2168">
        <v>10</v>
      </c>
      <c r="B209" s="2095" t="s">
        <v>5770</v>
      </c>
      <c r="C209" s="2972"/>
      <c r="D209" s="2247"/>
      <c r="E209" s="2064"/>
      <c r="F209" s="2064">
        <v>7846451</v>
      </c>
      <c r="G209" s="2032">
        <v>7846451</v>
      </c>
    </row>
    <row r="210" spans="1:7">
      <c r="A210" s="2168">
        <v>11</v>
      </c>
      <c r="B210" s="2095"/>
      <c r="C210" s="2972"/>
      <c r="D210" s="2095"/>
      <c r="E210" s="2064"/>
      <c r="F210" s="2064"/>
      <c r="G210" s="2032"/>
    </row>
    <row r="211" spans="1:7">
      <c r="A211" s="2168">
        <v>12</v>
      </c>
      <c r="B211" s="2095" t="s">
        <v>5772</v>
      </c>
      <c r="C211" s="2972"/>
      <c r="D211" s="2095"/>
      <c r="E211" s="2064"/>
      <c r="F211" s="2064"/>
      <c r="G211" s="2032"/>
    </row>
    <row r="212" spans="1:7">
      <c r="A212" s="2168">
        <v>13</v>
      </c>
      <c r="B212" s="2095" t="s">
        <v>5773</v>
      </c>
      <c r="C212" s="2972"/>
      <c r="D212" s="2095"/>
      <c r="E212" s="2064"/>
      <c r="F212" s="2064">
        <v>-356525</v>
      </c>
      <c r="G212" s="2032">
        <v>-356525</v>
      </c>
    </row>
    <row r="213" spans="1:7">
      <c r="A213" s="2168">
        <v>14</v>
      </c>
      <c r="B213" s="2095"/>
      <c r="C213" s="2972"/>
      <c r="D213" s="2095"/>
      <c r="E213" s="2064"/>
      <c r="F213" s="2064"/>
      <c r="G213" s="2032"/>
    </row>
    <row r="214" spans="1:7">
      <c r="A214" s="2168">
        <v>15</v>
      </c>
      <c r="B214" s="2095" t="s">
        <v>5524</v>
      </c>
      <c r="C214" s="2972"/>
      <c r="D214" s="2095"/>
      <c r="E214" s="2064"/>
      <c r="F214" s="2064">
        <v>1188760</v>
      </c>
      <c r="G214" s="2032">
        <v>1188760</v>
      </c>
    </row>
    <row r="215" spans="1:7">
      <c r="A215" s="2168">
        <v>16</v>
      </c>
      <c r="B215" s="2095"/>
      <c r="C215" s="2972"/>
      <c r="D215" s="2095"/>
      <c r="E215" s="2064"/>
      <c r="F215" s="2064"/>
      <c r="G215" s="2032"/>
    </row>
    <row r="216" spans="1:7">
      <c r="A216" s="2168">
        <v>17</v>
      </c>
      <c r="B216" s="2095" t="s">
        <v>5774</v>
      </c>
      <c r="C216" s="2972"/>
      <c r="D216" s="2095"/>
      <c r="E216" s="2064"/>
      <c r="F216" s="2064"/>
      <c r="G216" s="2032"/>
    </row>
    <row r="217" spans="1:7">
      <c r="A217" s="2168">
        <v>18</v>
      </c>
      <c r="B217" s="2095" t="s">
        <v>5775</v>
      </c>
      <c r="C217" s="2972"/>
      <c r="D217" s="2095"/>
      <c r="E217" s="2064"/>
      <c r="F217" s="2064">
        <v>2184979</v>
      </c>
      <c r="G217" s="2032">
        <v>2184979</v>
      </c>
    </row>
    <row r="218" spans="1:7">
      <c r="A218" s="2168">
        <v>19</v>
      </c>
      <c r="B218" s="2095"/>
      <c r="C218" s="2972"/>
      <c r="D218" s="2095"/>
      <c r="E218" s="2064"/>
      <c r="F218" s="2064"/>
      <c r="G218" s="2032"/>
    </row>
    <row r="219" spans="1:7">
      <c r="A219" s="2168">
        <v>20</v>
      </c>
      <c r="B219" s="2095" t="s">
        <v>5776</v>
      </c>
      <c r="C219" s="2972"/>
      <c r="D219" s="2095"/>
      <c r="E219" s="2064"/>
      <c r="F219" s="2064">
        <v>221062</v>
      </c>
      <c r="G219" s="2032">
        <v>221062</v>
      </c>
    </row>
    <row r="220" spans="1:7">
      <c r="A220" s="2168">
        <v>21</v>
      </c>
      <c r="B220" s="2095"/>
      <c r="C220" s="2972"/>
      <c r="D220" s="2095"/>
      <c r="E220" s="2064"/>
      <c r="F220" s="2064"/>
      <c r="G220" s="2032"/>
    </row>
    <row r="221" spans="1:7">
      <c r="A221" s="2168">
        <v>22</v>
      </c>
      <c r="B221" s="2095" t="s">
        <v>5777</v>
      </c>
      <c r="C221" s="2972"/>
      <c r="D221" s="2095"/>
      <c r="E221" s="2064"/>
      <c r="F221" s="2064"/>
      <c r="G221" s="2032"/>
    </row>
    <row r="222" spans="1:7">
      <c r="A222" s="2168">
        <v>23</v>
      </c>
      <c r="B222" s="2095" t="s">
        <v>5496</v>
      </c>
      <c r="C222" s="2972"/>
      <c r="D222" s="2095"/>
      <c r="E222" s="2064"/>
      <c r="F222" s="2064">
        <v>300667</v>
      </c>
      <c r="G222" s="2032">
        <v>300667</v>
      </c>
    </row>
    <row r="223" spans="1:7">
      <c r="A223" s="2168">
        <v>24</v>
      </c>
      <c r="B223" s="2095"/>
      <c r="C223" s="2972"/>
      <c r="D223" s="2095"/>
      <c r="E223" s="2064"/>
      <c r="F223" s="2064"/>
      <c r="G223" s="2032"/>
    </row>
    <row r="224" spans="1:7">
      <c r="A224" s="2168">
        <v>25</v>
      </c>
      <c r="B224" s="2095" t="s">
        <v>5778</v>
      </c>
      <c r="C224" s="2972">
        <v>9582</v>
      </c>
      <c r="D224" s="2095">
        <v>495</v>
      </c>
      <c r="E224" s="2064">
        <v>5556</v>
      </c>
      <c r="F224" s="2064">
        <v>125180</v>
      </c>
      <c r="G224" s="2032">
        <v>129206</v>
      </c>
    </row>
    <row r="225" spans="1:7">
      <c r="A225" s="2168">
        <v>26</v>
      </c>
      <c r="B225" s="2095"/>
      <c r="C225" s="2972"/>
      <c r="D225" s="2095"/>
      <c r="E225" s="2064"/>
      <c r="F225" s="2064"/>
      <c r="G225" s="2032"/>
    </row>
    <row r="226" spans="1:7">
      <c r="A226" s="2168">
        <v>27</v>
      </c>
      <c r="B226" s="2095"/>
      <c r="C226" s="2972"/>
      <c r="D226" s="2095"/>
      <c r="E226" s="2064"/>
      <c r="F226" s="2064"/>
      <c r="G226" s="2032"/>
    </row>
    <row r="227" spans="1:7">
      <c r="A227" s="2168">
        <v>28</v>
      </c>
      <c r="B227" s="2095"/>
      <c r="C227" s="2972"/>
      <c r="D227" s="2095"/>
      <c r="E227" s="2064"/>
      <c r="F227" s="2064"/>
      <c r="G227" s="2032"/>
    </row>
    <row r="228" spans="1:7">
      <c r="A228" s="2168">
        <v>29</v>
      </c>
      <c r="B228" s="2095"/>
      <c r="C228" s="2972"/>
      <c r="D228" s="2095"/>
      <c r="E228" s="2064"/>
      <c r="F228" s="2064"/>
      <c r="G228" s="2032"/>
    </row>
    <row r="229" spans="1:7">
      <c r="A229" s="2168">
        <v>30</v>
      </c>
      <c r="B229" s="2095"/>
      <c r="C229" s="2972"/>
      <c r="D229" s="2095"/>
      <c r="E229" s="2064"/>
      <c r="F229" s="2064"/>
      <c r="G229" s="2032"/>
    </row>
    <row r="230" spans="1:7">
      <c r="A230" s="2168">
        <v>31</v>
      </c>
      <c r="B230" s="2095"/>
      <c r="C230" s="2972"/>
      <c r="D230" s="2095"/>
      <c r="E230" s="2064"/>
      <c r="F230" s="2064"/>
      <c r="G230" s="2032"/>
    </row>
    <row r="231" spans="1:7">
      <c r="A231" s="2168">
        <v>32</v>
      </c>
      <c r="B231" s="2095"/>
      <c r="C231" s="2972"/>
      <c r="D231" s="2095"/>
      <c r="E231" s="2064"/>
      <c r="F231" s="2064"/>
      <c r="G231" s="2032"/>
    </row>
    <row r="232" spans="1:7">
      <c r="A232" s="2168">
        <v>33</v>
      </c>
      <c r="B232" s="2095"/>
      <c r="C232" s="2972"/>
      <c r="D232" s="2095"/>
      <c r="E232" s="2064"/>
      <c r="F232" s="2064"/>
      <c r="G232" s="2032"/>
    </row>
    <row r="233" spans="1:7">
      <c r="A233" s="2090">
        <v>34</v>
      </c>
      <c r="B233" s="2117"/>
      <c r="C233" s="2137"/>
      <c r="D233" s="1634"/>
      <c r="E233" s="2152"/>
      <c r="F233" s="2153"/>
      <c r="G233" s="2032"/>
    </row>
    <row r="234" spans="1:7">
      <c r="A234" s="2090">
        <v>35</v>
      </c>
      <c r="B234" s="2117"/>
      <c r="C234" s="2137"/>
      <c r="D234" s="1634"/>
      <c r="E234" s="2152"/>
      <c r="F234" s="2153"/>
      <c r="G234" s="2032"/>
    </row>
    <row r="235" spans="1:7">
      <c r="A235" s="2090">
        <v>36</v>
      </c>
      <c r="B235" s="2117"/>
      <c r="C235" s="2137"/>
      <c r="D235" s="1634"/>
      <c r="E235" s="2152"/>
      <c r="F235" s="2153"/>
      <c r="G235" s="2032"/>
    </row>
    <row r="236" spans="1:7">
      <c r="A236" s="2090">
        <v>37</v>
      </c>
      <c r="B236" s="2117"/>
      <c r="C236" s="2137"/>
      <c r="D236" s="1634"/>
      <c r="E236" s="2152"/>
      <c r="F236" s="2153"/>
      <c r="G236" s="2032"/>
    </row>
    <row r="237" spans="1:7">
      <c r="A237" s="2090">
        <v>38</v>
      </c>
      <c r="B237" s="2117"/>
      <c r="C237" s="2137"/>
      <c r="D237" s="1634"/>
      <c r="E237" s="2152"/>
      <c r="F237" s="2153"/>
      <c r="G237" s="2032"/>
    </row>
    <row r="238" spans="1:7">
      <c r="A238" s="2090">
        <v>39</v>
      </c>
      <c r="B238" s="2117"/>
      <c r="C238" s="2137"/>
      <c r="D238" s="1634"/>
      <c r="E238" s="2152"/>
      <c r="F238" s="2153"/>
      <c r="G238" s="2032"/>
    </row>
    <row r="239" spans="1:7">
      <c r="A239" s="2090">
        <v>40</v>
      </c>
      <c r="B239" s="2117"/>
      <c r="C239" s="2137"/>
      <c r="D239" s="1634"/>
      <c r="E239" s="2152"/>
      <c r="F239" s="2153"/>
      <c r="G239" s="2032"/>
    </row>
    <row r="240" spans="1:7">
      <c r="A240" s="2090">
        <v>41</v>
      </c>
      <c r="B240" s="2117"/>
      <c r="C240" s="2137"/>
      <c r="D240" s="1634"/>
      <c r="E240" s="2152"/>
      <c r="F240" s="2153"/>
      <c r="G240" s="2032"/>
    </row>
    <row r="241" spans="1:7">
      <c r="A241" s="2090">
        <v>42</v>
      </c>
      <c r="B241" s="2117"/>
      <c r="C241" s="2137"/>
      <c r="D241" s="1634"/>
      <c r="E241" s="2152"/>
      <c r="F241" s="2153"/>
      <c r="G241" s="2032"/>
    </row>
    <row r="242" spans="1:7">
      <c r="A242" s="2090">
        <v>43</v>
      </c>
      <c r="B242" s="2117"/>
      <c r="C242" s="2137"/>
      <c r="D242" s="1634"/>
      <c r="E242" s="2152"/>
      <c r="F242" s="2153"/>
      <c r="G242" s="2032"/>
    </row>
    <row r="243" spans="1:7">
      <c r="A243" s="2090">
        <v>44</v>
      </c>
      <c r="B243" s="2117"/>
      <c r="C243" s="2137"/>
      <c r="D243" s="1634"/>
      <c r="E243" s="2152"/>
      <c r="F243" s="2153"/>
      <c r="G243" s="2032"/>
    </row>
    <row r="244" spans="1:7">
      <c r="A244" s="2090">
        <v>45</v>
      </c>
      <c r="B244" s="2117"/>
      <c r="C244" s="2137"/>
      <c r="D244" s="1634"/>
      <c r="E244" s="2152"/>
      <c r="F244" s="2153"/>
      <c r="G244" s="2032"/>
    </row>
    <row r="245" spans="1:7">
      <c r="A245" s="2090">
        <v>46</v>
      </c>
      <c r="B245" s="2117"/>
      <c r="C245" s="2137"/>
      <c r="D245" s="1634"/>
      <c r="E245" s="2152"/>
      <c r="F245" s="2153"/>
      <c r="G245" s="2032"/>
    </row>
    <row r="246" spans="1:7">
      <c r="A246" s="2090">
        <v>47</v>
      </c>
      <c r="B246" s="1634"/>
      <c r="C246" s="2137"/>
      <c r="D246" s="1634"/>
      <c r="E246" s="2153"/>
      <c r="F246" s="2153"/>
      <c r="G246" s="2067"/>
    </row>
    <row r="247" spans="1:7">
      <c r="A247" s="2090">
        <v>48</v>
      </c>
      <c r="B247" s="2117"/>
      <c r="C247" s="2137"/>
      <c r="D247" s="1634"/>
      <c r="E247" s="2152"/>
      <c r="F247" s="2153"/>
      <c r="G247" s="2067"/>
    </row>
    <row r="248" spans="1:7" ht="15.75" thickBot="1">
      <c r="A248" s="2230">
        <v>49</v>
      </c>
      <c r="B248" s="2248" t="s">
        <v>1451</v>
      </c>
      <c r="C248" s="2973">
        <f>SUM(C200:C247)</f>
        <v>6670939</v>
      </c>
      <c r="D248" s="2249"/>
      <c r="E248" s="2025">
        <f>SUM(E200:E247)</f>
        <v>5556</v>
      </c>
      <c r="F248" s="2025">
        <f>SUM(F200:F247)</f>
        <v>8339364</v>
      </c>
      <c r="G248" s="2022">
        <f>SUM(G200:G247)</f>
        <v>15004747</v>
      </c>
    </row>
    <row r="249" spans="1:7">
      <c r="A249" s="1581" t="s">
        <v>1778</v>
      </c>
    </row>
    <row r="250" spans="1:7">
      <c r="A250" s="2705" t="s">
        <v>4648</v>
      </c>
      <c r="B250" s="2705"/>
      <c r="C250" s="1681"/>
      <c r="D250" s="1681"/>
      <c r="F250" s="1681" t="s">
        <v>1452</v>
      </c>
      <c r="G250" s="1681"/>
    </row>
    <row r="251" spans="1:7">
      <c r="A251" s="1681" t="s">
        <v>5765</v>
      </c>
      <c r="B251" s="1681"/>
      <c r="C251" s="1681"/>
      <c r="D251" s="1681"/>
      <c r="E251" s="1681"/>
      <c r="F251" s="1681"/>
      <c r="G251" s="1681"/>
    </row>
  </sheetData>
  <printOptions horizontalCentered="1" verticalCentered="1"/>
  <pageMargins left="0.5" right="0.5" top="0.5" bottom="0.5" header="0.5" footer="0.5"/>
  <pageSetup scale="65" fitToWidth="0" orientation="portrait" r:id="rId1"/>
  <headerFooter alignWithMargins="0"/>
  <rowBreaks count="3" manualBreakCount="3">
    <brk id="66" max="6" man="1"/>
    <brk id="128" max="6" man="1"/>
    <brk id="190"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48182" r:id="rId4" name="Button 54">
              <controlPr locked="0" defaultSize="0" autoFill="0" autoLine="0" autoPict="0">
                <anchor moveWithCells="1" sizeWithCells="1">
                  <from>
                    <xdr:col>1</xdr:col>
                    <xdr:colOff>1762125</xdr:colOff>
                    <xdr:row>24</xdr:row>
                    <xdr:rowOff>85725</xdr:rowOff>
                  </from>
                  <to>
                    <xdr:col>1</xdr:col>
                    <xdr:colOff>2314575</xdr:colOff>
                    <xdr:row>24</xdr:row>
                    <xdr:rowOff>85725</xdr:rowOff>
                  </to>
                </anchor>
              </controlPr>
            </control>
          </mc:Choice>
        </mc:AlternateContent>
        <mc:AlternateContent xmlns:mc="http://schemas.openxmlformats.org/markup-compatibility/2006">
          <mc:Choice Requires="x14">
            <control shapeId="48183" r:id="rId5" name="Button 55">
              <controlPr locked="0" defaultSize="0" autoFill="0" autoLine="0" autoPict="0">
                <anchor moveWithCells="1" sizeWithCells="1">
                  <from>
                    <xdr:col>1</xdr:col>
                    <xdr:colOff>1762125</xdr:colOff>
                    <xdr:row>24</xdr:row>
                    <xdr:rowOff>85725</xdr:rowOff>
                  </from>
                  <to>
                    <xdr:col>1</xdr:col>
                    <xdr:colOff>2314575</xdr:colOff>
                    <xdr:row>24</xdr:row>
                    <xdr:rowOff>85725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77"/>
  <sheetViews>
    <sheetView defaultGridColor="0" view="pageBreakPreview" topLeftCell="A16" colorId="22" zoomScale="80" zoomScaleNormal="80" zoomScaleSheetLayoutView="80" workbookViewId="0">
      <selection activeCell="H33" sqref="H33"/>
    </sheetView>
  </sheetViews>
  <sheetFormatPr defaultColWidth="9.6640625" defaultRowHeight="15"/>
  <cols>
    <col min="1" max="1" width="4.6640625" style="9" customWidth="1"/>
    <col min="2" max="2" width="45.6640625" style="9" customWidth="1"/>
    <col min="3" max="3" width="18.44140625" style="9" customWidth="1"/>
    <col min="4" max="4" width="25.6640625" style="9" customWidth="1"/>
    <col min="5" max="5" width="32" style="9" customWidth="1"/>
    <col min="6" max="7" width="36.6640625" style="9" customWidth="1"/>
    <col min="8" max="9" width="25.6640625" style="9" customWidth="1"/>
    <col min="10" max="10" width="5.77734375" style="9" customWidth="1"/>
    <col min="11" max="256" width="9.6640625" style="9"/>
    <col min="257" max="257" width="4.6640625" style="9" customWidth="1"/>
    <col min="258" max="258" width="45.6640625" style="9" customWidth="1"/>
    <col min="259" max="259" width="18.44140625" style="9" customWidth="1"/>
    <col min="260" max="260" width="25.6640625" style="9" customWidth="1"/>
    <col min="261" max="261" width="32" style="9" customWidth="1"/>
    <col min="262" max="263" width="36.6640625" style="9" customWidth="1"/>
    <col min="264" max="265" width="25.6640625" style="9" customWidth="1"/>
    <col min="266" max="266" width="4.6640625" style="9" customWidth="1"/>
    <col min="267" max="512" width="9.6640625" style="9"/>
    <col min="513" max="513" width="4.6640625" style="9" customWidth="1"/>
    <col min="514" max="514" width="45.6640625" style="9" customWidth="1"/>
    <col min="515" max="515" width="18.44140625" style="9" customWidth="1"/>
    <col min="516" max="516" width="25.6640625" style="9" customWidth="1"/>
    <col min="517" max="517" width="32" style="9" customWidth="1"/>
    <col min="518" max="519" width="36.6640625" style="9" customWidth="1"/>
    <col min="520" max="521" width="25.6640625" style="9" customWidth="1"/>
    <col min="522" max="522" width="4.6640625" style="9" customWidth="1"/>
    <col min="523" max="768" width="9.6640625" style="9"/>
    <col min="769" max="769" width="4.6640625" style="9" customWidth="1"/>
    <col min="770" max="770" width="45.6640625" style="9" customWidth="1"/>
    <col min="771" max="771" width="18.44140625" style="9" customWidth="1"/>
    <col min="772" max="772" width="25.6640625" style="9" customWidth="1"/>
    <col min="773" max="773" width="32" style="9" customWidth="1"/>
    <col min="774" max="775" width="36.6640625" style="9" customWidth="1"/>
    <col min="776" max="777" width="25.6640625" style="9" customWidth="1"/>
    <col min="778" max="778" width="4.6640625" style="9" customWidth="1"/>
    <col min="779" max="1024" width="9.6640625" style="9"/>
    <col min="1025" max="1025" width="4.6640625" style="9" customWidth="1"/>
    <col min="1026" max="1026" width="45.6640625" style="9" customWidth="1"/>
    <col min="1027" max="1027" width="18.44140625" style="9" customWidth="1"/>
    <col min="1028" max="1028" width="25.6640625" style="9" customWidth="1"/>
    <col min="1029" max="1029" width="32" style="9" customWidth="1"/>
    <col min="1030" max="1031" width="36.6640625" style="9" customWidth="1"/>
    <col min="1032" max="1033" width="25.6640625" style="9" customWidth="1"/>
    <col min="1034" max="1034" width="4.6640625" style="9" customWidth="1"/>
    <col min="1035" max="1280" width="9.6640625" style="9"/>
    <col min="1281" max="1281" width="4.6640625" style="9" customWidth="1"/>
    <col min="1282" max="1282" width="45.6640625" style="9" customWidth="1"/>
    <col min="1283" max="1283" width="18.44140625" style="9" customWidth="1"/>
    <col min="1284" max="1284" width="25.6640625" style="9" customWidth="1"/>
    <col min="1285" max="1285" width="32" style="9" customWidth="1"/>
    <col min="1286" max="1287" width="36.6640625" style="9" customWidth="1"/>
    <col min="1288" max="1289" width="25.6640625" style="9" customWidth="1"/>
    <col min="1290" max="1290" width="4.6640625" style="9" customWidth="1"/>
    <col min="1291" max="1536" width="9.6640625" style="9"/>
    <col min="1537" max="1537" width="4.6640625" style="9" customWidth="1"/>
    <col min="1538" max="1538" width="45.6640625" style="9" customWidth="1"/>
    <col min="1539" max="1539" width="18.44140625" style="9" customWidth="1"/>
    <col min="1540" max="1540" width="25.6640625" style="9" customWidth="1"/>
    <col min="1541" max="1541" width="32" style="9" customWidth="1"/>
    <col min="1542" max="1543" width="36.6640625" style="9" customWidth="1"/>
    <col min="1544" max="1545" width="25.6640625" style="9" customWidth="1"/>
    <col min="1546" max="1546" width="4.6640625" style="9" customWidth="1"/>
    <col min="1547" max="1792" width="9.6640625" style="9"/>
    <col min="1793" max="1793" width="4.6640625" style="9" customWidth="1"/>
    <col min="1794" max="1794" width="45.6640625" style="9" customWidth="1"/>
    <col min="1795" max="1795" width="18.44140625" style="9" customWidth="1"/>
    <col min="1796" max="1796" width="25.6640625" style="9" customWidth="1"/>
    <col min="1797" max="1797" width="32" style="9" customWidth="1"/>
    <col min="1798" max="1799" width="36.6640625" style="9" customWidth="1"/>
    <col min="1800" max="1801" width="25.6640625" style="9" customWidth="1"/>
    <col min="1802" max="1802" width="4.6640625" style="9" customWidth="1"/>
    <col min="1803" max="2048" width="9.6640625" style="9"/>
    <col min="2049" max="2049" width="4.6640625" style="9" customWidth="1"/>
    <col min="2050" max="2050" width="45.6640625" style="9" customWidth="1"/>
    <col min="2051" max="2051" width="18.44140625" style="9" customWidth="1"/>
    <col min="2052" max="2052" width="25.6640625" style="9" customWidth="1"/>
    <col min="2053" max="2053" width="32" style="9" customWidth="1"/>
    <col min="2054" max="2055" width="36.6640625" style="9" customWidth="1"/>
    <col min="2056" max="2057" width="25.6640625" style="9" customWidth="1"/>
    <col min="2058" max="2058" width="4.6640625" style="9" customWidth="1"/>
    <col min="2059" max="2304" width="9.6640625" style="9"/>
    <col min="2305" max="2305" width="4.6640625" style="9" customWidth="1"/>
    <col min="2306" max="2306" width="45.6640625" style="9" customWidth="1"/>
    <col min="2307" max="2307" width="18.44140625" style="9" customWidth="1"/>
    <col min="2308" max="2308" width="25.6640625" style="9" customWidth="1"/>
    <col min="2309" max="2309" width="32" style="9" customWidth="1"/>
    <col min="2310" max="2311" width="36.6640625" style="9" customWidth="1"/>
    <col min="2312" max="2313" width="25.6640625" style="9" customWidth="1"/>
    <col min="2314" max="2314" width="4.6640625" style="9" customWidth="1"/>
    <col min="2315" max="2560" width="9.6640625" style="9"/>
    <col min="2561" max="2561" width="4.6640625" style="9" customWidth="1"/>
    <col min="2562" max="2562" width="45.6640625" style="9" customWidth="1"/>
    <col min="2563" max="2563" width="18.44140625" style="9" customWidth="1"/>
    <col min="2564" max="2564" width="25.6640625" style="9" customWidth="1"/>
    <col min="2565" max="2565" width="32" style="9" customWidth="1"/>
    <col min="2566" max="2567" width="36.6640625" style="9" customWidth="1"/>
    <col min="2568" max="2569" width="25.6640625" style="9" customWidth="1"/>
    <col min="2570" max="2570" width="4.6640625" style="9" customWidth="1"/>
    <col min="2571" max="2816" width="9.6640625" style="9"/>
    <col min="2817" max="2817" width="4.6640625" style="9" customWidth="1"/>
    <col min="2818" max="2818" width="45.6640625" style="9" customWidth="1"/>
    <col min="2819" max="2819" width="18.44140625" style="9" customWidth="1"/>
    <col min="2820" max="2820" width="25.6640625" style="9" customWidth="1"/>
    <col min="2821" max="2821" width="32" style="9" customWidth="1"/>
    <col min="2822" max="2823" width="36.6640625" style="9" customWidth="1"/>
    <col min="2824" max="2825" width="25.6640625" style="9" customWidth="1"/>
    <col min="2826" max="2826" width="4.6640625" style="9" customWidth="1"/>
    <col min="2827" max="3072" width="9.6640625" style="9"/>
    <col min="3073" max="3073" width="4.6640625" style="9" customWidth="1"/>
    <col min="3074" max="3074" width="45.6640625" style="9" customWidth="1"/>
    <col min="3075" max="3075" width="18.44140625" style="9" customWidth="1"/>
    <col min="3076" max="3076" width="25.6640625" style="9" customWidth="1"/>
    <col min="3077" max="3077" width="32" style="9" customWidth="1"/>
    <col min="3078" max="3079" width="36.6640625" style="9" customWidth="1"/>
    <col min="3080" max="3081" width="25.6640625" style="9" customWidth="1"/>
    <col min="3082" max="3082" width="4.6640625" style="9" customWidth="1"/>
    <col min="3083" max="3328" width="9.6640625" style="9"/>
    <col min="3329" max="3329" width="4.6640625" style="9" customWidth="1"/>
    <col min="3330" max="3330" width="45.6640625" style="9" customWidth="1"/>
    <col min="3331" max="3331" width="18.44140625" style="9" customWidth="1"/>
    <col min="3332" max="3332" width="25.6640625" style="9" customWidth="1"/>
    <col min="3333" max="3333" width="32" style="9" customWidth="1"/>
    <col min="3334" max="3335" width="36.6640625" style="9" customWidth="1"/>
    <col min="3336" max="3337" width="25.6640625" style="9" customWidth="1"/>
    <col min="3338" max="3338" width="4.6640625" style="9" customWidth="1"/>
    <col min="3339" max="3584" width="9.6640625" style="9"/>
    <col min="3585" max="3585" width="4.6640625" style="9" customWidth="1"/>
    <col min="3586" max="3586" width="45.6640625" style="9" customWidth="1"/>
    <col min="3587" max="3587" width="18.44140625" style="9" customWidth="1"/>
    <col min="3588" max="3588" width="25.6640625" style="9" customWidth="1"/>
    <col min="3589" max="3589" width="32" style="9" customWidth="1"/>
    <col min="3590" max="3591" width="36.6640625" style="9" customWidth="1"/>
    <col min="3592" max="3593" width="25.6640625" style="9" customWidth="1"/>
    <col min="3594" max="3594" width="4.6640625" style="9" customWidth="1"/>
    <col min="3595" max="3840" width="9.6640625" style="9"/>
    <col min="3841" max="3841" width="4.6640625" style="9" customWidth="1"/>
    <col min="3842" max="3842" width="45.6640625" style="9" customWidth="1"/>
    <col min="3843" max="3843" width="18.44140625" style="9" customWidth="1"/>
    <col min="3844" max="3844" width="25.6640625" style="9" customWidth="1"/>
    <col min="3845" max="3845" width="32" style="9" customWidth="1"/>
    <col min="3846" max="3847" width="36.6640625" style="9" customWidth="1"/>
    <col min="3848" max="3849" width="25.6640625" style="9" customWidth="1"/>
    <col min="3850" max="3850" width="4.6640625" style="9" customWidth="1"/>
    <col min="3851" max="4096" width="9.6640625" style="9"/>
    <col min="4097" max="4097" width="4.6640625" style="9" customWidth="1"/>
    <col min="4098" max="4098" width="45.6640625" style="9" customWidth="1"/>
    <col min="4099" max="4099" width="18.44140625" style="9" customWidth="1"/>
    <col min="4100" max="4100" width="25.6640625" style="9" customWidth="1"/>
    <col min="4101" max="4101" width="32" style="9" customWidth="1"/>
    <col min="4102" max="4103" width="36.6640625" style="9" customWidth="1"/>
    <col min="4104" max="4105" width="25.6640625" style="9" customWidth="1"/>
    <col min="4106" max="4106" width="4.6640625" style="9" customWidth="1"/>
    <col min="4107" max="4352" width="9.6640625" style="9"/>
    <col min="4353" max="4353" width="4.6640625" style="9" customWidth="1"/>
    <col min="4354" max="4354" width="45.6640625" style="9" customWidth="1"/>
    <col min="4355" max="4355" width="18.44140625" style="9" customWidth="1"/>
    <col min="4356" max="4356" width="25.6640625" style="9" customWidth="1"/>
    <col min="4357" max="4357" width="32" style="9" customWidth="1"/>
    <col min="4358" max="4359" width="36.6640625" style="9" customWidth="1"/>
    <col min="4360" max="4361" width="25.6640625" style="9" customWidth="1"/>
    <col min="4362" max="4362" width="4.6640625" style="9" customWidth="1"/>
    <col min="4363" max="4608" width="9.6640625" style="9"/>
    <col min="4609" max="4609" width="4.6640625" style="9" customWidth="1"/>
    <col min="4610" max="4610" width="45.6640625" style="9" customWidth="1"/>
    <col min="4611" max="4611" width="18.44140625" style="9" customWidth="1"/>
    <col min="4612" max="4612" width="25.6640625" style="9" customWidth="1"/>
    <col min="4613" max="4613" width="32" style="9" customWidth="1"/>
    <col min="4614" max="4615" width="36.6640625" style="9" customWidth="1"/>
    <col min="4616" max="4617" width="25.6640625" style="9" customWidth="1"/>
    <col min="4618" max="4618" width="4.6640625" style="9" customWidth="1"/>
    <col min="4619" max="4864" width="9.6640625" style="9"/>
    <col min="4865" max="4865" width="4.6640625" style="9" customWidth="1"/>
    <col min="4866" max="4866" width="45.6640625" style="9" customWidth="1"/>
    <col min="4867" max="4867" width="18.44140625" style="9" customWidth="1"/>
    <col min="4868" max="4868" width="25.6640625" style="9" customWidth="1"/>
    <col min="4869" max="4869" width="32" style="9" customWidth="1"/>
    <col min="4870" max="4871" width="36.6640625" style="9" customWidth="1"/>
    <col min="4872" max="4873" width="25.6640625" style="9" customWidth="1"/>
    <col min="4874" max="4874" width="4.6640625" style="9" customWidth="1"/>
    <col min="4875" max="5120" width="9.6640625" style="9"/>
    <col min="5121" max="5121" width="4.6640625" style="9" customWidth="1"/>
    <col min="5122" max="5122" width="45.6640625" style="9" customWidth="1"/>
    <col min="5123" max="5123" width="18.44140625" style="9" customWidth="1"/>
    <col min="5124" max="5124" width="25.6640625" style="9" customWidth="1"/>
    <col min="5125" max="5125" width="32" style="9" customWidth="1"/>
    <col min="5126" max="5127" width="36.6640625" style="9" customWidth="1"/>
    <col min="5128" max="5129" width="25.6640625" style="9" customWidth="1"/>
    <col min="5130" max="5130" width="4.6640625" style="9" customWidth="1"/>
    <col min="5131" max="5376" width="9.6640625" style="9"/>
    <col min="5377" max="5377" width="4.6640625" style="9" customWidth="1"/>
    <col min="5378" max="5378" width="45.6640625" style="9" customWidth="1"/>
    <col min="5379" max="5379" width="18.44140625" style="9" customWidth="1"/>
    <col min="5380" max="5380" width="25.6640625" style="9" customWidth="1"/>
    <col min="5381" max="5381" width="32" style="9" customWidth="1"/>
    <col min="5382" max="5383" width="36.6640625" style="9" customWidth="1"/>
    <col min="5384" max="5385" width="25.6640625" style="9" customWidth="1"/>
    <col min="5386" max="5386" width="4.6640625" style="9" customWidth="1"/>
    <col min="5387" max="5632" width="9.6640625" style="9"/>
    <col min="5633" max="5633" width="4.6640625" style="9" customWidth="1"/>
    <col min="5634" max="5634" width="45.6640625" style="9" customWidth="1"/>
    <col min="5635" max="5635" width="18.44140625" style="9" customWidth="1"/>
    <col min="5636" max="5636" width="25.6640625" style="9" customWidth="1"/>
    <col min="5637" max="5637" width="32" style="9" customWidth="1"/>
    <col min="5638" max="5639" width="36.6640625" style="9" customWidth="1"/>
    <col min="5640" max="5641" width="25.6640625" style="9" customWidth="1"/>
    <col min="5642" max="5642" width="4.6640625" style="9" customWidth="1"/>
    <col min="5643" max="5888" width="9.6640625" style="9"/>
    <col min="5889" max="5889" width="4.6640625" style="9" customWidth="1"/>
    <col min="5890" max="5890" width="45.6640625" style="9" customWidth="1"/>
    <col min="5891" max="5891" width="18.44140625" style="9" customWidth="1"/>
    <col min="5892" max="5892" width="25.6640625" style="9" customWidth="1"/>
    <col min="5893" max="5893" width="32" style="9" customWidth="1"/>
    <col min="5894" max="5895" width="36.6640625" style="9" customWidth="1"/>
    <col min="5896" max="5897" width="25.6640625" style="9" customWidth="1"/>
    <col min="5898" max="5898" width="4.6640625" style="9" customWidth="1"/>
    <col min="5899" max="6144" width="9.6640625" style="9"/>
    <col min="6145" max="6145" width="4.6640625" style="9" customWidth="1"/>
    <col min="6146" max="6146" width="45.6640625" style="9" customWidth="1"/>
    <col min="6147" max="6147" width="18.44140625" style="9" customWidth="1"/>
    <col min="6148" max="6148" width="25.6640625" style="9" customWidth="1"/>
    <col min="6149" max="6149" width="32" style="9" customWidth="1"/>
    <col min="6150" max="6151" width="36.6640625" style="9" customWidth="1"/>
    <col min="6152" max="6153" width="25.6640625" style="9" customWidth="1"/>
    <col min="6154" max="6154" width="4.6640625" style="9" customWidth="1"/>
    <col min="6155" max="6400" width="9.6640625" style="9"/>
    <col min="6401" max="6401" width="4.6640625" style="9" customWidth="1"/>
    <col min="6402" max="6402" width="45.6640625" style="9" customWidth="1"/>
    <col min="6403" max="6403" width="18.44140625" style="9" customWidth="1"/>
    <col min="6404" max="6404" width="25.6640625" style="9" customWidth="1"/>
    <col min="6405" max="6405" width="32" style="9" customWidth="1"/>
    <col min="6406" max="6407" width="36.6640625" style="9" customWidth="1"/>
    <col min="6408" max="6409" width="25.6640625" style="9" customWidth="1"/>
    <col min="6410" max="6410" width="4.6640625" style="9" customWidth="1"/>
    <col min="6411" max="6656" width="9.6640625" style="9"/>
    <col min="6657" max="6657" width="4.6640625" style="9" customWidth="1"/>
    <col min="6658" max="6658" width="45.6640625" style="9" customWidth="1"/>
    <col min="6659" max="6659" width="18.44140625" style="9" customWidth="1"/>
    <col min="6660" max="6660" width="25.6640625" style="9" customWidth="1"/>
    <col min="6661" max="6661" width="32" style="9" customWidth="1"/>
    <col min="6662" max="6663" width="36.6640625" style="9" customWidth="1"/>
    <col min="6664" max="6665" width="25.6640625" style="9" customWidth="1"/>
    <col min="6666" max="6666" width="4.6640625" style="9" customWidth="1"/>
    <col min="6667" max="6912" width="9.6640625" style="9"/>
    <col min="6913" max="6913" width="4.6640625" style="9" customWidth="1"/>
    <col min="6914" max="6914" width="45.6640625" style="9" customWidth="1"/>
    <col min="6915" max="6915" width="18.44140625" style="9" customWidth="1"/>
    <col min="6916" max="6916" width="25.6640625" style="9" customWidth="1"/>
    <col min="6917" max="6917" width="32" style="9" customWidth="1"/>
    <col min="6918" max="6919" width="36.6640625" style="9" customWidth="1"/>
    <col min="6920" max="6921" width="25.6640625" style="9" customWidth="1"/>
    <col min="6922" max="6922" width="4.6640625" style="9" customWidth="1"/>
    <col min="6923" max="7168" width="9.6640625" style="9"/>
    <col min="7169" max="7169" width="4.6640625" style="9" customWidth="1"/>
    <col min="7170" max="7170" width="45.6640625" style="9" customWidth="1"/>
    <col min="7171" max="7171" width="18.44140625" style="9" customWidth="1"/>
    <col min="7172" max="7172" width="25.6640625" style="9" customWidth="1"/>
    <col min="7173" max="7173" width="32" style="9" customWidth="1"/>
    <col min="7174" max="7175" width="36.6640625" style="9" customWidth="1"/>
    <col min="7176" max="7177" width="25.6640625" style="9" customWidth="1"/>
    <col min="7178" max="7178" width="4.6640625" style="9" customWidth="1"/>
    <col min="7179" max="7424" width="9.6640625" style="9"/>
    <col min="7425" max="7425" width="4.6640625" style="9" customWidth="1"/>
    <col min="7426" max="7426" width="45.6640625" style="9" customWidth="1"/>
    <col min="7427" max="7427" width="18.44140625" style="9" customWidth="1"/>
    <col min="7428" max="7428" width="25.6640625" style="9" customWidth="1"/>
    <col min="7429" max="7429" width="32" style="9" customWidth="1"/>
    <col min="7430" max="7431" width="36.6640625" style="9" customWidth="1"/>
    <col min="7432" max="7433" width="25.6640625" style="9" customWidth="1"/>
    <col min="7434" max="7434" width="4.6640625" style="9" customWidth="1"/>
    <col min="7435" max="7680" width="9.6640625" style="9"/>
    <col min="7681" max="7681" width="4.6640625" style="9" customWidth="1"/>
    <col min="7682" max="7682" width="45.6640625" style="9" customWidth="1"/>
    <col min="7683" max="7683" width="18.44140625" style="9" customWidth="1"/>
    <col min="7684" max="7684" width="25.6640625" style="9" customWidth="1"/>
    <col min="7685" max="7685" width="32" style="9" customWidth="1"/>
    <col min="7686" max="7687" width="36.6640625" style="9" customWidth="1"/>
    <col min="7688" max="7689" width="25.6640625" style="9" customWidth="1"/>
    <col min="7690" max="7690" width="4.6640625" style="9" customWidth="1"/>
    <col min="7691" max="7936" width="9.6640625" style="9"/>
    <col min="7937" max="7937" width="4.6640625" style="9" customWidth="1"/>
    <col min="7938" max="7938" width="45.6640625" style="9" customWidth="1"/>
    <col min="7939" max="7939" width="18.44140625" style="9" customWidth="1"/>
    <col min="7940" max="7940" width="25.6640625" style="9" customWidth="1"/>
    <col min="7941" max="7941" width="32" style="9" customWidth="1"/>
    <col min="7942" max="7943" width="36.6640625" style="9" customWidth="1"/>
    <col min="7944" max="7945" width="25.6640625" style="9" customWidth="1"/>
    <col min="7946" max="7946" width="4.6640625" style="9" customWidth="1"/>
    <col min="7947" max="8192" width="9.6640625" style="9"/>
    <col min="8193" max="8193" width="4.6640625" style="9" customWidth="1"/>
    <col min="8194" max="8194" width="45.6640625" style="9" customWidth="1"/>
    <col min="8195" max="8195" width="18.44140625" style="9" customWidth="1"/>
    <col min="8196" max="8196" width="25.6640625" style="9" customWidth="1"/>
    <col min="8197" max="8197" width="32" style="9" customWidth="1"/>
    <col min="8198" max="8199" width="36.6640625" style="9" customWidth="1"/>
    <col min="8200" max="8201" width="25.6640625" style="9" customWidth="1"/>
    <col min="8202" max="8202" width="4.6640625" style="9" customWidth="1"/>
    <col min="8203" max="8448" width="9.6640625" style="9"/>
    <col min="8449" max="8449" width="4.6640625" style="9" customWidth="1"/>
    <col min="8450" max="8450" width="45.6640625" style="9" customWidth="1"/>
    <col min="8451" max="8451" width="18.44140625" style="9" customWidth="1"/>
    <col min="8452" max="8452" width="25.6640625" style="9" customWidth="1"/>
    <col min="8453" max="8453" width="32" style="9" customWidth="1"/>
    <col min="8454" max="8455" width="36.6640625" style="9" customWidth="1"/>
    <col min="8456" max="8457" width="25.6640625" style="9" customWidth="1"/>
    <col min="8458" max="8458" width="4.6640625" style="9" customWidth="1"/>
    <col min="8459" max="8704" width="9.6640625" style="9"/>
    <col min="8705" max="8705" width="4.6640625" style="9" customWidth="1"/>
    <col min="8706" max="8706" width="45.6640625" style="9" customWidth="1"/>
    <col min="8707" max="8707" width="18.44140625" style="9" customWidth="1"/>
    <col min="8708" max="8708" width="25.6640625" style="9" customWidth="1"/>
    <col min="8709" max="8709" width="32" style="9" customWidth="1"/>
    <col min="8710" max="8711" width="36.6640625" style="9" customWidth="1"/>
    <col min="8712" max="8713" width="25.6640625" style="9" customWidth="1"/>
    <col min="8714" max="8714" width="4.6640625" style="9" customWidth="1"/>
    <col min="8715" max="8960" width="9.6640625" style="9"/>
    <col min="8961" max="8961" width="4.6640625" style="9" customWidth="1"/>
    <col min="8962" max="8962" width="45.6640625" style="9" customWidth="1"/>
    <col min="8963" max="8963" width="18.44140625" style="9" customWidth="1"/>
    <col min="8964" max="8964" width="25.6640625" style="9" customWidth="1"/>
    <col min="8965" max="8965" width="32" style="9" customWidth="1"/>
    <col min="8966" max="8967" width="36.6640625" style="9" customWidth="1"/>
    <col min="8968" max="8969" width="25.6640625" style="9" customWidth="1"/>
    <col min="8970" max="8970" width="4.6640625" style="9" customWidth="1"/>
    <col min="8971" max="9216" width="9.6640625" style="9"/>
    <col min="9217" max="9217" width="4.6640625" style="9" customWidth="1"/>
    <col min="9218" max="9218" width="45.6640625" style="9" customWidth="1"/>
    <col min="9219" max="9219" width="18.44140625" style="9" customWidth="1"/>
    <col min="9220" max="9220" width="25.6640625" style="9" customWidth="1"/>
    <col min="9221" max="9221" width="32" style="9" customWidth="1"/>
    <col min="9222" max="9223" width="36.6640625" style="9" customWidth="1"/>
    <col min="9224" max="9225" width="25.6640625" style="9" customWidth="1"/>
    <col min="9226" max="9226" width="4.6640625" style="9" customWidth="1"/>
    <col min="9227" max="9472" width="9.6640625" style="9"/>
    <col min="9473" max="9473" width="4.6640625" style="9" customWidth="1"/>
    <col min="9474" max="9474" width="45.6640625" style="9" customWidth="1"/>
    <col min="9475" max="9475" width="18.44140625" style="9" customWidth="1"/>
    <col min="9476" max="9476" width="25.6640625" style="9" customWidth="1"/>
    <col min="9477" max="9477" width="32" style="9" customWidth="1"/>
    <col min="9478" max="9479" width="36.6640625" style="9" customWidth="1"/>
    <col min="9480" max="9481" width="25.6640625" style="9" customWidth="1"/>
    <col min="9482" max="9482" width="4.6640625" style="9" customWidth="1"/>
    <col min="9483" max="9728" width="9.6640625" style="9"/>
    <col min="9729" max="9729" width="4.6640625" style="9" customWidth="1"/>
    <col min="9730" max="9730" width="45.6640625" style="9" customWidth="1"/>
    <col min="9731" max="9731" width="18.44140625" style="9" customWidth="1"/>
    <col min="9732" max="9732" width="25.6640625" style="9" customWidth="1"/>
    <col min="9733" max="9733" width="32" style="9" customWidth="1"/>
    <col min="9734" max="9735" width="36.6640625" style="9" customWidth="1"/>
    <col min="9736" max="9737" width="25.6640625" style="9" customWidth="1"/>
    <col min="9738" max="9738" width="4.6640625" style="9" customWidth="1"/>
    <col min="9739" max="9984" width="9.6640625" style="9"/>
    <col min="9985" max="9985" width="4.6640625" style="9" customWidth="1"/>
    <col min="9986" max="9986" width="45.6640625" style="9" customWidth="1"/>
    <col min="9987" max="9987" width="18.44140625" style="9" customWidth="1"/>
    <col min="9988" max="9988" width="25.6640625" style="9" customWidth="1"/>
    <col min="9989" max="9989" width="32" style="9" customWidth="1"/>
    <col min="9990" max="9991" width="36.6640625" style="9" customWidth="1"/>
    <col min="9992" max="9993" width="25.6640625" style="9" customWidth="1"/>
    <col min="9994" max="9994" width="4.6640625" style="9" customWidth="1"/>
    <col min="9995" max="10240" width="9.6640625" style="9"/>
    <col min="10241" max="10241" width="4.6640625" style="9" customWidth="1"/>
    <col min="10242" max="10242" width="45.6640625" style="9" customWidth="1"/>
    <col min="10243" max="10243" width="18.44140625" style="9" customWidth="1"/>
    <col min="10244" max="10244" width="25.6640625" style="9" customWidth="1"/>
    <col min="10245" max="10245" width="32" style="9" customWidth="1"/>
    <col min="10246" max="10247" width="36.6640625" style="9" customWidth="1"/>
    <col min="10248" max="10249" width="25.6640625" style="9" customWidth="1"/>
    <col min="10250" max="10250" width="4.6640625" style="9" customWidth="1"/>
    <col min="10251" max="10496" width="9.6640625" style="9"/>
    <col min="10497" max="10497" width="4.6640625" style="9" customWidth="1"/>
    <col min="10498" max="10498" width="45.6640625" style="9" customWidth="1"/>
    <col min="10499" max="10499" width="18.44140625" style="9" customWidth="1"/>
    <col min="10500" max="10500" width="25.6640625" style="9" customWidth="1"/>
    <col min="10501" max="10501" width="32" style="9" customWidth="1"/>
    <col min="10502" max="10503" width="36.6640625" style="9" customWidth="1"/>
    <col min="10504" max="10505" width="25.6640625" style="9" customWidth="1"/>
    <col min="10506" max="10506" width="4.6640625" style="9" customWidth="1"/>
    <col min="10507" max="10752" width="9.6640625" style="9"/>
    <col min="10753" max="10753" width="4.6640625" style="9" customWidth="1"/>
    <col min="10754" max="10754" width="45.6640625" style="9" customWidth="1"/>
    <col min="10755" max="10755" width="18.44140625" style="9" customWidth="1"/>
    <col min="10756" max="10756" width="25.6640625" style="9" customWidth="1"/>
    <col min="10757" max="10757" width="32" style="9" customWidth="1"/>
    <col min="10758" max="10759" width="36.6640625" style="9" customWidth="1"/>
    <col min="10760" max="10761" width="25.6640625" style="9" customWidth="1"/>
    <col min="10762" max="10762" width="4.6640625" style="9" customWidth="1"/>
    <col min="10763" max="11008" width="9.6640625" style="9"/>
    <col min="11009" max="11009" width="4.6640625" style="9" customWidth="1"/>
    <col min="11010" max="11010" width="45.6640625" style="9" customWidth="1"/>
    <col min="11011" max="11011" width="18.44140625" style="9" customWidth="1"/>
    <col min="11012" max="11012" width="25.6640625" style="9" customWidth="1"/>
    <col min="11013" max="11013" width="32" style="9" customWidth="1"/>
    <col min="11014" max="11015" width="36.6640625" style="9" customWidth="1"/>
    <col min="11016" max="11017" width="25.6640625" style="9" customWidth="1"/>
    <col min="11018" max="11018" width="4.6640625" style="9" customWidth="1"/>
    <col min="11019" max="11264" width="9.6640625" style="9"/>
    <col min="11265" max="11265" width="4.6640625" style="9" customWidth="1"/>
    <col min="11266" max="11266" width="45.6640625" style="9" customWidth="1"/>
    <col min="11267" max="11267" width="18.44140625" style="9" customWidth="1"/>
    <col min="11268" max="11268" width="25.6640625" style="9" customWidth="1"/>
    <col min="11269" max="11269" width="32" style="9" customWidth="1"/>
    <col min="11270" max="11271" width="36.6640625" style="9" customWidth="1"/>
    <col min="11272" max="11273" width="25.6640625" style="9" customWidth="1"/>
    <col min="11274" max="11274" width="4.6640625" style="9" customWidth="1"/>
    <col min="11275" max="11520" width="9.6640625" style="9"/>
    <col min="11521" max="11521" width="4.6640625" style="9" customWidth="1"/>
    <col min="11522" max="11522" width="45.6640625" style="9" customWidth="1"/>
    <col min="11523" max="11523" width="18.44140625" style="9" customWidth="1"/>
    <col min="11524" max="11524" width="25.6640625" style="9" customWidth="1"/>
    <col min="11525" max="11525" width="32" style="9" customWidth="1"/>
    <col min="11526" max="11527" width="36.6640625" style="9" customWidth="1"/>
    <col min="11528" max="11529" width="25.6640625" style="9" customWidth="1"/>
    <col min="11530" max="11530" width="4.6640625" style="9" customWidth="1"/>
    <col min="11531" max="11776" width="9.6640625" style="9"/>
    <col min="11777" max="11777" width="4.6640625" style="9" customWidth="1"/>
    <col min="11778" max="11778" width="45.6640625" style="9" customWidth="1"/>
    <col min="11779" max="11779" width="18.44140625" style="9" customWidth="1"/>
    <col min="11780" max="11780" width="25.6640625" style="9" customWidth="1"/>
    <col min="11781" max="11781" width="32" style="9" customWidth="1"/>
    <col min="11782" max="11783" width="36.6640625" style="9" customWidth="1"/>
    <col min="11784" max="11785" width="25.6640625" style="9" customWidth="1"/>
    <col min="11786" max="11786" width="4.6640625" style="9" customWidth="1"/>
    <col min="11787" max="12032" width="9.6640625" style="9"/>
    <col min="12033" max="12033" width="4.6640625" style="9" customWidth="1"/>
    <col min="12034" max="12034" width="45.6640625" style="9" customWidth="1"/>
    <col min="12035" max="12035" width="18.44140625" style="9" customWidth="1"/>
    <col min="12036" max="12036" width="25.6640625" style="9" customWidth="1"/>
    <col min="12037" max="12037" width="32" style="9" customWidth="1"/>
    <col min="12038" max="12039" width="36.6640625" style="9" customWidth="1"/>
    <col min="12040" max="12041" width="25.6640625" style="9" customWidth="1"/>
    <col min="12042" max="12042" width="4.6640625" style="9" customWidth="1"/>
    <col min="12043" max="12288" width="9.6640625" style="9"/>
    <col min="12289" max="12289" width="4.6640625" style="9" customWidth="1"/>
    <col min="12290" max="12290" width="45.6640625" style="9" customWidth="1"/>
    <col min="12291" max="12291" width="18.44140625" style="9" customWidth="1"/>
    <col min="12292" max="12292" width="25.6640625" style="9" customWidth="1"/>
    <col min="12293" max="12293" width="32" style="9" customWidth="1"/>
    <col min="12294" max="12295" width="36.6640625" style="9" customWidth="1"/>
    <col min="12296" max="12297" width="25.6640625" style="9" customWidth="1"/>
    <col min="12298" max="12298" width="4.6640625" style="9" customWidth="1"/>
    <col min="12299" max="12544" width="9.6640625" style="9"/>
    <col min="12545" max="12545" width="4.6640625" style="9" customWidth="1"/>
    <col min="12546" max="12546" width="45.6640625" style="9" customWidth="1"/>
    <col min="12547" max="12547" width="18.44140625" style="9" customWidth="1"/>
    <col min="12548" max="12548" width="25.6640625" style="9" customWidth="1"/>
    <col min="12549" max="12549" width="32" style="9" customWidth="1"/>
    <col min="12550" max="12551" width="36.6640625" style="9" customWidth="1"/>
    <col min="12552" max="12553" width="25.6640625" style="9" customWidth="1"/>
    <col min="12554" max="12554" width="4.6640625" style="9" customWidth="1"/>
    <col min="12555" max="12800" width="9.6640625" style="9"/>
    <col min="12801" max="12801" width="4.6640625" style="9" customWidth="1"/>
    <col min="12802" max="12802" width="45.6640625" style="9" customWidth="1"/>
    <col min="12803" max="12803" width="18.44140625" style="9" customWidth="1"/>
    <col min="12804" max="12804" width="25.6640625" style="9" customWidth="1"/>
    <col min="12805" max="12805" width="32" style="9" customWidth="1"/>
    <col min="12806" max="12807" width="36.6640625" style="9" customWidth="1"/>
    <col min="12808" max="12809" width="25.6640625" style="9" customWidth="1"/>
    <col min="12810" max="12810" width="4.6640625" style="9" customWidth="1"/>
    <col min="12811" max="13056" width="9.6640625" style="9"/>
    <col min="13057" max="13057" width="4.6640625" style="9" customWidth="1"/>
    <col min="13058" max="13058" width="45.6640625" style="9" customWidth="1"/>
    <col min="13059" max="13059" width="18.44140625" style="9" customWidth="1"/>
    <col min="13060" max="13060" width="25.6640625" style="9" customWidth="1"/>
    <col min="13061" max="13061" width="32" style="9" customWidth="1"/>
    <col min="13062" max="13063" width="36.6640625" style="9" customWidth="1"/>
    <col min="13064" max="13065" width="25.6640625" style="9" customWidth="1"/>
    <col min="13066" max="13066" width="4.6640625" style="9" customWidth="1"/>
    <col min="13067" max="13312" width="9.6640625" style="9"/>
    <col min="13313" max="13313" width="4.6640625" style="9" customWidth="1"/>
    <col min="13314" max="13314" width="45.6640625" style="9" customWidth="1"/>
    <col min="13315" max="13315" width="18.44140625" style="9" customWidth="1"/>
    <col min="13316" max="13316" width="25.6640625" style="9" customWidth="1"/>
    <col min="13317" max="13317" width="32" style="9" customWidth="1"/>
    <col min="13318" max="13319" width="36.6640625" style="9" customWidth="1"/>
    <col min="13320" max="13321" width="25.6640625" style="9" customWidth="1"/>
    <col min="13322" max="13322" width="4.6640625" style="9" customWidth="1"/>
    <col min="13323" max="13568" width="9.6640625" style="9"/>
    <col min="13569" max="13569" width="4.6640625" style="9" customWidth="1"/>
    <col min="13570" max="13570" width="45.6640625" style="9" customWidth="1"/>
    <col min="13571" max="13571" width="18.44140625" style="9" customWidth="1"/>
    <col min="13572" max="13572" width="25.6640625" style="9" customWidth="1"/>
    <col min="13573" max="13573" width="32" style="9" customWidth="1"/>
    <col min="13574" max="13575" width="36.6640625" style="9" customWidth="1"/>
    <col min="13576" max="13577" width="25.6640625" style="9" customWidth="1"/>
    <col min="13578" max="13578" width="4.6640625" style="9" customWidth="1"/>
    <col min="13579" max="13824" width="9.6640625" style="9"/>
    <col min="13825" max="13825" width="4.6640625" style="9" customWidth="1"/>
    <col min="13826" max="13826" width="45.6640625" style="9" customWidth="1"/>
    <col min="13827" max="13827" width="18.44140625" style="9" customWidth="1"/>
    <col min="13828" max="13828" width="25.6640625" style="9" customWidth="1"/>
    <col min="13829" max="13829" width="32" style="9" customWidth="1"/>
    <col min="13830" max="13831" width="36.6640625" style="9" customWidth="1"/>
    <col min="13832" max="13833" width="25.6640625" style="9" customWidth="1"/>
    <col min="13834" max="13834" width="4.6640625" style="9" customWidth="1"/>
    <col min="13835" max="14080" width="9.6640625" style="9"/>
    <col min="14081" max="14081" width="4.6640625" style="9" customWidth="1"/>
    <col min="14082" max="14082" width="45.6640625" style="9" customWidth="1"/>
    <col min="14083" max="14083" width="18.44140625" style="9" customWidth="1"/>
    <col min="14084" max="14084" width="25.6640625" style="9" customWidth="1"/>
    <col min="14085" max="14085" width="32" style="9" customWidth="1"/>
    <col min="14086" max="14087" width="36.6640625" style="9" customWidth="1"/>
    <col min="14088" max="14089" width="25.6640625" style="9" customWidth="1"/>
    <col min="14090" max="14090" width="4.6640625" style="9" customWidth="1"/>
    <col min="14091" max="14336" width="9.6640625" style="9"/>
    <col min="14337" max="14337" width="4.6640625" style="9" customWidth="1"/>
    <col min="14338" max="14338" width="45.6640625" style="9" customWidth="1"/>
    <col min="14339" max="14339" width="18.44140625" style="9" customWidth="1"/>
    <col min="14340" max="14340" width="25.6640625" style="9" customWidth="1"/>
    <col min="14341" max="14341" width="32" style="9" customWidth="1"/>
    <col min="14342" max="14343" width="36.6640625" style="9" customWidth="1"/>
    <col min="14344" max="14345" width="25.6640625" style="9" customWidth="1"/>
    <col min="14346" max="14346" width="4.6640625" style="9" customWidth="1"/>
    <col min="14347" max="14592" width="9.6640625" style="9"/>
    <col min="14593" max="14593" width="4.6640625" style="9" customWidth="1"/>
    <col min="14594" max="14594" width="45.6640625" style="9" customWidth="1"/>
    <col min="14595" max="14595" width="18.44140625" style="9" customWidth="1"/>
    <col min="14596" max="14596" width="25.6640625" style="9" customWidth="1"/>
    <col min="14597" max="14597" width="32" style="9" customWidth="1"/>
    <col min="14598" max="14599" width="36.6640625" style="9" customWidth="1"/>
    <col min="14600" max="14601" width="25.6640625" style="9" customWidth="1"/>
    <col min="14602" max="14602" width="4.6640625" style="9" customWidth="1"/>
    <col min="14603" max="14848" width="9.6640625" style="9"/>
    <col min="14849" max="14849" width="4.6640625" style="9" customWidth="1"/>
    <col min="14850" max="14850" width="45.6640625" style="9" customWidth="1"/>
    <col min="14851" max="14851" width="18.44140625" style="9" customWidth="1"/>
    <col min="14852" max="14852" width="25.6640625" style="9" customWidth="1"/>
    <col min="14853" max="14853" width="32" style="9" customWidth="1"/>
    <col min="14854" max="14855" width="36.6640625" style="9" customWidth="1"/>
    <col min="14856" max="14857" width="25.6640625" style="9" customWidth="1"/>
    <col min="14858" max="14858" width="4.6640625" style="9" customWidth="1"/>
    <col min="14859" max="15104" width="9.6640625" style="9"/>
    <col min="15105" max="15105" width="4.6640625" style="9" customWidth="1"/>
    <col min="15106" max="15106" width="45.6640625" style="9" customWidth="1"/>
    <col min="15107" max="15107" width="18.44140625" style="9" customWidth="1"/>
    <col min="15108" max="15108" width="25.6640625" style="9" customWidth="1"/>
    <col min="15109" max="15109" width="32" style="9" customWidth="1"/>
    <col min="15110" max="15111" width="36.6640625" style="9" customWidth="1"/>
    <col min="15112" max="15113" width="25.6640625" style="9" customWidth="1"/>
    <col min="15114" max="15114" width="4.6640625" style="9" customWidth="1"/>
    <col min="15115" max="15360" width="9.6640625" style="9"/>
    <col min="15361" max="15361" width="4.6640625" style="9" customWidth="1"/>
    <col min="15362" max="15362" width="45.6640625" style="9" customWidth="1"/>
    <col min="15363" max="15363" width="18.44140625" style="9" customWidth="1"/>
    <col min="15364" max="15364" width="25.6640625" style="9" customWidth="1"/>
    <col min="15365" max="15365" width="32" style="9" customWidth="1"/>
    <col min="15366" max="15367" width="36.6640625" style="9" customWidth="1"/>
    <col min="15368" max="15369" width="25.6640625" style="9" customWidth="1"/>
    <col min="15370" max="15370" width="4.6640625" style="9" customWidth="1"/>
    <col min="15371" max="15616" width="9.6640625" style="9"/>
    <col min="15617" max="15617" width="4.6640625" style="9" customWidth="1"/>
    <col min="15618" max="15618" width="45.6640625" style="9" customWidth="1"/>
    <col min="15619" max="15619" width="18.44140625" style="9" customWidth="1"/>
    <col min="15620" max="15620" width="25.6640625" style="9" customWidth="1"/>
    <col min="15621" max="15621" width="32" style="9" customWidth="1"/>
    <col min="15622" max="15623" width="36.6640625" style="9" customWidth="1"/>
    <col min="15624" max="15625" width="25.6640625" style="9" customWidth="1"/>
    <col min="15626" max="15626" width="4.6640625" style="9" customWidth="1"/>
    <col min="15627" max="15872" width="9.6640625" style="9"/>
    <col min="15873" max="15873" width="4.6640625" style="9" customWidth="1"/>
    <col min="15874" max="15874" width="45.6640625" style="9" customWidth="1"/>
    <col min="15875" max="15875" width="18.44140625" style="9" customWidth="1"/>
    <col min="15876" max="15876" width="25.6640625" style="9" customWidth="1"/>
    <col min="15877" max="15877" width="32" style="9" customWidth="1"/>
    <col min="15878" max="15879" width="36.6640625" style="9" customWidth="1"/>
    <col min="15880" max="15881" width="25.6640625" style="9" customWidth="1"/>
    <col min="15882" max="15882" width="4.6640625" style="9" customWidth="1"/>
    <col min="15883" max="16128" width="9.6640625" style="9"/>
    <col min="16129" max="16129" width="4.6640625" style="9" customWidth="1"/>
    <col min="16130" max="16130" width="45.6640625" style="9" customWidth="1"/>
    <col min="16131" max="16131" width="18.44140625" style="9" customWidth="1"/>
    <col min="16132" max="16132" width="25.6640625" style="9" customWidth="1"/>
    <col min="16133" max="16133" width="32" style="9" customWidth="1"/>
    <col min="16134" max="16135" width="36.6640625" style="9" customWidth="1"/>
    <col min="16136" max="16137" width="25.6640625" style="9" customWidth="1"/>
    <col min="16138" max="16138" width="4.6640625" style="9" customWidth="1"/>
    <col min="16139" max="16384" width="9.6640625" style="9"/>
  </cols>
  <sheetData>
    <row r="1" spans="1:10">
      <c r="A1" s="43" t="s">
        <v>1789</v>
      </c>
      <c r="B1" s="44"/>
      <c r="C1" s="46" t="s">
        <v>3276</v>
      </c>
      <c r="D1" s="59" t="s">
        <v>1791</v>
      </c>
      <c r="E1" s="492" t="s">
        <v>1792</v>
      </c>
      <c r="F1" s="43" t="s">
        <v>1789</v>
      </c>
      <c r="G1" s="59" t="s">
        <v>3276</v>
      </c>
      <c r="H1" s="493" t="s">
        <v>1791</v>
      </c>
      <c r="I1" s="59" t="s">
        <v>1792</v>
      </c>
      <c r="J1" s="60"/>
    </row>
    <row r="2" spans="1:10">
      <c r="A2" s="1582" t="str">
        <f>'Data Sheet'!$C$25</f>
        <v xml:space="preserve"> New York State Electric &amp; Gas Corporation</v>
      </c>
      <c r="B2" s="65"/>
      <c r="C2" s="30" t="s">
        <v>1713</v>
      </c>
      <c r="D2" s="57" t="s">
        <v>1794</v>
      </c>
      <c r="E2" s="49"/>
      <c r="F2" s="1582" t="str">
        <f>'Data Sheet'!$C$25</f>
        <v xml:space="preserve"> New York State Electric &amp; Gas Corporation</v>
      </c>
      <c r="G2" s="57" t="s">
        <v>1713</v>
      </c>
      <c r="H2" s="57" t="s">
        <v>1794</v>
      </c>
      <c r="I2" s="919"/>
      <c r="J2" s="39"/>
    </row>
    <row r="3" spans="1:10" ht="15" customHeight="1">
      <c r="A3" s="37"/>
      <c r="B3" s="116"/>
      <c r="C3" s="38" t="s">
        <v>1715</v>
      </c>
      <c r="D3" s="920" t="str">
        <f>'[2]Data Sheet'!$C$40</f>
        <v xml:space="preserve"> </v>
      </c>
      <c r="E3" s="2975">
        <v>42735</v>
      </c>
      <c r="F3" s="37"/>
      <c r="G3" s="117" t="s">
        <v>1715</v>
      </c>
      <c r="H3" s="1297" t="str">
        <f>'[2]Data Sheet'!$C$40</f>
        <v xml:space="preserve"> </v>
      </c>
      <c r="I3" s="2976">
        <v>42735</v>
      </c>
      <c r="J3" s="133"/>
    </row>
    <row r="4" spans="1:10" ht="15" customHeight="1">
      <c r="A4" s="494" t="s">
        <v>1455</v>
      </c>
      <c r="B4" s="495"/>
      <c r="C4" s="495"/>
      <c r="D4" s="495"/>
      <c r="E4" s="496"/>
      <c r="F4" s="494" t="s">
        <v>1456</v>
      </c>
      <c r="G4" s="232"/>
      <c r="H4" s="495"/>
      <c r="I4" s="495"/>
      <c r="J4" s="496"/>
    </row>
    <row r="5" spans="1:10">
      <c r="A5" s="34"/>
      <c r="B5" s="30"/>
      <c r="C5" s="30"/>
      <c r="D5" s="30"/>
      <c r="E5" s="39"/>
      <c r="F5" s="497"/>
      <c r="G5" s="498"/>
      <c r="H5" s="498"/>
      <c r="I5" s="498"/>
      <c r="J5" s="162"/>
    </row>
    <row r="6" spans="1:10">
      <c r="A6" s="34"/>
      <c r="B6" s="30"/>
      <c r="C6" s="30"/>
      <c r="E6" s="39"/>
      <c r="F6" s="34"/>
      <c r="G6" s="30"/>
      <c r="H6" s="30"/>
      <c r="I6" s="30"/>
      <c r="J6" s="39"/>
    </row>
    <row r="7" spans="1:10" ht="18">
      <c r="A7" s="72"/>
      <c r="B7" s="1460" t="s">
        <v>3965</v>
      </c>
      <c r="C7" s="1460"/>
      <c r="D7" s="499" t="s">
        <v>4354</v>
      </c>
      <c r="E7" s="39"/>
      <c r="F7" s="2708" t="s">
        <v>3972</v>
      </c>
      <c r="G7" s="2709"/>
      <c r="H7" s="499" t="s">
        <v>3974</v>
      </c>
      <c r="I7" s="499"/>
      <c r="J7" s="39"/>
    </row>
    <row r="8" spans="1:10" ht="18">
      <c r="A8" s="72"/>
      <c r="B8" s="1460" t="s">
        <v>3966</v>
      </c>
      <c r="C8" s="1460"/>
      <c r="D8" s="499" t="s">
        <v>4355</v>
      </c>
      <c r="E8" s="39"/>
      <c r="F8" s="2708" t="s">
        <v>3967</v>
      </c>
      <c r="G8" s="2709"/>
      <c r="H8" s="499" t="s">
        <v>1457</v>
      </c>
      <c r="I8" s="499"/>
      <c r="J8" s="39"/>
    </row>
    <row r="9" spans="1:10" ht="18">
      <c r="A9" s="72"/>
      <c r="B9" s="1460" t="s">
        <v>4356</v>
      </c>
      <c r="C9" s="1460"/>
      <c r="D9" s="499" t="s">
        <v>4357</v>
      </c>
      <c r="E9" s="39"/>
      <c r="F9" s="500" t="s">
        <v>3973</v>
      </c>
      <c r="G9" s="499"/>
      <c r="H9" s="499" t="s">
        <v>1458</v>
      </c>
      <c r="I9" s="499"/>
      <c r="J9" s="39"/>
    </row>
    <row r="10" spans="1:10" ht="18">
      <c r="A10" s="72"/>
      <c r="B10" s="1460" t="s">
        <v>4358</v>
      </c>
      <c r="C10" s="1460"/>
      <c r="D10" s="499" t="s">
        <v>4359</v>
      </c>
      <c r="E10" s="39"/>
      <c r="F10" s="500" t="s">
        <v>3968</v>
      </c>
      <c r="G10" s="499"/>
      <c r="H10" s="499" t="s">
        <v>4360</v>
      </c>
      <c r="I10" s="499"/>
      <c r="J10" s="39"/>
    </row>
    <row r="11" spans="1:10" ht="18">
      <c r="A11" s="72"/>
      <c r="B11" s="499" t="s">
        <v>4361</v>
      </c>
      <c r="C11" s="30"/>
      <c r="D11" s="499" t="s">
        <v>4362</v>
      </c>
      <c r="E11" s="39"/>
      <c r="F11" s="500" t="s">
        <v>3969</v>
      </c>
      <c r="G11" s="499"/>
      <c r="H11" s="499" t="s">
        <v>262</v>
      </c>
      <c r="I11" s="499"/>
      <c r="J11" s="39"/>
    </row>
    <row r="12" spans="1:10" ht="18">
      <c r="A12" s="72"/>
      <c r="B12" s="499" t="s">
        <v>4363</v>
      </c>
      <c r="C12" s="30"/>
      <c r="D12" s="499" t="s">
        <v>4364</v>
      </c>
      <c r="E12" s="39"/>
      <c r="F12" s="500" t="s">
        <v>3970</v>
      </c>
      <c r="G12" s="499"/>
      <c r="H12" s="499" t="s">
        <v>3975</v>
      </c>
      <c r="I12" s="499"/>
      <c r="J12" s="39"/>
    </row>
    <row r="13" spans="1:10" ht="18">
      <c r="A13" s="72"/>
      <c r="B13" s="499" t="s">
        <v>4365</v>
      </c>
      <c r="C13" s="30"/>
      <c r="D13" s="499" t="s">
        <v>4366</v>
      </c>
      <c r="E13" s="39"/>
      <c r="F13" s="500" t="s">
        <v>3971</v>
      </c>
      <c r="G13" s="499"/>
      <c r="H13" s="499" t="s">
        <v>264</v>
      </c>
      <c r="I13" s="499"/>
      <c r="J13" s="39"/>
    </row>
    <row r="14" spans="1:10" ht="18">
      <c r="A14" s="72"/>
      <c r="B14" s="499" t="s">
        <v>4367</v>
      </c>
      <c r="C14" s="30"/>
      <c r="D14" s="499" t="s">
        <v>264</v>
      </c>
      <c r="E14" s="39"/>
      <c r="F14" s="500" t="s">
        <v>263</v>
      </c>
      <c r="G14" s="499"/>
      <c r="H14" s="499"/>
      <c r="I14" s="499"/>
      <c r="J14" s="39"/>
    </row>
    <row r="15" spans="1:10" ht="18">
      <c r="A15" s="72"/>
      <c r="B15" s="499" t="s">
        <v>4368</v>
      </c>
      <c r="C15" s="30"/>
      <c r="D15" s="499"/>
      <c r="E15" s="39"/>
      <c r="F15" s="500"/>
      <c r="G15" s="499"/>
      <c r="H15" s="499"/>
      <c r="I15" s="499"/>
      <c r="J15" s="39"/>
    </row>
    <row r="16" spans="1:10">
      <c r="A16" s="34"/>
      <c r="D16" s="30"/>
      <c r="E16" s="39"/>
      <c r="F16" s="34"/>
      <c r="G16" s="30"/>
      <c r="H16" s="30"/>
      <c r="I16" s="30"/>
      <c r="J16" s="39"/>
    </row>
    <row r="17" spans="1:10">
      <c r="A17" s="37"/>
      <c r="B17" s="38"/>
      <c r="C17" s="38"/>
      <c r="D17" s="32"/>
      <c r="E17" s="33"/>
      <c r="F17" s="37"/>
      <c r="G17" s="38"/>
      <c r="H17" s="38"/>
      <c r="I17" s="38"/>
      <c r="J17" s="133"/>
    </row>
    <row r="18" spans="1:10">
      <c r="A18" s="497"/>
      <c r="B18" s="498"/>
      <c r="C18" s="498"/>
      <c r="D18" s="501" t="s">
        <v>265</v>
      </c>
      <c r="E18" s="496"/>
      <c r="F18" s="231" t="s">
        <v>266</v>
      </c>
      <c r="G18" s="495"/>
      <c r="H18" s="501" t="s">
        <v>267</v>
      </c>
      <c r="I18" s="495"/>
      <c r="J18" s="210"/>
    </row>
    <row r="19" spans="1:10">
      <c r="A19" s="660" t="s">
        <v>1718</v>
      </c>
      <c r="B19" s="163" t="s">
        <v>268</v>
      </c>
      <c r="C19" s="30"/>
      <c r="D19" s="2508" t="s">
        <v>269</v>
      </c>
      <c r="E19" s="175" t="s">
        <v>270</v>
      </c>
      <c r="F19" s="660" t="s">
        <v>269</v>
      </c>
      <c r="G19" s="2508" t="s">
        <v>271</v>
      </c>
      <c r="H19" s="2508" t="s">
        <v>272</v>
      </c>
      <c r="I19" s="2508" t="s">
        <v>273</v>
      </c>
      <c r="J19" s="49" t="s">
        <v>1718</v>
      </c>
    </row>
    <row r="20" spans="1:10">
      <c r="A20" s="34"/>
      <c r="B20" s="30"/>
      <c r="C20" s="30"/>
      <c r="D20" s="2508"/>
      <c r="E20" s="175" t="s">
        <v>180</v>
      </c>
      <c r="F20" s="34"/>
      <c r="G20" s="57"/>
      <c r="H20" s="57"/>
      <c r="I20" s="57"/>
      <c r="J20" s="49"/>
    </row>
    <row r="21" spans="1:10">
      <c r="A21" s="670" t="s">
        <v>1721</v>
      </c>
      <c r="B21" s="198" t="s">
        <v>3007</v>
      </c>
      <c r="C21" s="38"/>
      <c r="D21" s="156" t="s">
        <v>3008</v>
      </c>
      <c r="E21" s="176" t="s">
        <v>3009</v>
      </c>
      <c r="F21" s="670" t="s">
        <v>3010</v>
      </c>
      <c r="G21" s="156" t="s">
        <v>2337</v>
      </c>
      <c r="H21" s="156" t="s">
        <v>2338</v>
      </c>
      <c r="I21" s="156" t="s">
        <v>2339</v>
      </c>
      <c r="J21" s="134" t="s">
        <v>1721</v>
      </c>
    </row>
    <row r="22" spans="1:10">
      <c r="A22" s="502">
        <v>1</v>
      </c>
      <c r="B22" s="671" t="s">
        <v>274</v>
      </c>
      <c r="C22" s="504"/>
      <c r="D22" s="505"/>
      <c r="E22" s="506"/>
      <c r="F22" s="507"/>
      <c r="G22" s="508"/>
      <c r="H22" s="508"/>
      <c r="I22" s="508"/>
      <c r="J22" s="2718">
        <v>1</v>
      </c>
    </row>
    <row r="23" spans="1:10">
      <c r="A23" s="502">
        <v>2</v>
      </c>
      <c r="B23" s="2852" t="s">
        <v>4344</v>
      </c>
      <c r="C23" s="2710"/>
      <c r="D23" s="505"/>
      <c r="E23" s="506"/>
      <c r="F23" s="507"/>
      <c r="G23" s="508"/>
      <c r="H23" s="508"/>
      <c r="I23" s="508"/>
      <c r="J23" s="2718">
        <v>2</v>
      </c>
    </row>
    <row r="24" spans="1:10">
      <c r="A24" s="502">
        <v>3</v>
      </c>
      <c r="B24" s="2711" t="s">
        <v>275</v>
      </c>
      <c r="C24" s="2710"/>
      <c r="D24" s="2712">
        <v>589102205</v>
      </c>
      <c r="E24" s="2713">
        <v>618373699</v>
      </c>
      <c r="F24" s="2714">
        <v>5123827</v>
      </c>
      <c r="G24" s="2715">
        <v>5178556</v>
      </c>
      <c r="H24" s="2715">
        <v>608584</v>
      </c>
      <c r="I24" s="2715">
        <v>597442</v>
      </c>
      <c r="J24" s="2718">
        <v>3</v>
      </c>
    </row>
    <row r="25" spans="1:10">
      <c r="A25" s="502">
        <v>4</v>
      </c>
      <c r="B25" s="2711" t="s">
        <v>276</v>
      </c>
      <c r="C25" s="2710"/>
      <c r="D25" s="505"/>
      <c r="E25" s="506"/>
      <c r="F25" s="507"/>
      <c r="G25" s="508"/>
      <c r="H25" s="508"/>
      <c r="I25" s="508"/>
      <c r="J25" s="2718">
        <v>4</v>
      </c>
    </row>
    <row r="26" spans="1:10">
      <c r="A26" s="502">
        <v>5</v>
      </c>
      <c r="B26" s="2711" t="s">
        <v>4345</v>
      </c>
      <c r="C26" s="2710"/>
      <c r="D26" s="2712">
        <v>126411234</v>
      </c>
      <c r="E26" s="2713">
        <v>130919775</v>
      </c>
      <c r="F26" s="2714">
        <v>1209002</v>
      </c>
      <c r="G26" s="2715">
        <v>1156592</v>
      </c>
      <c r="H26" s="2715">
        <v>67418</v>
      </c>
      <c r="I26" s="2715">
        <v>65728</v>
      </c>
      <c r="J26" s="2718">
        <v>5</v>
      </c>
    </row>
    <row r="27" spans="1:10">
      <c r="A27" s="502">
        <v>6</v>
      </c>
      <c r="B27" s="2711" t="s">
        <v>4346</v>
      </c>
      <c r="C27" s="2710"/>
      <c r="D27" s="2712">
        <v>10766434</v>
      </c>
      <c r="E27" s="2713">
        <v>12039544</v>
      </c>
      <c r="F27" s="2714">
        <v>164122</v>
      </c>
      <c r="G27" s="2715">
        <v>174937</v>
      </c>
      <c r="H27" s="2715">
        <v>1794</v>
      </c>
      <c r="I27" s="2715">
        <v>736</v>
      </c>
      <c r="J27" s="2718">
        <v>6</v>
      </c>
    </row>
    <row r="28" spans="1:10">
      <c r="A28" s="502">
        <v>7</v>
      </c>
      <c r="B28" s="503" t="s">
        <v>277</v>
      </c>
      <c r="C28" s="504"/>
      <c r="D28" s="511">
        <v>2915703</v>
      </c>
      <c r="E28" s="513">
        <v>2836109</v>
      </c>
      <c r="F28" s="510">
        <v>15427</v>
      </c>
      <c r="G28" s="511">
        <v>13844</v>
      </c>
      <c r="H28" s="511">
        <v>397</v>
      </c>
      <c r="I28" s="511">
        <v>388</v>
      </c>
      <c r="J28" s="2718">
        <v>7</v>
      </c>
    </row>
    <row r="29" spans="1:10">
      <c r="A29" s="502">
        <v>8</v>
      </c>
      <c r="B29" s="503" t="s">
        <v>278</v>
      </c>
      <c r="C29" s="504"/>
      <c r="D29" s="511">
        <v>18854474</v>
      </c>
      <c r="E29" s="513">
        <v>23121247</v>
      </c>
      <c r="F29" s="510">
        <v>217012</v>
      </c>
      <c r="G29" s="511">
        <v>243471</v>
      </c>
      <c r="H29" s="511">
        <v>5533</v>
      </c>
      <c r="I29" s="511">
        <v>4904</v>
      </c>
      <c r="J29" s="2718">
        <v>8</v>
      </c>
    </row>
    <row r="30" spans="1:10">
      <c r="A30" s="502">
        <v>9</v>
      </c>
      <c r="B30" s="503" t="s">
        <v>1412</v>
      </c>
      <c r="C30" s="504"/>
      <c r="D30" s="511">
        <v>0</v>
      </c>
      <c r="E30" s="513"/>
      <c r="F30" s="510">
        <v>0</v>
      </c>
      <c r="G30" s="511"/>
      <c r="H30" s="511"/>
      <c r="I30" s="511"/>
      <c r="J30" s="2718">
        <v>9</v>
      </c>
    </row>
    <row r="31" spans="1:10">
      <c r="A31" s="502">
        <v>10</v>
      </c>
      <c r="B31" s="503" t="s">
        <v>1413</v>
      </c>
      <c r="C31" s="504"/>
      <c r="D31" s="511">
        <v>2625624</v>
      </c>
      <c r="E31" s="513">
        <v>3238485</v>
      </c>
      <c r="F31" s="510">
        <v>35861</v>
      </c>
      <c r="G31" s="511">
        <v>35110</v>
      </c>
      <c r="H31" s="511"/>
      <c r="I31" s="511"/>
      <c r="J31" s="2718">
        <v>10</v>
      </c>
    </row>
    <row r="32" spans="1:10">
      <c r="A32" s="502">
        <v>11</v>
      </c>
      <c r="B32" s="503" t="s">
        <v>2723</v>
      </c>
      <c r="C32" s="504"/>
      <c r="D32" s="511">
        <f>SUM(D24:D31)</f>
        <v>750675674</v>
      </c>
      <c r="E32" s="513">
        <f t="shared" ref="E32:I32" si="0">SUM(E24:E31)</f>
        <v>790528859</v>
      </c>
      <c r="F32" s="510">
        <f t="shared" si="0"/>
        <v>6765251</v>
      </c>
      <c r="G32" s="511">
        <f t="shared" si="0"/>
        <v>6802510</v>
      </c>
      <c r="H32" s="511">
        <f t="shared" si="0"/>
        <v>683726</v>
      </c>
      <c r="I32" s="511">
        <f t="shared" si="0"/>
        <v>669198</v>
      </c>
      <c r="J32" s="2718">
        <v>11</v>
      </c>
    </row>
    <row r="33" spans="1:10">
      <c r="A33" s="502">
        <v>12</v>
      </c>
      <c r="B33" s="503" t="s">
        <v>2724</v>
      </c>
      <c r="C33" s="504"/>
      <c r="D33" s="511">
        <v>52596311</v>
      </c>
      <c r="E33" s="513">
        <v>80069896</v>
      </c>
      <c r="F33" s="510">
        <v>1943941</v>
      </c>
      <c r="G33" s="511">
        <v>2151929</v>
      </c>
      <c r="H33" s="511"/>
      <c r="I33" s="511">
        <v>7</v>
      </c>
      <c r="J33" s="2718">
        <v>12</v>
      </c>
    </row>
    <row r="34" spans="1:10">
      <c r="A34" s="502">
        <v>13</v>
      </c>
      <c r="B34" s="503" t="s">
        <v>2725</v>
      </c>
      <c r="C34" s="504"/>
      <c r="D34" s="511">
        <f>SUM(D32:D33)</f>
        <v>803271985</v>
      </c>
      <c r="E34" s="513">
        <f>SUM(E32:E33)</f>
        <v>870598755</v>
      </c>
      <c r="F34" s="510">
        <f t="shared" ref="F34:H34" si="1">SUM(F32:F33)</f>
        <v>8709192</v>
      </c>
      <c r="G34" s="511">
        <f t="shared" si="1"/>
        <v>8954439</v>
      </c>
      <c r="H34" s="511">
        <f t="shared" si="1"/>
        <v>683726</v>
      </c>
      <c r="I34" s="511">
        <f>SUM(I32:I33)</f>
        <v>669205</v>
      </c>
      <c r="J34" s="2718">
        <v>13</v>
      </c>
    </row>
    <row r="35" spans="1:10">
      <c r="A35" s="502">
        <v>14</v>
      </c>
      <c r="B35" s="503" t="s">
        <v>2726</v>
      </c>
      <c r="C35" s="504"/>
      <c r="D35" s="511"/>
      <c r="E35" s="513"/>
      <c r="F35" s="510"/>
      <c r="G35" s="511"/>
      <c r="H35" s="511"/>
      <c r="I35" s="511"/>
      <c r="J35" s="2718">
        <v>14</v>
      </c>
    </row>
    <row r="36" spans="1:10">
      <c r="A36" s="502">
        <v>15</v>
      </c>
      <c r="B36" s="503" t="s">
        <v>2727</v>
      </c>
      <c r="C36" s="504"/>
      <c r="D36" s="2715">
        <f>D34-D35</f>
        <v>803271985</v>
      </c>
      <c r="E36" s="513">
        <f>E34-E35</f>
        <v>870598755</v>
      </c>
      <c r="F36" s="510">
        <f t="shared" ref="F36:H36" si="2">F34-F35</f>
        <v>8709192</v>
      </c>
      <c r="G36" s="511">
        <f t="shared" si="2"/>
        <v>8954439</v>
      </c>
      <c r="H36" s="511">
        <f t="shared" si="2"/>
        <v>683726</v>
      </c>
      <c r="I36" s="511">
        <f>I34-I35</f>
        <v>669205</v>
      </c>
      <c r="J36" s="2718">
        <v>15</v>
      </c>
    </row>
    <row r="37" spans="1:10">
      <c r="A37" s="502">
        <v>16</v>
      </c>
      <c r="B37" s="2853" t="s">
        <v>4668</v>
      </c>
      <c r="C37" s="504"/>
      <c r="D37" s="508"/>
      <c r="E37" s="512"/>
      <c r="F37" s="2252"/>
      <c r="G37" s="2253"/>
      <c r="H37" s="2253"/>
      <c r="I37" s="2253"/>
      <c r="J37" s="2718">
        <v>16</v>
      </c>
    </row>
    <row r="38" spans="1:10">
      <c r="A38" s="502">
        <v>17</v>
      </c>
      <c r="B38" s="503" t="s">
        <v>2728</v>
      </c>
      <c r="C38" s="504"/>
      <c r="D38" s="511">
        <v>3829240</v>
      </c>
      <c r="E38" s="513">
        <v>4331307</v>
      </c>
      <c r="F38" s="2252"/>
      <c r="G38" s="2253"/>
      <c r="H38" s="2253"/>
      <c r="I38" s="2253"/>
      <c r="J38" s="2718">
        <v>17</v>
      </c>
    </row>
    <row r="39" spans="1:10">
      <c r="A39" s="502">
        <v>18</v>
      </c>
      <c r="B39" s="503" t="s">
        <v>2729</v>
      </c>
      <c r="C39" s="504"/>
      <c r="D39" s="511">
        <v>778601</v>
      </c>
      <c r="E39" s="513">
        <v>343534</v>
      </c>
      <c r="F39" s="2252"/>
      <c r="G39" s="2253"/>
      <c r="H39" s="2253"/>
      <c r="I39" s="2253"/>
      <c r="J39" s="2718">
        <v>18</v>
      </c>
    </row>
    <row r="40" spans="1:10">
      <c r="A40" s="502">
        <v>19</v>
      </c>
      <c r="B40" s="503" t="s">
        <v>2730</v>
      </c>
      <c r="C40" s="504"/>
      <c r="D40" s="511"/>
      <c r="E40" s="513"/>
      <c r="F40" s="2252"/>
      <c r="G40" s="2253"/>
      <c r="H40" s="2253"/>
      <c r="I40" s="2253"/>
      <c r="J40" s="2718">
        <v>19</v>
      </c>
    </row>
    <row r="41" spans="1:10">
      <c r="A41" s="502">
        <v>20</v>
      </c>
      <c r="B41" s="503" t="s">
        <v>2732</v>
      </c>
      <c r="C41" s="504"/>
      <c r="D41" s="511">
        <v>9586133</v>
      </c>
      <c r="E41" s="513">
        <v>9247831</v>
      </c>
      <c r="F41" s="2252"/>
      <c r="G41" s="2253"/>
      <c r="H41" s="2253"/>
      <c r="I41" s="2253"/>
      <c r="J41" s="2718">
        <v>20</v>
      </c>
    </row>
    <row r="42" spans="1:10">
      <c r="A42" s="502">
        <v>21</v>
      </c>
      <c r="B42" s="503" t="s">
        <v>2733</v>
      </c>
      <c r="C42" s="504"/>
      <c r="D42" s="511">
        <v>59230222</v>
      </c>
      <c r="E42" s="513">
        <v>61868634</v>
      </c>
      <c r="F42" s="2252"/>
      <c r="G42" s="2253"/>
      <c r="H42" s="2253"/>
      <c r="I42" s="2253"/>
      <c r="J42" s="2718">
        <v>21</v>
      </c>
    </row>
    <row r="43" spans="1:10">
      <c r="A43" s="502">
        <v>22</v>
      </c>
      <c r="B43" s="503" t="s">
        <v>2735</v>
      </c>
      <c r="C43" s="504"/>
      <c r="D43" s="511">
        <v>56872125</v>
      </c>
      <c r="E43" s="513">
        <v>57163220</v>
      </c>
      <c r="F43" s="2252"/>
      <c r="G43" s="2253"/>
      <c r="H43" s="2253"/>
      <c r="I43" s="2253"/>
      <c r="J43" s="2718">
        <v>22</v>
      </c>
    </row>
    <row r="44" spans="1:10">
      <c r="A44" s="502">
        <v>23</v>
      </c>
      <c r="B44" s="2711" t="s">
        <v>3962</v>
      </c>
      <c r="C44" s="2710"/>
      <c r="D44" s="2715">
        <v>0</v>
      </c>
      <c r="E44" s="2713"/>
      <c r="F44" s="2715"/>
      <c r="G44" s="2715"/>
      <c r="H44" s="2715"/>
      <c r="I44" s="2715"/>
      <c r="J44" s="2718">
        <v>23</v>
      </c>
    </row>
    <row r="45" spans="1:10">
      <c r="A45" s="502">
        <v>24</v>
      </c>
      <c r="B45" s="2711" t="s">
        <v>4698</v>
      </c>
      <c r="C45" s="2710"/>
      <c r="D45" s="2885"/>
      <c r="E45" s="2886"/>
      <c r="F45" s="2885"/>
      <c r="G45" s="2885"/>
      <c r="H45" s="2885"/>
      <c r="I45" s="2885"/>
      <c r="J45" s="2718">
        <v>24</v>
      </c>
    </row>
    <row r="46" spans="1:10">
      <c r="A46" s="502">
        <v>25</v>
      </c>
      <c r="B46" s="2711" t="s">
        <v>4347</v>
      </c>
      <c r="C46" s="2710"/>
      <c r="D46" s="2712">
        <v>91422233</v>
      </c>
      <c r="E46" s="2713">
        <v>87657872</v>
      </c>
      <c r="F46" s="2714">
        <v>1494843</v>
      </c>
      <c r="G46" s="2715">
        <v>1598333</v>
      </c>
      <c r="H46" s="2715">
        <v>158371</v>
      </c>
      <c r="I46" s="2715">
        <v>166796</v>
      </c>
      <c r="J46" s="2718">
        <v>25</v>
      </c>
    </row>
    <row r="47" spans="1:10">
      <c r="A47" s="502">
        <v>26</v>
      </c>
      <c r="B47" s="2711" t="s">
        <v>4348</v>
      </c>
      <c r="C47" s="2710"/>
      <c r="D47" s="505"/>
      <c r="E47" s="506"/>
      <c r="F47" s="507"/>
      <c r="G47" s="508"/>
      <c r="H47" s="508"/>
      <c r="I47" s="508"/>
      <c r="J47" s="2718">
        <v>26</v>
      </c>
    </row>
    <row r="48" spans="1:10">
      <c r="A48" s="502">
        <v>27</v>
      </c>
      <c r="B48" s="2711" t="s">
        <v>4349</v>
      </c>
      <c r="C48" s="2710"/>
      <c r="D48" s="2712">
        <v>115299844</v>
      </c>
      <c r="E48" s="2713">
        <v>110929863</v>
      </c>
      <c r="F48" s="2714">
        <v>3234319</v>
      </c>
      <c r="G48" s="2715">
        <v>3326194</v>
      </c>
      <c r="H48" s="2715">
        <v>38627</v>
      </c>
      <c r="I48" s="2715">
        <v>39168</v>
      </c>
      <c r="J48" s="2718">
        <v>27</v>
      </c>
    </row>
    <row r="49" spans="1:10">
      <c r="A49" s="502">
        <v>28</v>
      </c>
      <c r="B49" s="2711" t="s">
        <v>4350</v>
      </c>
      <c r="C49" s="2710"/>
      <c r="D49" s="2712">
        <v>53448460</v>
      </c>
      <c r="E49" s="2713">
        <v>47597078</v>
      </c>
      <c r="F49" s="2714">
        <v>2872281</v>
      </c>
      <c r="G49" s="2715">
        <v>2866379</v>
      </c>
      <c r="H49" s="2715">
        <v>1280</v>
      </c>
      <c r="I49" s="2715">
        <v>1266</v>
      </c>
      <c r="J49" s="2718">
        <v>28</v>
      </c>
    </row>
    <row r="50" spans="1:10">
      <c r="A50" s="502">
        <v>29</v>
      </c>
      <c r="B50" s="2711" t="s">
        <v>4688</v>
      </c>
      <c r="C50" s="2710"/>
      <c r="D50" s="2712">
        <v>8469471</v>
      </c>
      <c r="E50" s="2713">
        <v>8650859</v>
      </c>
      <c r="F50" s="2714">
        <v>54138</v>
      </c>
      <c r="G50" s="2715">
        <v>58179</v>
      </c>
      <c r="H50" s="2715">
        <v>745</v>
      </c>
      <c r="I50" s="2715">
        <v>755</v>
      </c>
      <c r="J50" s="2718">
        <v>29</v>
      </c>
    </row>
    <row r="51" spans="1:10">
      <c r="A51" s="502">
        <v>30</v>
      </c>
      <c r="B51" s="2711" t="s">
        <v>4689</v>
      </c>
      <c r="C51" s="2710"/>
      <c r="D51" s="2712">
        <v>38550757</v>
      </c>
      <c r="E51" s="2713">
        <v>36264695</v>
      </c>
      <c r="F51" s="2714">
        <v>1091148</v>
      </c>
      <c r="G51" s="2715">
        <v>1083673</v>
      </c>
      <c r="H51" s="2715">
        <v>7509</v>
      </c>
      <c r="I51" s="2715">
        <v>8210</v>
      </c>
      <c r="J51" s="2718">
        <v>30</v>
      </c>
    </row>
    <row r="52" spans="1:10">
      <c r="A52" s="502">
        <v>31</v>
      </c>
      <c r="B52" s="2711" t="s">
        <v>4690</v>
      </c>
      <c r="C52" s="2710"/>
      <c r="D52" s="2712"/>
      <c r="E52" s="2713"/>
      <c r="F52" s="2714"/>
      <c r="G52" s="2715"/>
      <c r="H52" s="2715"/>
      <c r="I52" s="2715"/>
      <c r="J52" s="2718">
        <v>31</v>
      </c>
    </row>
    <row r="53" spans="1:10">
      <c r="A53" s="502">
        <v>32</v>
      </c>
      <c r="B53" s="2711" t="s">
        <v>4691</v>
      </c>
      <c r="C53" s="2710"/>
      <c r="D53" s="2712"/>
      <c r="E53" s="2713"/>
      <c r="F53" s="2714"/>
      <c r="G53" s="2715"/>
      <c r="H53" s="2715"/>
      <c r="I53" s="2715"/>
      <c r="J53" s="2718">
        <v>32</v>
      </c>
    </row>
    <row r="54" spans="1:10" s="1460" customFormat="1">
      <c r="A54" s="2888">
        <v>33</v>
      </c>
      <c r="B54" s="2711" t="s">
        <v>4692</v>
      </c>
      <c r="C54" s="2710"/>
      <c r="D54" s="2712"/>
      <c r="E54" s="2713"/>
      <c r="F54" s="2714">
        <v>0</v>
      </c>
      <c r="G54" s="2715"/>
      <c r="H54" s="2715"/>
      <c r="I54" s="2715"/>
      <c r="J54" s="2889">
        <v>33</v>
      </c>
    </row>
    <row r="55" spans="1:10" s="1460" customFormat="1">
      <c r="A55" s="2888">
        <v>34</v>
      </c>
      <c r="B55" s="2711" t="s">
        <v>4351</v>
      </c>
      <c r="C55" s="2710"/>
      <c r="D55" s="2715">
        <f t="shared" ref="D55:I55" si="3">SUM(D48:D54)+D46</f>
        <v>307190765</v>
      </c>
      <c r="E55" s="2716">
        <f t="shared" si="3"/>
        <v>291100367</v>
      </c>
      <c r="F55" s="2714">
        <f t="shared" si="3"/>
        <v>8746729</v>
      </c>
      <c r="G55" s="2715">
        <f t="shared" si="3"/>
        <v>8932758</v>
      </c>
      <c r="H55" s="2715">
        <f t="shared" si="3"/>
        <v>206532</v>
      </c>
      <c r="I55" s="2715">
        <f t="shared" si="3"/>
        <v>216195</v>
      </c>
      <c r="J55" s="2889">
        <v>34</v>
      </c>
    </row>
    <row r="56" spans="1:10">
      <c r="A56" s="502">
        <v>35</v>
      </c>
      <c r="B56" s="2711" t="s">
        <v>3963</v>
      </c>
      <c r="C56" s="2710"/>
      <c r="D56" s="2715"/>
      <c r="E56" s="2716"/>
      <c r="F56" s="2714"/>
      <c r="G56" s="2715"/>
      <c r="H56" s="2715"/>
      <c r="I56" s="2715"/>
      <c r="J56" s="2718">
        <v>35</v>
      </c>
    </row>
    <row r="57" spans="1:10">
      <c r="A57" s="502">
        <v>36</v>
      </c>
      <c r="B57" s="2711" t="s">
        <v>3964</v>
      </c>
      <c r="C57" s="2710"/>
      <c r="D57" s="2715"/>
      <c r="E57" s="2716"/>
      <c r="F57" s="2714"/>
      <c r="G57" s="2715"/>
      <c r="H57" s="2715"/>
      <c r="I57" s="2715"/>
      <c r="J57" s="2718">
        <v>36</v>
      </c>
    </row>
    <row r="58" spans="1:10">
      <c r="A58" s="502">
        <v>37</v>
      </c>
      <c r="B58" s="503"/>
      <c r="C58" s="504"/>
      <c r="D58" s="511"/>
      <c r="E58" s="2720"/>
      <c r="F58" s="2835"/>
      <c r="G58" s="2715"/>
      <c r="H58" s="2715"/>
      <c r="I58" s="2715"/>
      <c r="J58" s="2718">
        <v>37</v>
      </c>
    </row>
    <row r="59" spans="1:10">
      <c r="A59" s="502">
        <v>38</v>
      </c>
      <c r="B59" s="503" t="s">
        <v>2736</v>
      </c>
      <c r="C59" s="504"/>
      <c r="D59" s="2715">
        <f>SUM(D38:D44)+SUM(D55:D57)</f>
        <v>437487086</v>
      </c>
      <c r="E59" s="2720">
        <f>SUM(E38:E44)+SUM(E55:E57)</f>
        <v>424054893</v>
      </c>
      <c r="F59" s="2719"/>
      <c r="G59" s="2253"/>
      <c r="H59" s="2253"/>
      <c r="I59" s="2253"/>
      <c r="J59" s="2718">
        <v>38</v>
      </c>
    </row>
    <row r="60" spans="1:10">
      <c r="A60" s="502">
        <v>39</v>
      </c>
      <c r="B60" s="503" t="s">
        <v>2737</v>
      </c>
      <c r="C60" s="504"/>
      <c r="D60" s="509">
        <f>D36+D59</f>
        <v>1240759071</v>
      </c>
      <c r="E60" s="2721">
        <f>E36+E59</f>
        <v>1294653648</v>
      </c>
      <c r="F60" s="2719"/>
      <c r="G60" s="2253"/>
      <c r="H60" s="2253"/>
      <c r="I60" s="2253"/>
      <c r="J60" s="2718">
        <v>39</v>
      </c>
    </row>
    <row r="61" spans="1:10">
      <c r="A61" s="34"/>
      <c r="B61" s="30"/>
      <c r="C61" s="30"/>
      <c r="D61" s="144"/>
      <c r="E61" s="145"/>
      <c r="F61" s="34"/>
      <c r="G61" s="30"/>
      <c r="H61" s="30"/>
      <c r="I61" s="30"/>
      <c r="J61" s="39"/>
    </row>
    <row r="62" spans="1:10">
      <c r="A62" s="34"/>
      <c r="B62" s="3210" t="s">
        <v>4699</v>
      </c>
      <c r="C62" s="3045"/>
      <c r="D62" s="3045"/>
      <c r="E62" s="3046"/>
      <c r="F62" s="34"/>
      <c r="G62" s="30"/>
      <c r="H62" s="30"/>
      <c r="I62" s="30"/>
      <c r="J62" s="39"/>
    </row>
    <row r="63" spans="1:10">
      <c r="A63" s="34"/>
      <c r="B63" s="3045"/>
      <c r="C63" s="3045"/>
      <c r="D63" s="3045"/>
      <c r="E63" s="3046"/>
      <c r="F63" s="34" t="s">
        <v>2731</v>
      </c>
      <c r="G63" s="30"/>
      <c r="H63" s="144">
        <v>9024665</v>
      </c>
      <c r="I63" s="30"/>
      <c r="J63" s="39"/>
    </row>
    <row r="64" spans="1:10">
      <c r="A64" s="34"/>
      <c r="B64" s="30"/>
      <c r="C64" s="30"/>
      <c r="D64" s="30"/>
      <c r="E64" s="145"/>
      <c r="F64" s="34"/>
      <c r="G64" s="30"/>
      <c r="H64" s="144"/>
      <c r="I64" s="30"/>
      <c r="J64" s="39"/>
    </row>
    <row r="65" spans="1:10">
      <c r="A65" s="34"/>
      <c r="B65" s="30"/>
      <c r="C65" s="30"/>
      <c r="D65" s="30"/>
      <c r="E65" s="145"/>
      <c r="F65" s="34" t="s">
        <v>2734</v>
      </c>
      <c r="G65" s="30"/>
      <c r="H65" s="144">
        <v>94911</v>
      </c>
      <c r="I65" s="30"/>
      <c r="J65" s="39"/>
    </row>
    <row r="66" spans="1:10">
      <c r="A66" s="34"/>
      <c r="B66" s="30"/>
      <c r="C66" s="30"/>
      <c r="D66" s="30"/>
      <c r="E66" s="145"/>
      <c r="F66" s="34"/>
      <c r="G66" s="30"/>
      <c r="H66" s="30"/>
      <c r="I66" s="30"/>
      <c r="J66" s="39"/>
    </row>
    <row r="67" spans="1:10">
      <c r="A67" s="34"/>
      <c r="B67" s="30"/>
      <c r="C67" s="30"/>
      <c r="D67" s="30"/>
      <c r="E67" s="145"/>
      <c r="F67" s="34"/>
      <c r="G67" s="30"/>
      <c r="H67" s="30"/>
      <c r="I67" s="30"/>
      <c r="J67" s="39"/>
    </row>
    <row r="68" spans="1:10">
      <c r="A68" s="34"/>
      <c r="B68" s="30"/>
      <c r="C68" s="30"/>
      <c r="D68" s="30"/>
      <c r="E68" s="145"/>
      <c r="F68" s="34"/>
      <c r="G68" s="30"/>
      <c r="H68" s="30"/>
      <c r="I68" s="30"/>
      <c r="J68" s="39"/>
    </row>
    <row r="69" spans="1:10">
      <c r="A69" s="34"/>
      <c r="B69" s="30"/>
      <c r="C69" s="30"/>
      <c r="D69" s="30"/>
      <c r="E69" s="145"/>
      <c r="F69" s="34"/>
      <c r="G69" s="30"/>
      <c r="H69" s="30"/>
      <c r="I69" s="30"/>
      <c r="J69" s="39"/>
    </row>
    <row r="70" spans="1:10">
      <c r="A70" s="34"/>
      <c r="B70" s="30"/>
      <c r="C70" s="30"/>
      <c r="D70" s="30"/>
      <c r="E70" s="39"/>
      <c r="F70" s="34"/>
      <c r="G70" s="30"/>
      <c r="H70" s="30"/>
      <c r="I70" s="30"/>
      <c r="J70" s="39"/>
    </row>
    <row r="71" spans="1:10">
      <c r="A71" s="34"/>
      <c r="B71" s="30"/>
      <c r="C71" s="30"/>
      <c r="D71" s="30"/>
      <c r="E71" s="39"/>
      <c r="F71" s="34"/>
      <c r="G71" s="30"/>
      <c r="H71" s="30"/>
      <c r="I71" s="30"/>
      <c r="J71" s="39"/>
    </row>
    <row r="72" spans="1:10">
      <c r="A72" s="34"/>
      <c r="B72" s="30"/>
      <c r="C72" s="30"/>
      <c r="D72" s="30"/>
      <c r="E72" s="39"/>
      <c r="F72" s="34"/>
      <c r="G72" s="30"/>
      <c r="H72" s="30"/>
      <c r="I72" s="30"/>
      <c r="J72" s="39"/>
    </row>
    <row r="73" spans="1:10">
      <c r="A73" s="34"/>
      <c r="B73" s="30"/>
      <c r="C73" s="30"/>
      <c r="D73" s="30"/>
      <c r="E73" s="39"/>
      <c r="F73" s="34"/>
      <c r="G73" s="30"/>
      <c r="H73" s="30"/>
      <c r="I73" s="30"/>
      <c r="J73" s="39"/>
    </row>
    <row r="74" spans="1:10" ht="15.75" thickBot="1">
      <c r="A74" s="40"/>
      <c r="B74" s="41"/>
      <c r="C74" s="41"/>
      <c r="D74" s="41"/>
      <c r="E74" s="164"/>
      <c r="F74" s="40"/>
      <c r="G74" s="41"/>
      <c r="H74" s="41"/>
      <c r="I74" s="41"/>
      <c r="J74" s="164"/>
    </row>
    <row r="75" spans="1:10" ht="18">
      <c r="A75" s="499"/>
      <c r="B75" s="499"/>
      <c r="C75" s="499"/>
      <c r="D75" s="499"/>
      <c r="E75" s="499"/>
      <c r="F75" s="499"/>
      <c r="G75" s="499"/>
      <c r="H75" s="499"/>
      <c r="I75" s="499"/>
      <c r="J75" s="499"/>
    </row>
    <row r="76" spans="1:10" ht="18">
      <c r="A76" s="2717" t="s">
        <v>4693</v>
      </c>
      <c r="B76" s="2717"/>
      <c r="C76" s="922"/>
      <c r="D76" s="517"/>
      <c r="E76" s="517"/>
      <c r="F76" s="2717" t="s">
        <v>4693</v>
      </c>
      <c r="G76" s="2717"/>
      <c r="H76" s="922"/>
      <c r="I76" s="517"/>
      <c r="J76" s="518" t="s">
        <v>2738</v>
      </c>
    </row>
    <row r="77" spans="1:10" ht="18">
      <c r="A77" s="519" t="s">
        <v>2739</v>
      </c>
      <c r="B77" s="923"/>
      <c r="C77" s="923"/>
      <c r="D77" s="923"/>
      <c r="E77" s="923"/>
      <c r="F77" s="519" t="s">
        <v>2740</v>
      </c>
      <c r="G77" s="923"/>
      <c r="H77" s="923"/>
      <c r="I77" s="923"/>
      <c r="J77" s="923"/>
    </row>
  </sheetData>
  <mergeCells count="1">
    <mergeCell ref="B62:E63"/>
  </mergeCells>
  <printOptions horizontalCentered="1" verticalCentered="1"/>
  <pageMargins left="0.5" right="0.5" top="0.5" bottom="0.5" header="0" footer="0"/>
  <pageSetup scale="48" fitToWidth="2" orientation="portrait" r:id="rId1"/>
  <headerFooter alignWithMargins="0"/>
  <colBreaks count="1" manualBreakCount="1">
    <brk id="5" max="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68"/>
  <sheetViews>
    <sheetView defaultGridColor="0" colorId="22" zoomScaleNormal="100" workbookViewId="0">
      <selection sqref="A1:D1"/>
    </sheetView>
  </sheetViews>
  <sheetFormatPr defaultColWidth="9.6640625" defaultRowHeight="15"/>
  <cols>
    <col min="1" max="1" width="4.6640625" style="9" customWidth="1"/>
    <col min="2" max="2" width="7" style="9" customWidth="1"/>
    <col min="3" max="3" width="64.33203125" style="9" customWidth="1"/>
    <col min="4" max="4" width="6.6640625" style="9" customWidth="1"/>
    <col min="5" max="16384" width="9.6640625" style="9"/>
  </cols>
  <sheetData>
    <row r="1" spans="1:4" ht="22.15" customHeight="1" thickBot="1">
      <c r="A1" s="3036" t="str">
        <f>'Data Sheet'!A56</f>
        <v>Annual Report of  New York State Electric &amp; Gas Corporation                                                                                     Year ended 12/31/2016</v>
      </c>
      <c r="B1" s="3036"/>
      <c r="C1" s="3036"/>
      <c r="D1" s="3036"/>
    </row>
    <row r="2" spans="1:4">
      <c r="A2" s="805"/>
      <c r="B2" s="20"/>
      <c r="C2" s="20"/>
      <c r="D2" s="21"/>
    </row>
    <row r="3" spans="1:4" ht="15" customHeight="1">
      <c r="A3" s="22" t="s">
        <v>1778</v>
      </c>
      <c r="B3" s="19" t="s">
        <v>1778</v>
      </c>
      <c r="C3" s="19" t="s">
        <v>1778</v>
      </c>
      <c r="D3" s="23"/>
    </row>
    <row r="4" spans="1:4" ht="15" customHeight="1">
      <c r="A4" s="24" t="s">
        <v>1779</v>
      </c>
      <c r="B4" s="18"/>
      <c r="C4" s="18"/>
      <c r="D4" s="25"/>
    </row>
    <row r="5" spans="1:4">
      <c r="A5" s="22"/>
      <c r="B5" s="19"/>
      <c r="C5" s="19"/>
      <c r="D5" s="23"/>
    </row>
    <row r="6" spans="1:4">
      <c r="A6" s="22"/>
      <c r="B6" s="19"/>
      <c r="C6" s="19"/>
      <c r="D6" s="23"/>
    </row>
    <row r="7" spans="1:4">
      <c r="A7" s="22"/>
      <c r="B7" s="19"/>
      <c r="C7" s="19"/>
      <c r="D7" s="23"/>
    </row>
    <row r="8" spans="1:4">
      <c r="A8" s="804" t="s">
        <v>3554</v>
      </c>
      <c r="B8" s="3037" t="s">
        <v>1349</v>
      </c>
      <c r="C8" s="3037"/>
      <c r="D8" s="3038"/>
    </row>
    <row r="9" spans="1:4">
      <c r="A9" s="22"/>
      <c r="B9" s="3034" t="s">
        <v>2695</v>
      </c>
      <c r="C9" s="3034"/>
      <c r="D9" s="3035"/>
    </row>
    <row r="10" spans="1:4">
      <c r="A10" s="22"/>
      <c r="B10" s="3034" t="s">
        <v>2694</v>
      </c>
      <c r="C10" s="3034"/>
      <c r="D10" s="3035"/>
    </row>
    <row r="11" spans="1:4">
      <c r="A11" s="22"/>
      <c r="B11"/>
      <c r="C11"/>
      <c r="D11" s="806"/>
    </row>
    <row r="12" spans="1:4">
      <c r="A12" s="804" t="s">
        <v>3555</v>
      </c>
      <c r="B12" s="803" t="s">
        <v>1350</v>
      </c>
      <c r="C12" s="18"/>
      <c r="D12" s="23"/>
    </row>
    <row r="13" spans="1:4">
      <c r="A13" s="22"/>
      <c r="B13" s="3034" t="s">
        <v>2696</v>
      </c>
      <c r="C13" s="3034"/>
      <c r="D13" s="3035"/>
    </row>
    <row r="14" spans="1:4">
      <c r="A14" s="22"/>
      <c r="B14" s="3034" t="s">
        <v>2697</v>
      </c>
      <c r="C14" s="3034"/>
      <c r="D14" s="3035"/>
    </row>
    <row r="15" spans="1:4">
      <c r="A15" s="22"/>
      <c r="B15" s="3034" t="s">
        <v>2698</v>
      </c>
      <c r="C15" s="3034"/>
      <c r="D15" s="3035"/>
    </row>
    <row r="16" spans="1:4">
      <c r="A16" s="22"/>
      <c r="B16" s="18"/>
      <c r="C16" s="18"/>
      <c r="D16" s="23"/>
    </row>
    <row r="17" spans="1:4">
      <c r="A17" s="804" t="s">
        <v>3556</v>
      </c>
      <c r="B17" s="3034" t="s">
        <v>1348</v>
      </c>
      <c r="C17" s="3034"/>
      <c r="D17" s="3035"/>
    </row>
    <row r="18" spans="1:4">
      <c r="A18" s="22"/>
      <c r="B18" s="3034" t="s">
        <v>1780</v>
      </c>
      <c r="C18" s="3034"/>
      <c r="D18" s="3035"/>
    </row>
    <row r="19" spans="1:4">
      <c r="A19" s="22"/>
      <c r="B19" s="3034" t="s">
        <v>1781</v>
      </c>
      <c r="C19" s="3034"/>
      <c r="D19" s="3035"/>
    </row>
    <row r="20" spans="1:4">
      <c r="A20" s="22"/>
      <c r="B20" s="18"/>
      <c r="C20" s="18"/>
      <c r="D20" s="23"/>
    </row>
    <row r="21" spans="1:4">
      <c r="A21" s="804" t="s">
        <v>3557</v>
      </c>
      <c r="B21" s="3034" t="s">
        <v>1351</v>
      </c>
      <c r="C21" s="3034"/>
      <c r="D21" s="3035"/>
    </row>
    <row r="22" spans="1:4">
      <c r="A22" s="22"/>
      <c r="B22" s="3034" t="s">
        <v>1782</v>
      </c>
      <c r="C22" s="3034"/>
      <c r="D22" s="3035"/>
    </row>
    <row r="23" spans="1:4">
      <c r="A23" s="22"/>
      <c r="B23" s="3034" t="s">
        <v>1352</v>
      </c>
      <c r="C23" s="3034"/>
      <c r="D23" s="3035"/>
    </row>
    <row r="24" spans="1:4">
      <c r="A24" s="22"/>
      <c r="B24" s="3034" t="s">
        <v>1353</v>
      </c>
      <c r="C24" s="3034"/>
      <c r="D24" s="3035"/>
    </row>
    <row r="25" spans="1:4">
      <c r="A25" s="22"/>
      <c r="B25" s="3034" t="s">
        <v>1354</v>
      </c>
      <c r="C25" s="3034"/>
      <c r="D25" s="3035"/>
    </row>
    <row r="26" spans="1:4">
      <c r="A26" s="22"/>
      <c r="B26" s="3034" t="s">
        <v>3825</v>
      </c>
      <c r="C26" s="3034"/>
      <c r="D26" s="3035"/>
    </row>
    <row r="27" spans="1:4">
      <c r="A27" s="22"/>
      <c r="B27" s="18"/>
      <c r="C27" s="18"/>
      <c r="D27" s="23"/>
    </row>
    <row r="28" spans="1:4">
      <c r="A28" s="804" t="s">
        <v>3558</v>
      </c>
      <c r="B28" s="3034" t="s">
        <v>3826</v>
      </c>
      <c r="C28" s="3034"/>
      <c r="D28" s="3035"/>
    </row>
    <row r="29" spans="1:4">
      <c r="A29" s="22"/>
      <c r="B29" s="3034" t="s">
        <v>3827</v>
      </c>
      <c r="C29" s="3034"/>
      <c r="D29" s="3035"/>
    </row>
    <row r="30" spans="1:4">
      <c r="A30" s="22"/>
      <c r="B30" s="3034" t="s">
        <v>3828</v>
      </c>
      <c r="C30" s="3034"/>
      <c r="D30" s="3035"/>
    </row>
    <row r="31" spans="1:4">
      <c r="A31" s="22"/>
      <c r="B31" s="18"/>
      <c r="C31" s="18"/>
      <c r="D31" s="23"/>
    </row>
    <row r="32" spans="1:4">
      <c r="A32" s="804" t="s">
        <v>3559</v>
      </c>
      <c r="B32" s="803" t="s">
        <v>3829</v>
      </c>
      <c r="C32" s="18"/>
      <c r="D32" s="23"/>
    </row>
    <row r="33" spans="1:4">
      <c r="A33" s="22"/>
      <c r="B33" s="3034" t="s">
        <v>3830</v>
      </c>
      <c r="C33" s="3034"/>
      <c r="D33" s="3035"/>
    </row>
    <row r="34" spans="1:4">
      <c r="A34" s="22"/>
      <c r="B34" s="3034" t="s">
        <v>1783</v>
      </c>
      <c r="C34" s="3034"/>
      <c r="D34" s="3035"/>
    </row>
    <row r="35" spans="1:4">
      <c r="A35" s="22"/>
      <c r="B35" s="18"/>
      <c r="C35" s="18"/>
      <c r="D35" s="23"/>
    </row>
    <row r="36" spans="1:4">
      <c r="A36" s="804" t="s">
        <v>3560</v>
      </c>
      <c r="B36" s="3034" t="s">
        <v>3831</v>
      </c>
      <c r="C36" s="3034"/>
      <c r="D36" s="3035"/>
    </row>
    <row r="37" spans="1:4">
      <c r="A37" s="22"/>
      <c r="B37" s="3034" t="s">
        <v>3832</v>
      </c>
      <c r="C37" s="3034"/>
      <c r="D37" s="3035"/>
    </row>
    <row r="38" spans="1:4">
      <c r="A38" s="22"/>
      <c r="B38" s="3034" t="s">
        <v>3833</v>
      </c>
      <c r="C38" s="3034"/>
      <c r="D38" s="3035"/>
    </row>
    <row r="39" spans="1:4">
      <c r="A39" s="22"/>
      <c r="B39" s="3034" t="s">
        <v>3834</v>
      </c>
      <c r="C39" s="3034"/>
      <c r="D39" s="3035"/>
    </row>
    <row r="40" spans="1:4">
      <c r="A40" s="22"/>
      <c r="B40" s="18"/>
      <c r="C40" s="18"/>
      <c r="D40" s="23"/>
    </row>
    <row r="41" spans="1:4">
      <c r="A41" s="804" t="s">
        <v>3561</v>
      </c>
      <c r="B41" s="3034" t="s">
        <v>3835</v>
      </c>
      <c r="C41" s="3034"/>
      <c r="D41" s="3035"/>
    </row>
    <row r="42" spans="1:4">
      <c r="A42" s="22"/>
      <c r="B42" s="3034" t="s">
        <v>1784</v>
      </c>
      <c r="C42" s="3034"/>
      <c r="D42" s="3035"/>
    </row>
    <row r="43" spans="1:4">
      <c r="A43" s="22"/>
      <c r="B43" s="3034" t="s">
        <v>1785</v>
      </c>
      <c r="C43" s="3034"/>
      <c r="D43" s="3035"/>
    </row>
    <row r="44" spans="1:4">
      <c r="A44" s="22"/>
      <c r="B44" s="18"/>
      <c r="C44" s="18"/>
      <c r="D44" s="23"/>
    </row>
    <row r="45" spans="1:4">
      <c r="A45" s="804" t="s">
        <v>3562</v>
      </c>
      <c r="B45" s="3034" t="s">
        <v>3551</v>
      </c>
      <c r="C45" s="3034"/>
      <c r="D45" s="3035"/>
    </row>
    <row r="46" spans="1:4">
      <c r="A46" s="22"/>
      <c r="B46" s="3034" t="s">
        <v>3552</v>
      </c>
      <c r="C46" s="3034"/>
      <c r="D46" s="3035"/>
    </row>
    <row r="47" spans="1:4">
      <c r="A47" s="22"/>
      <c r="B47" s="18"/>
      <c r="C47" s="18"/>
      <c r="D47" s="23"/>
    </row>
    <row r="48" spans="1:4">
      <c r="A48" s="804" t="s">
        <v>3563</v>
      </c>
      <c r="B48" s="3034" t="s">
        <v>3553</v>
      </c>
      <c r="C48" s="3034"/>
      <c r="D48" s="3035"/>
    </row>
    <row r="49" spans="1:4">
      <c r="A49" s="22"/>
      <c r="B49" s="3034" t="s">
        <v>1786</v>
      </c>
      <c r="C49" s="3034"/>
      <c r="D49" s="3035"/>
    </row>
    <row r="50" spans="1:4">
      <c r="A50" s="22"/>
      <c r="B50" s="3034" t="s">
        <v>1787</v>
      </c>
      <c r="C50" s="3034"/>
      <c r="D50" s="3035"/>
    </row>
    <row r="51" spans="1:4">
      <c r="A51" s="22"/>
      <c r="B51" s="18"/>
      <c r="C51" s="18"/>
      <c r="D51" s="23"/>
    </row>
    <row r="52" spans="1:4">
      <c r="A52" s="22"/>
      <c r="B52" s="19"/>
      <c r="C52" s="19"/>
      <c r="D52" s="23"/>
    </row>
    <row r="53" spans="1:4" ht="15.75" thickBot="1">
      <c r="A53" s="26"/>
      <c r="B53" s="27"/>
      <c r="C53" s="27"/>
      <c r="D53" s="28"/>
    </row>
    <row r="54" spans="1:4">
      <c r="A54" s="19"/>
      <c r="B54" s="19"/>
      <c r="C54" s="647" t="s">
        <v>1788</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mergeCells count="33">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A1:D1"/>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5"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view="pageBreakPreview" zoomScale="60" zoomScaleNormal="100" workbookViewId="0">
      <selection activeCell="A3" sqref="A3"/>
    </sheetView>
  </sheetViews>
  <sheetFormatPr defaultRowHeight="15"/>
  <cols>
    <col min="1" max="1" width="4" customWidth="1"/>
    <col min="2" max="2" width="43.44140625" customWidth="1"/>
    <col min="3" max="3" width="19.21875" bestFit="1" customWidth="1"/>
    <col min="4" max="7" width="14.88671875" bestFit="1" customWidth="1"/>
  </cols>
  <sheetData>
    <row r="1" spans="1:7" ht="15.75" thickBot="1"/>
    <row r="2" spans="1:7" ht="15.75" thickTop="1">
      <c r="A2" s="1360" t="s">
        <v>3275</v>
      </c>
      <c r="B2" s="1361"/>
      <c r="C2" s="1362" t="s">
        <v>3276</v>
      </c>
      <c r="D2" s="1363" t="s">
        <v>1791</v>
      </c>
      <c r="E2" s="1364" t="s">
        <v>1792</v>
      </c>
      <c r="F2" s="1362"/>
      <c r="G2" s="1365"/>
    </row>
    <row r="3" spans="1:7">
      <c r="A3" s="1582" t="str">
        <f>'Data Sheet'!$C$25</f>
        <v xml:space="preserve"> New York State Electric &amp; Gas Corporation</v>
      </c>
      <c r="B3" s="81"/>
      <c r="C3" s="831" t="s">
        <v>3277</v>
      </c>
      <c r="D3" s="78" t="s">
        <v>3295</v>
      </c>
      <c r="E3" s="98"/>
      <c r="F3" s="831"/>
      <c r="G3" s="1367"/>
    </row>
    <row r="4" spans="1:7">
      <c r="A4" s="1368" t="s">
        <v>3278</v>
      </c>
      <c r="B4" s="81"/>
      <c r="C4" s="831" t="s">
        <v>3279</v>
      </c>
      <c r="D4" s="702" t="str">
        <f>'[1]Data Sheet'!$C$40</f>
        <v xml:space="preserve"> </v>
      </c>
      <c r="E4" s="2977">
        <v>42735</v>
      </c>
      <c r="F4" s="77"/>
      <c r="G4" s="1369"/>
    </row>
    <row r="5" spans="1:7">
      <c r="A5" s="1370" t="s">
        <v>3976</v>
      </c>
      <c r="B5" s="232"/>
      <c r="C5" s="232"/>
      <c r="D5" s="232"/>
      <c r="E5" s="232"/>
      <c r="F5" s="232"/>
      <c r="G5" s="1371"/>
    </row>
    <row r="6" spans="1:7">
      <c r="A6" s="1366" t="s">
        <v>4399</v>
      </c>
      <c r="B6" s="831"/>
      <c r="C6" s="831"/>
      <c r="D6" s="831"/>
      <c r="E6" s="89"/>
      <c r="F6" s="831"/>
      <c r="G6" s="1367"/>
    </row>
    <row r="7" spans="1:7">
      <c r="A7" s="1366" t="s">
        <v>3977</v>
      </c>
      <c r="B7" s="831"/>
      <c r="C7" s="831"/>
      <c r="D7" s="831"/>
      <c r="E7" s="831"/>
      <c r="F7" s="831"/>
      <c r="G7" s="1367"/>
    </row>
    <row r="8" spans="1:7">
      <c r="A8" s="1375"/>
      <c r="B8" s="1376"/>
      <c r="C8" s="1376"/>
      <c r="D8" s="1376"/>
      <c r="E8" s="1376"/>
      <c r="F8" s="1376"/>
      <c r="G8" s="1377"/>
    </row>
    <row r="9" spans="1:7">
      <c r="A9" s="1378" t="s">
        <v>1718</v>
      </c>
      <c r="B9" s="1379"/>
      <c r="C9" s="1461"/>
      <c r="D9" s="1461"/>
      <c r="E9" s="1461"/>
      <c r="F9" s="1461"/>
      <c r="G9" s="1462"/>
    </row>
    <row r="10" spans="1:7">
      <c r="A10" s="1382" t="s">
        <v>1721</v>
      </c>
      <c r="B10" s="1464" t="s">
        <v>3978</v>
      </c>
      <c r="C10" s="1393" t="s">
        <v>3979</v>
      </c>
      <c r="D10" s="1393" t="s">
        <v>3979</v>
      </c>
      <c r="E10" s="1393" t="s">
        <v>3979</v>
      </c>
      <c r="F10" s="1393" t="s">
        <v>3979</v>
      </c>
      <c r="G10" s="1421" t="s">
        <v>3979</v>
      </c>
    </row>
    <row r="11" spans="1:7">
      <c r="A11" s="1382"/>
      <c r="B11" s="1464"/>
      <c r="C11" s="1393" t="s">
        <v>3980</v>
      </c>
      <c r="D11" s="1393" t="s">
        <v>3981</v>
      </c>
      <c r="E11" s="1393" t="s">
        <v>3982</v>
      </c>
      <c r="F11" s="1393" t="s">
        <v>3983</v>
      </c>
      <c r="G11" s="1421" t="s">
        <v>2327</v>
      </c>
    </row>
    <row r="12" spans="1:7">
      <c r="A12" s="1384"/>
      <c r="B12" s="1381" t="s">
        <v>3007</v>
      </c>
      <c r="C12" s="1393" t="s">
        <v>3008</v>
      </c>
      <c r="D12" s="1393" t="s">
        <v>3009</v>
      </c>
      <c r="E12" s="1393" t="s">
        <v>3010</v>
      </c>
      <c r="F12" s="1393" t="s">
        <v>2337</v>
      </c>
      <c r="G12" s="1426" t="s">
        <v>2338</v>
      </c>
    </row>
    <row r="13" spans="1:7" ht="15.75">
      <c r="A13" s="1385">
        <v>1</v>
      </c>
      <c r="B13" s="1468"/>
      <c r="C13" s="1394"/>
      <c r="D13" s="1394"/>
      <c r="E13" s="1394"/>
      <c r="F13" s="1394"/>
      <c r="G13" s="1388"/>
    </row>
    <row r="14" spans="1:7">
      <c r="A14" s="1385">
        <v>2</v>
      </c>
      <c r="B14" s="1469" t="s">
        <v>4730</v>
      </c>
      <c r="C14" s="1394"/>
      <c r="D14" s="1470"/>
      <c r="E14" s="1470"/>
      <c r="F14" s="1470"/>
      <c r="G14" s="1471"/>
    </row>
    <row r="15" spans="1:7">
      <c r="A15" s="1385">
        <v>3</v>
      </c>
      <c r="B15" s="1469"/>
      <c r="C15" s="1394"/>
      <c r="D15" s="1470"/>
      <c r="E15" s="1401"/>
      <c r="F15" s="1401"/>
      <c r="G15" s="1402"/>
    </row>
    <row r="16" spans="1:7">
      <c r="A16" s="1385">
        <v>4</v>
      </c>
      <c r="B16" s="1469"/>
      <c r="C16" s="1394"/>
      <c r="D16" s="1401"/>
      <c r="E16" s="1401"/>
      <c r="F16" s="1401"/>
      <c r="G16" s="1402"/>
    </row>
    <row r="17" spans="1:7">
      <c r="A17" s="1385">
        <v>5</v>
      </c>
      <c r="B17" s="1469"/>
      <c r="C17" s="1394"/>
      <c r="D17" s="1401"/>
      <c r="E17" s="1401"/>
      <c r="F17" s="1401"/>
      <c r="G17" s="1402"/>
    </row>
    <row r="18" spans="1:7">
      <c r="A18" s="1385">
        <v>6</v>
      </c>
      <c r="B18" s="1469"/>
      <c r="C18" s="1394"/>
      <c r="D18" s="1395"/>
      <c r="E18" s="1395"/>
      <c r="F18" s="1395"/>
      <c r="G18" s="1396"/>
    </row>
    <row r="19" spans="1:7">
      <c r="A19" s="1385">
        <v>7</v>
      </c>
      <c r="B19" s="1469"/>
      <c r="C19" s="1394"/>
      <c r="D19" s="1398"/>
      <c r="E19" s="1398"/>
      <c r="F19" s="1398"/>
      <c r="G19" s="1399"/>
    </row>
    <row r="20" spans="1:7">
      <c r="A20" s="1385">
        <v>8</v>
      </c>
      <c r="B20" s="1469"/>
      <c r="C20" s="1394"/>
      <c r="D20" s="1401"/>
      <c r="E20" s="1470"/>
      <c r="F20" s="1470"/>
      <c r="G20" s="1471"/>
    </row>
    <row r="21" spans="1:7">
      <c r="A21" s="1385">
        <v>9</v>
      </c>
      <c r="B21" s="1469"/>
      <c r="C21" s="1394"/>
      <c r="D21" s="1401"/>
      <c r="E21" s="1401"/>
      <c r="F21" s="1401"/>
      <c r="G21" s="1402"/>
    </row>
    <row r="22" spans="1:7">
      <c r="A22" s="1385">
        <v>10</v>
      </c>
      <c r="B22" s="1469"/>
      <c r="C22" s="1394"/>
      <c r="D22" s="1401"/>
      <c r="E22" s="1401"/>
      <c r="F22" s="1401"/>
      <c r="G22" s="1402"/>
    </row>
    <row r="23" spans="1:7">
      <c r="A23" s="1385">
        <v>11</v>
      </c>
      <c r="B23" s="1469"/>
      <c r="C23" s="1394"/>
      <c r="D23" s="1401"/>
      <c r="E23" s="1401"/>
      <c r="F23" s="1401"/>
      <c r="G23" s="1402"/>
    </row>
    <row r="24" spans="1:7">
      <c r="A24" s="1385">
        <v>12</v>
      </c>
      <c r="B24" s="1469"/>
      <c r="C24" s="1394"/>
      <c r="D24" s="1401"/>
      <c r="E24" s="1401"/>
      <c r="F24" s="1401"/>
      <c r="G24" s="1402"/>
    </row>
    <row r="25" spans="1:7">
      <c r="A25" s="1385">
        <v>13</v>
      </c>
      <c r="B25" s="1469"/>
      <c r="C25" s="1394"/>
      <c r="D25" s="1401"/>
      <c r="E25" s="1401"/>
      <c r="F25" s="1401"/>
      <c r="G25" s="1402"/>
    </row>
    <row r="26" spans="1:7">
      <c r="A26" s="1385">
        <v>14</v>
      </c>
      <c r="B26" s="1469"/>
      <c r="C26" s="1394"/>
      <c r="D26" s="1401"/>
      <c r="E26" s="1401"/>
      <c r="F26" s="1401"/>
      <c r="G26" s="1402"/>
    </row>
    <row r="27" spans="1:7">
      <c r="A27" s="1385">
        <v>15</v>
      </c>
      <c r="B27" s="1469"/>
      <c r="C27" s="1394"/>
      <c r="D27" s="1401"/>
      <c r="E27" s="1401"/>
      <c r="F27" s="1401"/>
      <c r="G27" s="1402"/>
    </row>
    <row r="28" spans="1:7">
      <c r="A28" s="1385">
        <v>16</v>
      </c>
      <c r="B28" s="1469"/>
      <c r="C28" s="1394"/>
      <c r="D28" s="1401"/>
      <c r="E28" s="1401"/>
      <c r="F28" s="1401"/>
      <c r="G28" s="1402"/>
    </row>
    <row r="29" spans="1:7">
      <c r="A29" s="1385">
        <v>17</v>
      </c>
      <c r="B29" s="1469"/>
      <c r="C29" s="1394"/>
      <c r="D29" s="1401"/>
      <c r="E29" s="1401"/>
      <c r="F29" s="1401"/>
      <c r="G29" s="1402"/>
    </row>
    <row r="30" spans="1:7">
      <c r="A30" s="1385">
        <v>18</v>
      </c>
      <c r="B30" s="1469"/>
      <c r="C30" s="1394"/>
      <c r="D30" s="1401"/>
      <c r="E30" s="1401"/>
      <c r="F30" s="1401"/>
      <c r="G30" s="1402"/>
    </row>
    <row r="31" spans="1:7">
      <c r="A31" s="1385">
        <v>19</v>
      </c>
      <c r="B31" s="1469"/>
      <c r="C31" s="1394"/>
      <c r="D31" s="1401"/>
      <c r="E31" s="1401"/>
      <c r="F31" s="1401"/>
      <c r="G31" s="1402"/>
    </row>
    <row r="32" spans="1:7">
      <c r="A32" s="1385">
        <v>20</v>
      </c>
      <c r="B32" s="1469"/>
      <c r="C32" s="1394"/>
      <c r="D32" s="1401"/>
      <c r="E32" s="1401"/>
      <c r="F32" s="1401"/>
      <c r="G32" s="1402"/>
    </row>
    <row r="33" spans="1:7" ht="15.75">
      <c r="A33" s="1385">
        <v>21</v>
      </c>
      <c r="B33" s="1468"/>
      <c r="C33" s="1394"/>
      <c r="D33" s="1401"/>
      <c r="E33" s="1401"/>
      <c r="F33" s="1401"/>
      <c r="G33" s="1402"/>
    </row>
    <row r="34" spans="1:7">
      <c r="A34" s="1385">
        <v>22</v>
      </c>
      <c r="B34" s="1386"/>
      <c r="C34" s="1387"/>
      <c r="D34" s="1391"/>
      <c r="E34" s="1391"/>
      <c r="F34" s="1391"/>
      <c r="G34" s="1392"/>
    </row>
    <row r="35" spans="1:7">
      <c r="A35" s="1385">
        <v>23</v>
      </c>
      <c r="B35" s="1386"/>
      <c r="C35" s="1387"/>
      <c r="D35" s="1391"/>
      <c r="E35" s="1391"/>
      <c r="F35" s="1391"/>
      <c r="G35" s="1392"/>
    </row>
    <row r="36" spans="1:7">
      <c r="A36" s="1385">
        <v>24</v>
      </c>
      <c r="B36" s="1386"/>
      <c r="C36" s="1387"/>
      <c r="D36" s="1401"/>
      <c r="E36" s="1401"/>
      <c r="F36" s="1401"/>
      <c r="G36" s="1402"/>
    </row>
    <row r="37" spans="1:7">
      <c r="A37" s="1385">
        <v>25</v>
      </c>
      <c r="B37" s="1386"/>
      <c r="C37" s="1387"/>
      <c r="D37" s="1391"/>
      <c r="E37" s="1391"/>
      <c r="F37" s="1391"/>
      <c r="G37" s="1392"/>
    </row>
    <row r="38" spans="1:7">
      <c r="A38" s="1385">
        <v>26</v>
      </c>
      <c r="B38" s="1386"/>
      <c r="C38" s="1387"/>
      <c r="D38" s="1391"/>
      <c r="E38" s="1391"/>
      <c r="F38" s="1391"/>
      <c r="G38" s="1392"/>
    </row>
    <row r="39" spans="1:7">
      <c r="A39" s="1385">
        <v>27</v>
      </c>
      <c r="B39" s="1386"/>
      <c r="C39" s="1387"/>
      <c r="D39" s="1391"/>
      <c r="E39" s="1391"/>
      <c r="F39" s="1391"/>
      <c r="G39" s="1392"/>
    </row>
    <row r="40" spans="1:7">
      <c r="A40" s="1385">
        <v>28</v>
      </c>
      <c r="B40" s="1386"/>
      <c r="C40" s="1387"/>
      <c r="D40" s="1391"/>
      <c r="E40" s="1391"/>
      <c r="F40" s="1391"/>
      <c r="G40" s="1392"/>
    </row>
    <row r="41" spans="1:7">
      <c r="A41" s="1385">
        <v>29</v>
      </c>
      <c r="B41" s="1386"/>
      <c r="C41" s="1387"/>
      <c r="D41" s="1391"/>
      <c r="E41" s="1391"/>
      <c r="F41" s="1391"/>
      <c r="G41" s="1392"/>
    </row>
    <row r="42" spans="1:7">
      <c r="A42" s="1385">
        <v>30</v>
      </c>
      <c r="B42" s="1386"/>
      <c r="C42" s="1387"/>
      <c r="D42" s="1391"/>
      <c r="E42" s="1391"/>
      <c r="F42" s="1391"/>
      <c r="G42" s="1392"/>
    </row>
    <row r="43" spans="1:7">
      <c r="A43" s="1385">
        <v>31</v>
      </c>
      <c r="B43" s="1386"/>
      <c r="C43" s="1387"/>
      <c r="D43" s="1391"/>
      <c r="E43" s="1391"/>
      <c r="F43" s="1391"/>
      <c r="G43" s="1392"/>
    </row>
    <row r="44" spans="1:7">
      <c r="A44" s="1385">
        <v>32</v>
      </c>
      <c r="B44" s="1386"/>
      <c r="C44" s="1387"/>
      <c r="D44" s="1391"/>
      <c r="E44" s="1391"/>
      <c r="F44" s="1391"/>
      <c r="G44" s="1392"/>
    </row>
    <row r="45" spans="1:7">
      <c r="A45" s="1385">
        <v>33</v>
      </c>
      <c r="B45" s="1386"/>
      <c r="C45" s="1387"/>
      <c r="D45" s="1401"/>
      <c r="E45" s="1401"/>
      <c r="F45" s="1401"/>
      <c r="G45" s="1402"/>
    </row>
    <row r="46" spans="1:7">
      <c r="A46" s="1385">
        <v>34</v>
      </c>
      <c r="B46" s="1386"/>
      <c r="C46" s="1387"/>
      <c r="D46" s="1391"/>
      <c r="E46" s="1391"/>
      <c r="F46" s="1391"/>
      <c r="G46" s="1392"/>
    </row>
    <row r="47" spans="1:7">
      <c r="A47" s="1385">
        <v>35</v>
      </c>
      <c r="B47" s="1386"/>
      <c r="C47" s="1387"/>
      <c r="D47" s="1391"/>
      <c r="E47" s="1391"/>
      <c r="F47" s="1391"/>
      <c r="G47" s="1392"/>
    </row>
    <row r="48" spans="1:7">
      <c r="A48" s="1385">
        <v>36</v>
      </c>
      <c r="B48" s="1386"/>
      <c r="C48" s="1387"/>
      <c r="D48" s="1391"/>
      <c r="E48" s="1391"/>
      <c r="F48" s="1391"/>
      <c r="G48" s="1392"/>
    </row>
    <row r="49" spans="1:7">
      <c r="A49" s="1385">
        <v>37</v>
      </c>
      <c r="B49" s="1386"/>
      <c r="C49" s="1387"/>
      <c r="D49" s="1391"/>
      <c r="E49" s="1391"/>
      <c r="F49" s="1391"/>
      <c r="G49" s="1392"/>
    </row>
    <row r="50" spans="1:7">
      <c r="A50" s="1385">
        <v>38</v>
      </c>
      <c r="B50" s="1386"/>
      <c r="C50" s="1387"/>
      <c r="D50" s="1391"/>
      <c r="E50" s="1391"/>
      <c r="F50" s="1391"/>
      <c r="G50" s="1392"/>
    </row>
    <row r="51" spans="1:7">
      <c r="A51" s="1385">
        <v>39</v>
      </c>
      <c r="B51" s="1386"/>
      <c r="C51" s="1387"/>
      <c r="D51" s="1391"/>
      <c r="E51" s="1391"/>
      <c r="F51" s="1391"/>
      <c r="G51" s="1392"/>
    </row>
    <row r="52" spans="1:7">
      <c r="A52" s="1385">
        <v>40</v>
      </c>
      <c r="B52" s="1386"/>
      <c r="C52" s="1387"/>
      <c r="D52" s="1391"/>
      <c r="E52" s="1391"/>
      <c r="F52" s="1391"/>
      <c r="G52" s="1392"/>
    </row>
    <row r="53" spans="1:7">
      <c r="A53" s="1385">
        <v>41</v>
      </c>
      <c r="B53" s="1386"/>
      <c r="C53" s="1387"/>
      <c r="D53" s="1391"/>
      <c r="E53" s="1391"/>
      <c r="F53" s="1391"/>
      <c r="G53" s="1392"/>
    </row>
    <row r="54" spans="1:7">
      <c r="A54" s="1385">
        <v>42</v>
      </c>
      <c r="B54" s="1386"/>
      <c r="C54" s="1387"/>
      <c r="D54" s="1391"/>
      <c r="E54" s="1391"/>
      <c r="F54" s="1391"/>
      <c r="G54" s="1392"/>
    </row>
    <row r="55" spans="1:7">
      <c r="A55" s="1385">
        <v>43</v>
      </c>
      <c r="B55" s="1386"/>
      <c r="C55" s="1387"/>
      <c r="D55" s="1391"/>
      <c r="E55" s="1391"/>
      <c r="F55" s="1391"/>
      <c r="G55" s="1392"/>
    </row>
    <row r="56" spans="1:7">
      <c r="A56" s="1385">
        <v>44</v>
      </c>
      <c r="B56" s="1386"/>
      <c r="C56" s="1387"/>
      <c r="D56" s="1391"/>
      <c r="E56" s="1391"/>
      <c r="F56" s="1391"/>
      <c r="G56" s="1392"/>
    </row>
    <row r="57" spans="1:7">
      <c r="A57" s="1385">
        <v>45</v>
      </c>
      <c r="B57" s="1386"/>
      <c r="C57" s="1387"/>
      <c r="D57" s="1391"/>
      <c r="E57" s="1391"/>
      <c r="F57" s="1391"/>
      <c r="G57" s="1392"/>
    </row>
    <row r="58" spans="1:7" ht="15.75" thickBot="1">
      <c r="A58" s="1407">
        <v>46</v>
      </c>
      <c r="B58" s="1408" t="s">
        <v>172</v>
      </c>
      <c r="C58" s="1410">
        <f>SUM(C13:C57)</f>
        <v>0</v>
      </c>
      <c r="D58" s="1410">
        <f>SUM(D13:D57)</f>
        <v>0</v>
      </c>
      <c r="E58" s="1410">
        <f>SUM(E13:E57)</f>
        <v>0</v>
      </c>
      <c r="F58" s="1410">
        <f>SUM(F13:F57)</f>
        <v>0</v>
      </c>
      <c r="G58" s="1472">
        <f>SUM(G13:G57)</f>
        <v>0</v>
      </c>
    </row>
    <row r="59" spans="1:7" ht="15.75" thickTop="1">
      <c r="A59" s="831"/>
      <c r="B59" s="831"/>
      <c r="C59" s="831"/>
      <c r="D59" s="992"/>
      <c r="E59" s="992"/>
      <c r="F59" s="992"/>
      <c r="G59" s="992"/>
    </row>
    <row r="60" spans="1:7">
      <c r="A60" s="17" t="s">
        <v>4658</v>
      </c>
      <c r="B60" s="17"/>
      <c r="C60" s="17"/>
      <c r="D60" s="17"/>
      <c r="E60" s="17"/>
      <c r="F60" s="17"/>
      <c r="G60" s="17"/>
    </row>
    <row r="61" spans="1:7">
      <c r="A61" s="69" t="s">
        <v>3984</v>
      </c>
      <c r="B61" s="69"/>
      <c r="C61" s="69"/>
      <c r="D61" s="69"/>
      <c r="E61" s="69"/>
      <c r="F61" s="69"/>
      <c r="G61" s="69"/>
    </row>
  </sheetData>
  <pageMargins left="0.7" right="0.7" top="0.75" bottom="0.75" header="0.3" footer="0.3"/>
  <pageSetup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7"/>
  <sheetViews>
    <sheetView tabSelected="1" defaultGridColor="0" view="pageBreakPreview" topLeftCell="A84" colorId="22" zoomScale="80" zoomScaleNormal="100" zoomScaleSheetLayoutView="80" workbookViewId="0">
      <selection activeCell="J124" sqref="J124"/>
    </sheetView>
  </sheetViews>
  <sheetFormatPr defaultColWidth="9.6640625" defaultRowHeight="15"/>
  <cols>
    <col min="1" max="1" width="5.6640625" style="2507" customWidth="1"/>
    <col min="2" max="2" width="34.33203125" style="2507" customWidth="1"/>
    <col min="3" max="3" width="16.44140625" style="2507" customWidth="1"/>
    <col min="4" max="4" width="13.77734375" style="2507" customWidth="1"/>
    <col min="5" max="5" width="14.6640625" style="2507" customWidth="1"/>
    <col min="6" max="6" width="17.21875" style="2507" customWidth="1"/>
    <col min="7" max="7" width="15.21875" style="2507" customWidth="1"/>
    <col min="8" max="8" width="13.109375" style="2507" customWidth="1"/>
    <col min="9" max="9" width="21.6640625" style="2507" customWidth="1"/>
    <col min="10" max="10" width="21.21875" style="2507" customWidth="1"/>
    <col min="11" max="11" width="21.109375" style="2507" customWidth="1"/>
    <col min="12" max="12" width="9.6640625" style="2507"/>
    <col min="13" max="13" width="10.6640625" style="2507" customWidth="1"/>
    <col min="14" max="14" width="20.44140625" style="2507" customWidth="1"/>
    <col min="15" max="15" width="4.77734375" style="2507" customWidth="1"/>
    <col min="16" max="16384" width="9.6640625" style="2507"/>
  </cols>
  <sheetData>
    <row r="1" spans="1:7" ht="15.75" thickTop="1">
      <c r="A1" s="1360" t="s">
        <v>3275</v>
      </c>
      <c r="B1" s="925"/>
      <c r="C1" s="926"/>
      <c r="D1" s="927" t="s">
        <v>1369</v>
      </c>
      <c r="E1" s="928"/>
      <c r="F1" s="929" t="s">
        <v>1791</v>
      </c>
      <c r="G1" s="930" t="s">
        <v>1792</v>
      </c>
    </row>
    <row r="2" spans="1:7">
      <c r="A2" s="1582" t="str">
        <f>'Data Sheet'!$C$25</f>
        <v xml:space="preserve"> New York State Electric &amp; Gas Corporation</v>
      </c>
      <c r="B2" s="922"/>
      <c r="C2" s="931"/>
      <c r="D2" s="932" t="s">
        <v>2741</v>
      </c>
      <c r="E2" s="933"/>
      <c r="F2" s="934" t="s">
        <v>1794</v>
      </c>
      <c r="G2" s="935"/>
    </row>
    <row r="3" spans="1:7" ht="15" customHeight="1">
      <c r="A3" s="936"/>
      <c r="B3" s="937"/>
      <c r="C3" s="938"/>
      <c r="D3" s="939" t="s">
        <v>2742</v>
      </c>
      <c r="E3" s="940"/>
      <c r="F3" s="1298" t="str">
        <f>'[2]Data Sheet'!$C$40</f>
        <v xml:space="preserve"> </v>
      </c>
      <c r="G3" s="2978">
        <v>42735</v>
      </c>
    </row>
    <row r="4" spans="1:7" ht="15" customHeight="1">
      <c r="A4" s="2722" t="s">
        <v>4610</v>
      </c>
      <c r="B4" s="2723"/>
      <c r="C4" s="2723"/>
      <c r="D4" s="2723"/>
      <c r="E4" s="2723"/>
      <c r="F4" s="2723"/>
      <c r="G4" s="2724"/>
    </row>
    <row r="5" spans="1:7" ht="12.75" customHeight="1">
      <c r="A5" s="2518"/>
      <c r="B5" s="2725" t="s">
        <v>2743</v>
      </c>
      <c r="C5" s="2726"/>
      <c r="D5" s="2726"/>
      <c r="E5" s="2727" t="s">
        <v>4369</v>
      </c>
      <c r="F5" s="2728"/>
      <c r="G5" s="2729"/>
    </row>
    <row r="6" spans="1:7" ht="12.75" customHeight="1">
      <c r="A6" s="1543"/>
      <c r="B6" s="2509" t="s">
        <v>4370</v>
      </c>
      <c r="C6" s="2254"/>
      <c r="D6" s="2254"/>
      <c r="E6" s="2730" t="s">
        <v>2744</v>
      </c>
      <c r="F6" s="2730"/>
      <c r="G6" s="2731"/>
    </row>
    <row r="7" spans="1:7" ht="12.75" customHeight="1">
      <c r="A7" s="1543"/>
      <c r="B7" s="2509" t="s">
        <v>4371</v>
      </c>
      <c r="C7" s="2254"/>
      <c r="D7" s="2254"/>
      <c r="E7" s="2732" t="s">
        <v>2745</v>
      </c>
      <c r="F7" s="2732"/>
      <c r="G7" s="2731"/>
    </row>
    <row r="8" spans="1:7" ht="12.75" customHeight="1">
      <c r="A8" s="1543"/>
      <c r="B8" s="2509" t="s">
        <v>4372</v>
      </c>
      <c r="C8" s="2254"/>
      <c r="D8" s="2254"/>
      <c r="E8" s="2732" t="s">
        <v>2746</v>
      </c>
      <c r="F8" s="2732"/>
      <c r="G8" s="2731"/>
    </row>
    <row r="9" spans="1:7" ht="12.75" customHeight="1">
      <c r="A9" s="1543"/>
      <c r="B9" s="2509" t="s">
        <v>4373</v>
      </c>
      <c r="C9" s="2254"/>
      <c r="D9" s="2254"/>
      <c r="E9" s="2732" t="s">
        <v>2747</v>
      </c>
      <c r="F9" s="2732"/>
      <c r="G9" s="2731"/>
    </row>
    <row r="10" spans="1:7" ht="12.75" customHeight="1">
      <c r="A10" s="1543"/>
      <c r="B10" s="2509" t="s">
        <v>2748</v>
      </c>
      <c r="C10" s="2254"/>
      <c r="D10" s="2254"/>
      <c r="E10" s="2732" t="s">
        <v>2749</v>
      </c>
      <c r="F10" s="2732"/>
      <c r="G10" s="2731"/>
    </row>
    <row r="11" spans="1:7" ht="12.75" customHeight="1">
      <c r="A11" s="1543"/>
      <c r="B11" s="2733" t="s">
        <v>2750</v>
      </c>
      <c r="C11" s="2733"/>
      <c r="D11" s="2733"/>
      <c r="E11" s="2732" t="s">
        <v>2751</v>
      </c>
      <c r="F11" s="2732"/>
      <c r="G11" s="2731"/>
    </row>
    <row r="12" spans="1:7" ht="12.75" customHeight="1">
      <c r="A12" s="1543"/>
      <c r="B12" s="2733" t="s">
        <v>2752</v>
      </c>
      <c r="C12" s="2733"/>
      <c r="D12" s="2733"/>
      <c r="E12" s="2732" t="s">
        <v>2753</v>
      </c>
      <c r="F12" s="2732"/>
      <c r="G12" s="2731"/>
    </row>
    <row r="13" spans="1:7" ht="12.75" customHeight="1">
      <c r="A13" s="1543"/>
      <c r="B13" s="2733" t="s">
        <v>1459</v>
      </c>
      <c r="C13" s="2733"/>
      <c r="D13" s="2733"/>
      <c r="E13" s="2732" t="s">
        <v>1460</v>
      </c>
      <c r="F13" s="2732"/>
      <c r="G13" s="2731"/>
    </row>
    <row r="14" spans="1:7" ht="12.75" customHeight="1">
      <c r="A14" s="1543"/>
      <c r="B14" s="2509" t="s">
        <v>1461</v>
      </c>
      <c r="C14" s="2254"/>
      <c r="D14" s="2254"/>
      <c r="E14" s="2732" t="s">
        <v>1462</v>
      </c>
      <c r="F14" s="2732"/>
      <c r="G14" s="2731"/>
    </row>
    <row r="15" spans="1:7" ht="12.75" customHeight="1">
      <c r="A15" s="1543"/>
      <c r="B15" s="2509" t="s">
        <v>4374</v>
      </c>
      <c r="C15" s="2254"/>
      <c r="D15" s="2254"/>
      <c r="E15" s="2732" t="s">
        <v>1463</v>
      </c>
      <c r="F15" s="2732"/>
      <c r="G15" s="2731"/>
    </row>
    <row r="16" spans="1:7" ht="12.75" customHeight="1">
      <c r="A16" s="1543"/>
      <c r="B16" s="2509" t="s">
        <v>4375</v>
      </c>
      <c r="C16" s="2254"/>
      <c r="D16" s="2254"/>
      <c r="E16" s="2732" t="s">
        <v>1465</v>
      </c>
      <c r="F16" s="2732"/>
      <c r="G16" s="2731"/>
    </row>
    <row r="17" spans="1:7" ht="12.75" customHeight="1">
      <c r="A17" s="72"/>
      <c r="B17" s="2509" t="s">
        <v>1464</v>
      </c>
      <c r="C17" s="2255"/>
      <c r="D17" s="2255"/>
      <c r="E17" s="235" t="s">
        <v>1466</v>
      </c>
      <c r="F17" s="235"/>
      <c r="G17" s="23"/>
    </row>
    <row r="18" spans="1:7" ht="12.75" customHeight="1">
      <c r="A18" s="72"/>
      <c r="B18" s="2509" t="s">
        <v>4376</v>
      </c>
      <c r="C18" s="2255"/>
      <c r="D18" s="2254"/>
      <c r="E18" s="235"/>
      <c r="F18" s="235"/>
      <c r="G18" s="23"/>
    </row>
    <row r="19" spans="1:7">
      <c r="A19" s="945" t="s">
        <v>1718</v>
      </c>
      <c r="B19" s="946"/>
      <c r="C19" s="947"/>
      <c r="D19" s="948"/>
      <c r="E19" s="949" t="s">
        <v>1467</v>
      </c>
      <c r="F19" s="949" t="s">
        <v>1468</v>
      </c>
      <c r="G19" s="950" t="s">
        <v>1469</v>
      </c>
    </row>
    <row r="20" spans="1:7">
      <c r="A20" s="951" t="s">
        <v>1721</v>
      </c>
      <c r="B20" s="952" t="s">
        <v>1470</v>
      </c>
      <c r="C20" s="953" t="s">
        <v>1471</v>
      </c>
      <c r="D20" s="954" t="s">
        <v>1472</v>
      </c>
      <c r="E20" s="954" t="s">
        <v>1473</v>
      </c>
      <c r="F20" s="954" t="s">
        <v>1474</v>
      </c>
      <c r="G20" s="955" t="s">
        <v>1475</v>
      </c>
    </row>
    <row r="21" spans="1:7">
      <c r="A21" s="956"/>
      <c r="B21" s="957" t="s">
        <v>3007</v>
      </c>
      <c r="C21" s="958" t="s">
        <v>3008</v>
      </c>
      <c r="D21" s="957" t="s">
        <v>3009</v>
      </c>
      <c r="E21" s="957" t="s">
        <v>3010</v>
      </c>
      <c r="F21" s="957" t="s">
        <v>2337</v>
      </c>
      <c r="G21" s="959" t="s">
        <v>2338</v>
      </c>
    </row>
    <row r="22" spans="1:7">
      <c r="A22" s="945">
        <v>1</v>
      </c>
      <c r="B22" s="1412"/>
      <c r="C22" s="960"/>
      <c r="D22" s="961"/>
      <c r="E22" s="960"/>
      <c r="F22" s="962" t="str">
        <f t="shared" ref="F22:F61" si="0">IF(ISERR(C22/E22*1000),"  ",C22/E22*1000)</f>
        <v xml:space="preserve">  </v>
      </c>
      <c r="G22" s="963" t="str">
        <f t="shared" ref="G22:G61" si="1">IF(ISERR(D22/C22/1000),"  ",D22/C22/1000)</f>
        <v xml:space="preserve">  </v>
      </c>
    </row>
    <row r="23" spans="1:7">
      <c r="A23" s="951">
        <f t="shared" ref="A23:A64" si="2">A22+1</f>
        <v>2</v>
      </c>
      <c r="B23" s="1460" t="s">
        <v>809</v>
      </c>
      <c r="C23" s="964"/>
      <c r="D23" s="964"/>
      <c r="E23" s="964"/>
      <c r="F23" s="962"/>
      <c r="G23" s="965"/>
    </row>
    <row r="24" spans="1:7">
      <c r="A24" s="951">
        <f t="shared" si="2"/>
        <v>3</v>
      </c>
      <c r="B24" s="1460" t="s">
        <v>5389</v>
      </c>
      <c r="C24" s="964">
        <v>4835635</v>
      </c>
      <c r="D24" s="964">
        <v>507094981</v>
      </c>
      <c r="E24" s="964">
        <v>626269</v>
      </c>
      <c r="F24" s="962">
        <v>7721</v>
      </c>
      <c r="G24" s="965">
        <v>0.1048662658852143</v>
      </c>
    </row>
    <row r="25" spans="1:7">
      <c r="A25" s="951">
        <f t="shared" si="2"/>
        <v>4</v>
      </c>
      <c r="B25" s="1460" t="s">
        <v>5390</v>
      </c>
      <c r="C25" s="964">
        <v>155</v>
      </c>
      <c r="D25" s="964">
        <v>17127</v>
      </c>
      <c r="E25" s="964">
        <v>3</v>
      </c>
      <c r="F25" s="962">
        <v>51667</v>
      </c>
      <c r="G25" s="965">
        <v>0.1105</v>
      </c>
    </row>
    <row r="26" spans="1:7">
      <c r="A26" s="951">
        <f t="shared" si="2"/>
        <v>5</v>
      </c>
      <c r="B26" s="1460" t="s">
        <v>5391</v>
      </c>
      <c r="C26" s="964">
        <v>3081</v>
      </c>
      <c r="D26" s="964">
        <v>613683</v>
      </c>
      <c r="E26" s="964">
        <v>3818</v>
      </c>
      <c r="F26" s="962">
        <v>807</v>
      </c>
      <c r="G26" s="965">
        <v>0.19918043337921607</v>
      </c>
    </row>
    <row r="27" spans="1:7">
      <c r="A27" s="951">
        <f t="shared" si="2"/>
        <v>6</v>
      </c>
      <c r="B27" s="1460" t="s">
        <v>5392</v>
      </c>
      <c r="C27" s="964">
        <v>18702</v>
      </c>
      <c r="D27" s="964">
        <v>2491927</v>
      </c>
      <c r="E27" s="964">
        <v>3323</v>
      </c>
      <c r="F27" s="962">
        <v>5628</v>
      </c>
      <c r="G27" s="965">
        <v>0.13324175013321893</v>
      </c>
    </row>
    <row r="28" spans="1:7">
      <c r="A28" s="951">
        <f t="shared" si="2"/>
        <v>7</v>
      </c>
      <c r="B28" s="1460" t="s">
        <v>5393</v>
      </c>
      <c r="C28" s="964">
        <v>1555964</v>
      </c>
      <c r="D28" s="964">
        <v>151780426</v>
      </c>
      <c r="E28" s="964">
        <v>129521</v>
      </c>
      <c r="F28" s="962">
        <v>12013</v>
      </c>
      <c r="G28" s="965">
        <v>9.7547563946106738E-2</v>
      </c>
    </row>
    <row r="29" spans="1:7">
      <c r="A29" s="951">
        <f t="shared" si="2"/>
        <v>8</v>
      </c>
      <c r="B29" s="1460" t="s">
        <v>5394</v>
      </c>
      <c r="C29" s="964">
        <v>2166</v>
      </c>
      <c r="D29" s="964">
        <v>241927</v>
      </c>
      <c r="E29" s="964">
        <v>222</v>
      </c>
      <c r="F29" s="962">
        <v>9757</v>
      </c>
      <c r="G29" s="965">
        <v>0.1116674444205964</v>
      </c>
    </row>
    <row r="30" spans="1:7">
      <c r="A30" s="951">
        <f t="shared" si="2"/>
        <v>9</v>
      </c>
      <c r="B30" s="1460" t="s">
        <v>5395</v>
      </c>
      <c r="C30" s="964">
        <v>169946</v>
      </c>
      <c r="D30" s="964">
        <v>13832819</v>
      </c>
      <c r="E30" s="964">
        <v>3799</v>
      </c>
      <c r="F30" s="962">
        <v>44734</v>
      </c>
      <c r="G30" s="965">
        <v>8.1395350720159673E-2</v>
      </c>
    </row>
    <row r="31" spans="1:7">
      <c r="A31" s="951">
        <f t="shared" si="2"/>
        <v>10</v>
      </c>
      <c r="B31" s="1412"/>
      <c r="C31" s="964"/>
      <c r="D31" s="964"/>
      <c r="E31" s="964"/>
      <c r="F31" s="962" t="s">
        <v>1079</v>
      </c>
      <c r="G31" s="965" t="s">
        <v>1079</v>
      </c>
    </row>
    <row r="32" spans="1:7">
      <c r="A32" s="951">
        <f t="shared" si="2"/>
        <v>11</v>
      </c>
      <c r="B32" s="1412" t="s">
        <v>5396</v>
      </c>
      <c r="C32" s="964">
        <v>33020</v>
      </c>
      <c r="D32" s="964">
        <v>4451548</v>
      </c>
      <c r="E32" s="964">
        <v>0</v>
      </c>
      <c r="F32" s="962" t="s">
        <v>1079</v>
      </c>
      <c r="G32" s="965">
        <v>0.13481398551765514</v>
      </c>
    </row>
    <row r="33" spans="1:7">
      <c r="A33" s="951">
        <f t="shared" si="2"/>
        <v>12</v>
      </c>
      <c r="B33" s="1412"/>
      <c r="C33" s="964"/>
      <c r="D33" s="964"/>
      <c r="E33" s="964"/>
      <c r="F33" s="962" t="s">
        <v>1079</v>
      </c>
      <c r="G33" s="965" t="s">
        <v>1079</v>
      </c>
    </row>
    <row r="34" spans="1:7">
      <c r="A34" s="951">
        <f t="shared" si="2"/>
        <v>13</v>
      </c>
      <c r="B34" s="1412" t="s">
        <v>5397</v>
      </c>
      <c r="C34" s="964">
        <v>6618669</v>
      </c>
      <c r="D34" s="964">
        <v>680524438</v>
      </c>
      <c r="E34" s="964">
        <v>766955</v>
      </c>
      <c r="F34" s="962">
        <v>8630</v>
      </c>
      <c r="G34" s="965">
        <v>0.10281892008395838</v>
      </c>
    </row>
    <row r="35" spans="1:7">
      <c r="A35" s="951">
        <f t="shared" si="2"/>
        <v>14</v>
      </c>
      <c r="B35" s="1412"/>
      <c r="C35" s="964"/>
      <c r="D35" s="964"/>
      <c r="E35" s="964"/>
      <c r="F35" s="962" t="s">
        <v>1079</v>
      </c>
      <c r="G35" s="965" t="s">
        <v>1079</v>
      </c>
    </row>
    <row r="36" spans="1:7">
      <c r="A36" s="951">
        <f t="shared" si="2"/>
        <v>15</v>
      </c>
      <c r="B36" s="1412"/>
      <c r="C36" s="964"/>
      <c r="D36" s="964"/>
      <c r="E36" s="964"/>
      <c r="F36" s="962" t="s">
        <v>1079</v>
      </c>
      <c r="G36" s="965" t="s">
        <v>1079</v>
      </c>
    </row>
    <row r="37" spans="1:7">
      <c r="A37" s="951">
        <f t="shared" si="2"/>
        <v>16</v>
      </c>
      <c r="B37" s="1412" t="s">
        <v>5398</v>
      </c>
      <c r="C37" s="964"/>
      <c r="D37" s="964"/>
      <c r="E37" s="964"/>
      <c r="F37" s="962" t="s">
        <v>1079</v>
      </c>
      <c r="G37" s="965" t="s">
        <v>1079</v>
      </c>
    </row>
    <row r="38" spans="1:7">
      <c r="A38" s="951">
        <f t="shared" si="2"/>
        <v>17</v>
      </c>
      <c r="B38" s="1460" t="s">
        <v>5389</v>
      </c>
      <c r="C38" s="964">
        <v>13707</v>
      </c>
      <c r="D38" s="964">
        <v>1644714</v>
      </c>
      <c r="E38" s="964">
        <v>2443</v>
      </c>
      <c r="F38" s="962">
        <v>5611</v>
      </c>
      <c r="G38" s="965">
        <v>0.11998715002437732</v>
      </c>
    </row>
    <row r="39" spans="1:7">
      <c r="A39" s="951">
        <f t="shared" si="2"/>
        <v>18</v>
      </c>
      <c r="B39" s="1460" t="s">
        <v>5399</v>
      </c>
      <c r="C39" s="964">
        <v>2454964</v>
      </c>
      <c r="D39" s="964">
        <v>150382845</v>
      </c>
      <c r="E39" s="964">
        <v>38935</v>
      </c>
      <c r="F39" s="962">
        <v>63053</v>
      </c>
      <c r="G39" s="965">
        <v>6.125660038634146E-2</v>
      </c>
    </row>
    <row r="40" spans="1:7">
      <c r="A40" s="951">
        <f t="shared" si="2"/>
        <v>19</v>
      </c>
      <c r="B40" s="1460" t="s">
        <v>5400</v>
      </c>
      <c r="C40" s="964">
        <v>93559</v>
      </c>
      <c r="D40" s="964">
        <v>3361086</v>
      </c>
      <c r="E40" s="964">
        <v>182</v>
      </c>
      <c r="F40" s="962">
        <v>514060</v>
      </c>
      <c r="G40" s="965">
        <v>3.5924951079830784E-2</v>
      </c>
    </row>
    <row r="41" spans="1:7">
      <c r="A41" s="951">
        <f t="shared" si="2"/>
        <v>20</v>
      </c>
      <c r="B41" s="1460" t="s">
        <v>5391</v>
      </c>
      <c r="C41" s="964">
        <v>14273</v>
      </c>
      <c r="D41" s="964">
        <v>2165440</v>
      </c>
      <c r="E41" s="964">
        <v>3514</v>
      </c>
      <c r="F41" s="962">
        <v>4062</v>
      </c>
      <c r="G41" s="965">
        <v>0.1517207006096532</v>
      </c>
    </row>
    <row r="42" spans="1:7">
      <c r="A42" s="951">
        <f t="shared" si="2"/>
        <v>21</v>
      </c>
      <c r="B42" s="1460" t="s">
        <v>5392</v>
      </c>
      <c r="C42" s="964">
        <v>232954</v>
      </c>
      <c r="D42" s="964">
        <v>30805501</v>
      </c>
      <c r="E42" s="964">
        <v>58580</v>
      </c>
      <c r="F42" s="962">
        <v>3977</v>
      </c>
      <c r="G42" s="965">
        <v>0.13223876837635026</v>
      </c>
    </row>
    <row r="43" spans="1:7">
      <c r="A43" s="951">
        <f t="shared" si="2"/>
        <v>22</v>
      </c>
      <c r="B43" s="1460" t="s">
        <v>5401</v>
      </c>
      <c r="C43" s="964">
        <v>4547078</v>
      </c>
      <c r="D43" s="964">
        <v>109215232</v>
      </c>
      <c r="E43" s="964">
        <v>2955</v>
      </c>
      <c r="F43" s="962">
        <v>1538774</v>
      </c>
      <c r="G43" s="965">
        <v>2.4018772624867964E-2</v>
      </c>
    </row>
    <row r="44" spans="1:7">
      <c r="A44" s="951">
        <f t="shared" si="2"/>
        <v>23</v>
      </c>
      <c r="B44" s="1460" t="s">
        <v>5393</v>
      </c>
      <c r="C44" s="964">
        <v>4854</v>
      </c>
      <c r="D44" s="964">
        <v>464708</v>
      </c>
      <c r="E44" s="964">
        <v>437</v>
      </c>
      <c r="F44" s="962">
        <v>11108</v>
      </c>
      <c r="G44" s="965">
        <v>9.5745178880882673E-2</v>
      </c>
    </row>
    <row r="45" spans="1:7">
      <c r="A45" s="951">
        <f t="shared" si="2"/>
        <v>24</v>
      </c>
      <c r="B45" s="1460" t="s">
        <v>5394</v>
      </c>
      <c r="C45" s="964">
        <v>18572</v>
      </c>
      <c r="D45" s="964">
        <v>1868462</v>
      </c>
      <c r="E45" s="964">
        <v>2021</v>
      </c>
      <c r="F45" s="962">
        <v>9190</v>
      </c>
      <c r="G45" s="965">
        <v>0.10060629743997195</v>
      </c>
    </row>
    <row r="46" spans="1:7">
      <c r="A46" s="951">
        <f t="shared" si="2"/>
        <v>25</v>
      </c>
      <c r="B46" s="1460" t="s">
        <v>5402</v>
      </c>
      <c r="C46" s="964">
        <v>42501</v>
      </c>
      <c r="D46" s="964">
        <v>1854533</v>
      </c>
      <c r="E46" s="964">
        <v>23</v>
      </c>
      <c r="F46" s="962">
        <v>1847870</v>
      </c>
      <c r="G46" s="965">
        <v>4.3634755085841068E-2</v>
      </c>
    </row>
    <row r="47" spans="1:7">
      <c r="A47" s="951">
        <f t="shared" si="2"/>
        <v>26</v>
      </c>
      <c r="B47" s="1460" t="s">
        <v>5395</v>
      </c>
      <c r="C47" s="964">
        <v>1472</v>
      </c>
      <c r="D47" s="964">
        <v>142633</v>
      </c>
      <c r="E47" s="964">
        <v>30</v>
      </c>
      <c r="F47" s="962">
        <v>49067</v>
      </c>
      <c r="G47" s="965">
        <v>9.6919207431013746E-2</v>
      </c>
    </row>
    <row r="48" spans="1:7">
      <c r="A48" s="951">
        <f t="shared" si="2"/>
        <v>27</v>
      </c>
      <c r="B48" s="1412" t="s">
        <v>5403</v>
      </c>
      <c r="C48" s="964"/>
      <c r="D48" s="964"/>
      <c r="E48" s="964"/>
      <c r="F48" s="962" t="s">
        <v>1079</v>
      </c>
      <c r="G48" s="965" t="s">
        <v>1079</v>
      </c>
    </row>
    <row r="49" spans="1:7">
      <c r="A49" s="951">
        <f t="shared" si="2"/>
        <v>28</v>
      </c>
      <c r="B49" s="1412"/>
      <c r="C49" s="964"/>
      <c r="D49" s="964"/>
      <c r="E49" s="964"/>
      <c r="F49" s="962" t="s">
        <v>1079</v>
      </c>
      <c r="G49" s="965" t="s">
        <v>1079</v>
      </c>
    </row>
    <row r="50" spans="1:7">
      <c r="A50" s="951">
        <f t="shared" si="2"/>
        <v>29</v>
      </c>
      <c r="B50" s="1412" t="s">
        <v>5396</v>
      </c>
      <c r="C50" s="964">
        <v>55790</v>
      </c>
      <c r="D50" s="964">
        <v>4020818</v>
      </c>
      <c r="E50" s="964"/>
      <c r="F50" s="962" t="s">
        <v>1079</v>
      </c>
      <c r="G50" s="965">
        <v>7.2071075685808034E-2</v>
      </c>
    </row>
    <row r="51" spans="1:7">
      <c r="A51" s="951">
        <f t="shared" si="2"/>
        <v>30</v>
      </c>
      <c r="B51" s="1412"/>
      <c r="C51" s="964"/>
      <c r="D51" s="964"/>
      <c r="E51" s="964"/>
      <c r="F51" s="962" t="s">
        <v>1079</v>
      </c>
      <c r="G51" s="965" t="s">
        <v>1079</v>
      </c>
    </row>
    <row r="52" spans="1:7">
      <c r="A52" s="951">
        <f t="shared" si="2"/>
        <v>31</v>
      </c>
      <c r="B52" s="1412" t="s">
        <v>5404</v>
      </c>
      <c r="C52" s="964">
        <v>7479724</v>
      </c>
      <c r="D52" s="964">
        <v>305925972</v>
      </c>
      <c r="E52" s="964">
        <v>109120</v>
      </c>
      <c r="F52" s="962">
        <v>68546</v>
      </c>
      <c r="G52" s="965">
        <v>4.0900704291953097E-2</v>
      </c>
    </row>
    <row r="53" spans="1:7">
      <c r="A53" s="951">
        <f t="shared" si="2"/>
        <v>32</v>
      </c>
      <c r="B53" s="1412"/>
      <c r="C53" s="964"/>
      <c r="D53" s="964"/>
      <c r="E53" s="964"/>
      <c r="F53" s="962" t="s">
        <v>1079</v>
      </c>
      <c r="G53" s="965" t="s">
        <v>1079</v>
      </c>
    </row>
    <row r="54" spans="1:7">
      <c r="A54" s="951">
        <f t="shared" si="2"/>
        <v>33</v>
      </c>
      <c r="B54" s="1412"/>
      <c r="C54" s="964"/>
      <c r="D54" s="964"/>
      <c r="E54" s="964"/>
      <c r="F54" s="962" t="s">
        <v>1079</v>
      </c>
      <c r="G54" s="965" t="s">
        <v>1079</v>
      </c>
    </row>
    <row r="55" spans="1:7">
      <c r="A55" s="951">
        <f t="shared" si="2"/>
        <v>34</v>
      </c>
      <c r="B55" s="1412" t="s">
        <v>5405</v>
      </c>
      <c r="C55" s="964"/>
      <c r="D55" s="964"/>
      <c r="E55" s="964"/>
      <c r="F55" s="962" t="s">
        <v>1079</v>
      </c>
      <c r="G55" s="965" t="s">
        <v>1079</v>
      </c>
    </row>
    <row r="56" spans="1:7">
      <c r="A56" s="951">
        <f t="shared" si="2"/>
        <v>35</v>
      </c>
      <c r="B56" s="1460" t="s">
        <v>5406</v>
      </c>
      <c r="C56" s="964">
        <v>307</v>
      </c>
      <c r="D56" s="964">
        <v>44492</v>
      </c>
      <c r="E56" s="964">
        <v>17</v>
      </c>
      <c r="F56" s="962">
        <v>18059</v>
      </c>
      <c r="G56" s="965">
        <v>0.1449</v>
      </c>
    </row>
    <row r="57" spans="1:7">
      <c r="A57" s="951">
        <f t="shared" si="2"/>
        <v>36</v>
      </c>
      <c r="B57" s="1460" t="s">
        <v>5407</v>
      </c>
      <c r="C57" s="964">
        <v>41060</v>
      </c>
      <c r="D57" s="964">
        <v>5972501</v>
      </c>
      <c r="E57" s="964">
        <v>127</v>
      </c>
      <c r="F57" s="962">
        <v>323307</v>
      </c>
      <c r="G57" s="965">
        <v>0.14545609312617594</v>
      </c>
    </row>
    <row r="58" spans="1:7">
      <c r="A58" s="951">
        <f t="shared" si="2"/>
        <v>37</v>
      </c>
      <c r="B58" s="1460" t="s">
        <v>5408</v>
      </c>
      <c r="C58" s="964">
        <v>28198</v>
      </c>
      <c r="D58" s="964">
        <v>5368181</v>
      </c>
      <c r="E58" s="964">
        <v>999</v>
      </c>
      <c r="F58" s="962">
        <v>28226</v>
      </c>
      <c r="G58" s="965">
        <v>0.19038285629047982</v>
      </c>
    </row>
    <row r="59" spans="1:7">
      <c r="A59" s="951">
        <f t="shared" si="2"/>
        <v>38</v>
      </c>
      <c r="B59" s="2935" t="s">
        <v>5396</v>
      </c>
      <c r="C59" s="964"/>
      <c r="D59" s="964"/>
      <c r="E59" s="964"/>
      <c r="F59" s="962" t="s">
        <v>1079</v>
      </c>
      <c r="G59" s="965" t="s">
        <v>1079</v>
      </c>
    </row>
    <row r="60" spans="1:7">
      <c r="A60" s="951">
        <f t="shared" si="2"/>
        <v>39</v>
      </c>
      <c r="B60" s="1412" t="s">
        <v>5409</v>
      </c>
      <c r="C60" s="964">
        <v>69565</v>
      </c>
      <c r="D60" s="964">
        <v>11385174</v>
      </c>
      <c r="E60" s="964">
        <v>1143</v>
      </c>
      <c r="F60" s="962">
        <v>60862</v>
      </c>
      <c r="G60" s="965">
        <v>0.16366370393655999</v>
      </c>
    </row>
    <row r="61" spans="1:7">
      <c r="A61" s="951">
        <f t="shared" si="2"/>
        <v>40</v>
      </c>
      <c r="B61" s="937"/>
      <c r="C61" s="968"/>
      <c r="D61" s="968"/>
      <c r="E61" s="968"/>
      <c r="F61" s="962" t="str">
        <f t="shared" si="0"/>
        <v xml:space="preserve">  </v>
      </c>
      <c r="G61" s="965" t="str">
        <f t="shared" si="1"/>
        <v xml:space="preserve">  </v>
      </c>
    </row>
    <row r="62" spans="1:7">
      <c r="A62" s="945">
        <f t="shared" si="2"/>
        <v>41</v>
      </c>
      <c r="B62" s="969" t="s">
        <v>1476</v>
      </c>
      <c r="C62" s="970">
        <v>15417068</v>
      </c>
      <c r="D62" s="971">
        <v>1048841774</v>
      </c>
      <c r="E62" s="971">
        <v>890260</v>
      </c>
      <c r="F62" s="971">
        <v>17317</v>
      </c>
      <c r="G62" s="972">
        <v>6.8031211377362177E-2</v>
      </c>
    </row>
    <row r="63" spans="1:7">
      <c r="A63" s="945">
        <f t="shared" si="2"/>
        <v>42</v>
      </c>
      <c r="B63" s="969" t="s">
        <v>1477</v>
      </c>
      <c r="C63" s="970">
        <v>94911.397999999986</v>
      </c>
      <c r="D63" s="970">
        <v>9024665</v>
      </c>
      <c r="E63" s="970">
        <v>0</v>
      </c>
      <c r="F63" s="962" t="s">
        <v>1079</v>
      </c>
      <c r="G63" s="965">
        <v>9.5085155104342706E-2</v>
      </c>
    </row>
    <row r="64" spans="1:7" ht="15.75" thickBot="1">
      <c r="A64" s="973">
        <f t="shared" si="2"/>
        <v>43</v>
      </c>
      <c r="B64" s="974" t="s">
        <v>172</v>
      </c>
      <c r="C64" s="975">
        <v>15511978.847999999</v>
      </c>
      <c r="D64" s="976">
        <v>1057866439</v>
      </c>
      <c r="E64" s="975">
        <v>890260</v>
      </c>
      <c r="F64" s="977">
        <v>17424</v>
      </c>
      <c r="G64" s="978">
        <v>6.8196743295997578E-2</v>
      </c>
    </row>
    <row r="65" spans="1:7">
      <c r="A65" s="922"/>
      <c r="B65" s="922"/>
      <c r="C65" s="922"/>
      <c r="D65" s="922"/>
      <c r="E65" s="922"/>
      <c r="F65" s="922"/>
      <c r="G65" s="979"/>
    </row>
    <row r="66" spans="1:7">
      <c r="A66" s="1542" t="s">
        <v>4659</v>
      </c>
      <c r="B66" s="2555"/>
      <c r="C66" s="922"/>
      <c r="D66" s="922"/>
      <c r="E66" s="922"/>
      <c r="F66" s="922"/>
      <c r="G66" s="979"/>
    </row>
    <row r="67" spans="1:7">
      <c r="A67" s="923" t="s">
        <v>1478</v>
      </c>
      <c r="B67" s="923"/>
      <c r="C67" s="923"/>
      <c r="D67" s="923"/>
      <c r="E67" s="923"/>
      <c r="F67" s="923"/>
      <c r="G67" s="923"/>
    </row>
    <row r="70" spans="1:7">
      <c r="A70" s="922"/>
      <c r="B70" s="922"/>
      <c r="C70" s="16"/>
      <c r="D70" s="16"/>
    </row>
    <row r="71" spans="1:7" ht="15.75">
      <c r="A71" s="71" t="s">
        <v>1184</v>
      </c>
      <c r="B71" s="923"/>
      <c r="C71" s="923"/>
      <c r="D71" s="923"/>
      <c r="E71" s="923"/>
      <c r="F71" s="923"/>
      <c r="G71" s="923"/>
    </row>
    <row r="73" spans="1:7" ht="16.5" thickBot="1">
      <c r="A73" s="1359" t="str">
        <f>'[2]Data Sheet'!$C$25</f>
        <v xml:space="preserve"> </v>
      </c>
      <c r="B73" s="922"/>
      <c r="C73" s="922"/>
      <c r="D73" s="922"/>
      <c r="E73" s="922"/>
      <c r="F73" s="980" t="str">
        <f>'[2]Data Sheet'!$C$40</f>
        <v xml:space="preserve"> </v>
      </c>
      <c r="G73" s="2507" t="str">
        <f>'[2]Data Sheet'!$C$38</f>
        <v xml:space="preserve"> </v>
      </c>
    </row>
    <row r="74" spans="1:7">
      <c r="A74" s="924"/>
      <c r="B74" s="925"/>
      <c r="C74" s="925"/>
      <c r="D74" s="925"/>
      <c r="E74" s="925"/>
      <c r="F74" s="925"/>
      <c r="G74" s="981"/>
    </row>
    <row r="75" spans="1:7">
      <c r="A75" s="2734" t="s">
        <v>4610</v>
      </c>
      <c r="B75" s="2735"/>
      <c r="C75" s="2735"/>
      <c r="D75" s="2735"/>
      <c r="E75" s="2735"/>
      <c r="F75" s="2735"/>
      <c r="G75" s="2736"/>
    </row>
    <row r="76" spans="1:7">
      <c r="A76" s="984"/>
      <c r="B76" s="922"/>
      <c r="C76" s="922"/>
      <c r="D76" s="922"/>
      <c r="E76" s="922"/>
      <c r="F76" s="922"/>
      <c r="G76" s="985"/>
    </row>
    <row r="77" spans="1:7">
      <c r="A77" s="945" t="s">
        <v>1718</v>
      </c>
      <c r="B77" s="946"/>
      <c r="C77" s="947"/>
      <c r="D77" s="948"/>
      <c r="E77" s="949" t="s">
        <v>1467</v>
      </c>
      <c r="F77" s="949" t="s">
        <v>1468</v>
      </c>
      <c r="G77" s="950" t="s">
        <v>1469</v>
      </c>
    </row>
    <row r="78" spans="1:7">
      <c r="A78" s="951" t="s">
        <v>1721</v>
      </c>
      <c r="B78" s="952" t="s">
        <v>1470</v>
      </c>
      <c r="C78" s="953" t="s">
        <v>1471</v>
      </c>
      <c r="D78" s="954" t="s">
        <v>1472</v>
      </c>
      <c r="E78" s="954" t="s">
        <v>1473</v>
      </c>
      <c r="F78" s="954" t="s">
        <v>1474</v>
      </c>
      <c r="G78" s="955" t="s">
        <v>1475</v>
      </c>
    </row>
    <row r="79" spans="1:7">
      <c r="A79" s="956"/>
      <c r="B79" s="957" t="s">
        <v>3007</v>
      </c>
      <c r="C79" s="958" t="s">
        <v>3008</v>
      </c>
      <c r="D79" s="957" t="s">
        <v>3009</v>
      </c>
      <c r="E79" s="957" t="s">
        <v>3010</v>
      </c>
      <c r="F79" s="957" t="s">
        <v>2337</v>
      </c>
      <c r="G79" s="959" t="s">
        <v>2338</v>
      </c>
    </row>
    <row r="80" spans="1:7">
      <c r="A80" s="945">
        <v>1</v>
      </c>
      <c r="B80" s="948" t="s">
        <v>499</v>
      </c>
      <c r="C80" s="960"/>
      <c r="D80" s="961"/>
      <c r="E80" s="960"/>
      <c r="F80" s="962" t="str">
        <f t="shared" ref="F80:F133" si="3">IF(ISERR(C80/E80*1000),"  ",C80/E80*1000)</f>
        <v xml:space="preserve">  </v>
      </c>
      <c r="G80" s="963" t="str">
        <f t="shared" ref="G80:G133" si="4">IF(ISERR(D80/C80/1000),"  ",D80/C80/1000)</f>
        <v xml:space="preserve">  </v>
      </c>
    </row>
    <row r="81" spans="1:7">
      <c r="A81" s="951">
        <f t="shared" ref="A81:A103" si="5">A80+1</f>
        <v>2</v>
      </c>
      <c r="B81" s="922" t="s">
        <v>5389</v>
      </c>
      <c r="C81" s="964">
        <v>5315</v>
      </c>
      <c r="D81" s="964">
        <v>506647</v>
      </c>
      <c r="E81" s="964">
        <v>254</v>
      </c>
      <c r="F81" s="962">
        <v>20925</v>
      </c>
      <c r="G81" s="965">
        <v>9.5317893356130251E-2</v>
      </c>
    </row>
    <row r="82" spans="1:7">
      <c r="A82" s="951">
        <f t="shared" si="5"/>
        <v>3</v>
      </c>
      <c r="B82" s="922" t="s">
        <v>5410</v>
      </c>
      <c r="C82" s="964">
        <v>461930</v>
      </c>
      <c r="D82" s="964">
        <v>25247151</v>
      </c>
      <c r="E82" s="964">
        <v>5064</v>
      </c>
      <c r="F82" s="962">
        <v>91218</v>
      </c>
      <c r="G82" s="965">
        <v>5.4655784699327525E-2</v>
      </c>
    </row>
    <row r="83" spans="1:7">
      <c r="A83" s="951">
        <f t="shared" si="5"/>
        <v>4</v>
      </c>
      <c r="B83" s="922" t="s">
        <v>5411</v>
      </c>
      <c r="C83" s="964">
        <v>59863</v>
      </c>
      <c r="D83" s="964">
        <v>2127289</v>
      </c>
      <c r="E83" s="964">
        <v>123</v>
      </c>
      <c r="F83" s="962">
        <v>486691</v>
      </c>
      <c r="G83" s="965">
        <v>3.553582164354601E-2</v>
      </c>
    </row>
    <row r="84" spans="1:7">
      <c r="A84" s="951">
        <f t="shared" si="5"/>
        <v>5</v>
      </c>
      <c r="B84" s="922" t="s">
        <v>5391</v>
      </c>
      <c r="C84" s="964">
        <v>1915</v>
      </c>
      <c r="D84" s="964">
        <v>295549</v>
      </c>
      <c r="E84" s="964">
        <v>552</v>
      </c>
      <c r="F84" s="962">
        <v>3469</v>
      </c>
      <c r="G84" s="965">
        <v>0.15429926293158805</v>
      </c>
    </row>
    <row r="85" spans="1:7">
      <c r="A85" s="951">
        <f t="shared" si="5"/>
        <v>6</v>
      </c>
      <c r="B85" s="922" t="s">
        <v>5392</v>
      </c>
      <c r="C85" s="964">
        <v>20538</v>
      </c>
      <c r="D85" s="964">
        <v>2747008</v>
      </c>
      <c r="E85" s="964">
        <v>6341</v>
      </c>
      <c r="F85" s="962">
        <v>3238.6630600872872</v>
      </c>
      <c r="G85" s="965">
        <v>0.13375266962836788</v>
      </c>
    </row>
    <row r="86" spans="1:7">
      <c r="A86" s="951">
        <f t="shared" si="5"/>
        <v>7</v>
      </c>
      <c r="B86" s="922" t="s">
        <v>5401</v>
      </c>
      <c r="C86" s="964">
        <v>718617</v>
      </c>
      <c r="D86" s="964">
        <v>24078274</v>
      </c>
      <c r="E86" s="964">
        <v>507</v>
      </c>
      <c r="F86" s="962">
        <v>1417391</v>
      </c>
      <c r="G86" s="965">
        <v>3.3506422204097969E-2</v>
      </c>
    </row>
    <row r="87" spans="1:7">
      <c r="A87" s="951">
        <f t="shared" si="5"/>
        <v>8</v>
      </c>
      <c r="B87" s="922" t="s">
        <v>5393</v>
      </c>
      <c r="C87" s="964">
        <v>3132</v>
      </c>
      <c r="D87" s="964">
        <v>280501</v>
      </c>
      <c r="E87" s="964">
        <v>72</v>
      </c>
      <c r="F87" s="962">
        <v>43500</v>
      </c>
      <c r="G87" s="965">
        <v>8.9553240479123108E-2</v>
      </c>
    </row>
    <row r="88" spans="1:7">
      <c r="A88" s="951">
        <f t="shared" si="5"/>
        <v>9</v>
      </c>
      <c r="B88" s="922" t="s">
        <v>5394</v>
      </c>
      <c r="C88" s="964">
        <v>1236</v>
      </c>
      <c r="D88" s="964">
        <v>94554</v>
      </c>
      <c r="E88" s="964">
        <v>108</v>
      </c>
      <c r="F88" s="962">
        <v>11444</v>
      </c>
      <c r="G88" s="965">
        <v>7.6509541595595573E-2</v>
      </c>
    </row>
    <row r="89" spans="1:7">
      <c r="A89" s="951">
        <f t="shared" si="5"/>
        <v>10</v>
      </c>
      <c r="B89" s="922" t="s">
        <v>5402</v>
      </c>
      <c r="C89" s="964">
        <v>29110</v>
      </c>
      <c r="D89" s="964">
        <v>1438665</v>
      </c>
      <c r="E89" s="964">
        <v>12</v>
      </c>
      <c r="F89" s="962">
        <v>2425833</v>
      </c>
      <c r="G89" s="965">
        <v>4.9422384195660148E-2</v>
      </c>
    </row>
    <row r="90" spans="1:7">
      <c r="A90" s="951">
        <f t="shared" si="5"/>
        <v>11</v>
      </c>
      <c r="B90" s="922" t="s">
        <v>5395</v>
      </c>
      <c r="C90" s="964">
        <v>402</v>
      </c>
      <c r="D90" s="964">
        <v>37295</v>
      </c>
      <c r="E90" s="964">
        <v>9</v>
      </c>
      <c r="F90" s="962">
        <v>44667</v>
      </c>
      <c r="G90" s="965">
        <v>9.2799999999999994E-2</v>
      </c>
    </row>
    <row r="91" spans="1:7">
      <c r="A91" s="951">
        <f t="shared" si="5"/>
        <v>12</v>
      </c>
      <c r="B91" s="922"/>
      <c r="C91" s="964"/>
      <c r="D91" s="964"/>
      <c r="E91" s="964"/>
      <c r="F91" s="962" t="s">
        <v>1079</v>
      </c>
      <c r="G91" s="965" t="s">
        <v>1079</v>
      </c>
    </row>
    <row r="92" spans="1:7">
      <c r="A92" s="951">
        <f t="shared" si="5"/>
        <v>13</v>
      </c>
      <c r="B92" s="922" t="s">
        <v>5396</v>
      </c>
      <c r="C92" s="964">
        <v>6102</v>
      </c>
      <c r="D92" s="964">
        <v>552298</v>
      </c>
      <c r="E92" s="964">
        <v>0</v>
      </c>
      <c r="F92" s="962" t="s">
        <v>1079</v>
      </c>
      <c r="G92" s="965">
        <v>9.0513379402482108E-2</v>
      </c>
    </row>
    <row r="93" spans="1:7">
      <c r="A93" s="951">
        <f t="shared" si="5"/>
        <v>14</v>
      </c>
      <c r="B93" s="922"/>
      <c r="C93" s="964"/>
      <c r="D93" s="964"/>
      <c r="E93" s="964"/>
      <c r="F93" s="962" t="s">
        <v>1079</v>
      </c>
      <c r="G93" s="965" t="s">
        <v>1079</v>
      </c>
    </row>
    <row r="94" spans="1:7">
      <c r="A94" s="951">
        <f t="shared" si="5"/>
        <v>15</v>
      </c>
      <c r="B94" s="922" t="s">
        <v>5412</v>
      </c>
      <c r="C94" s="964">
        <v>1308160</v>
      </c>
      <c r="D94" s="964">
        <v>57405231</v>
      </c>
      <c r="E94" s="964">
        <v>13042</v>
      </c>
      <c r="F94" s="962">
        <v>100304</v>
      </c>
      <c r="G94" s="965">
        <v>4.3882430337909811E-2</v>
      </c>
    </row>
    <row r="95" spans="1:7">
      <c r="A95" s="951">
        <f t="shared" si="5"/>
        <v>16</v>
      </c>
      <c r="B95" s="922"/>
      <c r="C95" s="964"/>
      <c r="D95" s="964"/>
      <c r="E95" s="964"/>
      <c r="F95" s="962" t="s">
        <v>1079</v>
      </c>
      <c r="G95" s="965" t="s">
        <v>1079</v>
      </c>
    </row>
    <row r="96" spans="1:7">
      <c r="A96" s="951">
        <f t="shared" si="5"/>
        <v>17</v>
      </c>
      <c r="B96" s="922"/>
      <c r="C96" s="964"/>
      <c r="D96" s="964"/>
      <c r="E96" s="964"/>
      <c r="F96" s="962" t="s">
        <v>1079</v>
      </c>
      <c r="G96" s="965" t="s">
        <v>1079</v>
      </c>
    </row>
    <row r="97" spans="1:7">
      <c r="A97" s="951">
        <f t="shared" si="5"/>
        <v>18</v>
      </c>
      <c r="B97" s="922" t="s">
        <v>5413</v>
      </c>
      <c r="C97" s="964"/>
      <c r="D97" s="964"/>
      <c r="E97" s="964"/>
      <c r="F97" s="962" t="s">
        <v>1079</v>
      </c>
      <c r="G97" s="965" t="s">
        <v>1079</v>
      </c>
    </row>
    <row r="98" spans="1:7">
      <c r="A98" s="951">
        <f t="shared" si="5"/>
        <v>19</v>
      </c>
      <c r="B98" s="1021" t="s">
        <v>5389</v>
      </c>
      <c r="C98" s="964"/>
      <c r="D98" s="964"/>
      <c r="E98" s="964"/>
      <c r="F98" s="962" t="s">
        <v>1079</v>
      </c>
      <c r="G98" s="965" t="s">
        <v>1079</v>
      </c>
    </row>
    <row r="99" spans="1:7">
      <c r="A99" s="951">
        <f t="shared" si="5"/>
        <v>20</v>
      </c>
      <c r="B99" s="922" t="s">
        <v>5410</v>
      </c>
      <c r="C99" s="964">
        <v>15854.521000000001</v>
      </c>
      <c r="D99" s="964">
        <v>1119317.5799999998</v>
      </c>
      <c r="E99" s="964">
        <v>7</v>
      </c>
      <c r="F99" s="962">
        <v>2565000</v>
      </c>
      <c r="G99" s="965">
        <v>7.0599268183504232E-2</v>
      </c>
    </row>
    <row r="100" spans="1:7">
      <c r="A100" s="951">
        <f t="shared" si="5"/>
        <v>21</v>
      </c>
      <c r="B100" s="922" t="s">
        <v>5414</v>
      </c>
      <c r="C100" s="964"/>
      <c r="D100" s="964"/>
      <c r="E100" s="964"/>
      <c r="F100" s="962" t="s">
        <v>1079</v>
      </c>
      <c r="G100" s="965" t="s">
        <v>1079</v>
      </c>
    </row>
    <row r="101" spans="1:7">
      <c r="A101" s="951">
        <f t="shared" si="5"/>
        <v>22</v>
      </c>
      <c r="B101" s="922" t="s">
        <v>5391</v>
      </c>
      <c r="C101" s="964">
        <v>444.33</v>
      </c>
      <c r="D101" s="964">
        <v>48715.86</v>
      </c>
      <c r="E101" s="964"/>
      <c r="F101" s="962" t="s">
        <v>1079</v>
      </c>
      <c r="G101" s="965">
        <v>0.10963891702113295</v>
      </c>
    </row>
    <row r="102" spans="1:7">
      <c r="A102" s="951">
        <f t="shared" si="5"/>
        <v>23</v>
      </c>
      <c r="B102" s="922" t="s">
        <v>5392</v>
      </c>
      <c r="C102" s="964">
        <v>1563.7439999999999</v>
      </c>
      <c r="D102" s="964">
        <v>212560.62000000002</v>
      </c>
      <c r="E102" s="964"/>
      <c r="F102" s="962" t="s">
        <v>1079</v>
      </c>
      <c r="G102" s="965">
        <v>0.13593057431395422</v>
      </c>
    </row>
    <row r="103" spans="1:7">
      <c r="A103" s="951">
        <f t="shared" si="5"/>
        <v>24</v>
      </c>
      <c r="B103" s="922" t="s">
        <v>5401</v>
      </c>
      <c r="C103" s="964">
        <v>17972</v>
      </c>
      <c r="D103" s="964">
        <v>1242283</v>
      </c>
      <c r="E103" s="964"/>
      <c r="F103" s="962"/>
      <c r="G103" s="965">
        <v>6.9121007992278036E-2</v>
      </c>
    </row>
    <row r="104" spans="1:7">
      <c r="A104" s="951">
        <v>25</v>
      </c>
      <c r="B104" s="922" t="s">
        <v>5415</v>
      </c>
      <c r="C104" s="964">
        <v>26.222000000000001</v>
      </c>
      <c r="D104" s="964">
        <v>2745.92</v>
      </c>
      <c r="E104" s="964"/>
      <c r="F104" s="962" t="s">
        <v>1079</v>
      </c>
      <c r="G104" s="965">
        <v>0.10471817557775913</v>
      </c>
    </row>
    <row r="105" spans="1:7">
      <c r="A105" s="951">
        <v>26</v>
      </c>
      <c r="B105" s="922"/>
      <c r="C105" s="964"/>
      <c r="D105" s="964"/>
      <c r="E105" s="964"/>
      <c r="F105" s="962" t="s">
        <v>1079</v>
      </c>
      <c r="G105" s="965" t="s">
        <v>1079</v>
      </c>
    </row>
    <row r="106" spans="1:7">
      <c r="A106" s="951">
        <v>27</v>
      </c>
      <c r="B106" s="922" t="s">
        <v>5416</v>
      </c>
      <c r="C106" s="964">
        <v>35861.415000000001</v>
      </c>
      <c r="D106" s="964">
        <v>2625624</v>
      </c>
      <c r="E106" s="964">
        <v>7</v>
      </c>
      <c r="F106" s="962">
        <v>5123000</v>
      </c>
      <c r="G106" s="965">
        <v>7.3215852469848172E-2</v>
      </c>
    </row>
    <row r="107" spans="1:7">
      <c r="A107" s="951">
        <v>28</v>
      </c>
      <c r="B107" s="922"/>
      <c r="C107" s="964"/>
      <c r="D107" s="964"/>
      <c r="E107" s="964"/>
      <c r="F107" s="962" t="str">
        <f t="shared" si="3"/>
        <v xml:space="preserve">  </v>
      </c>
      <c r="G107" s="965" t="str">
        <f t="shared" si="4"/>
        <v xml:space="preserve">  </v>
      </c>
    </row>
    <row r="108" spans="1:7">
      <c r="A108" s="951">
        <v>29</v>
      </c>
      <c r="B108" s="922"/>
      <c r="C108" s="964"/>
      <c r="D108" s="964"/>
      <c r="E108" s="964"/>
      <c r="F108" s="962" t="str">
        <f t="shared" si="3"/>
        <v xml:space="preserve">  </v>
      </c>
      <c r="G108" s="965" t="str">
        <f t="shared" si="4"/>
        <v xml:space="preserve">  </v>
      </c>
    </row>
    <row r="109" spans="1:7">
      <c r="A109" s="951">
        <v>30</v>
      </c>
      <c r="B109" s="922"/>
      <c r="C109" s="964"/>
      <c r="D109" s="964"/>
      <c r="E109" s="964"/>
      <c r="F109" s="962" t="str">
        <f t="shared" si="3"/>
        <v xml:space="preserve">  </v>
      </c>
      <c r="G109" s="965" t="str">
        <f t="shared" si="4"/>
        <v xml:space="preserve">  </v>
      </c>
    </row>
    <row r="110" spans="1:7">
      <c r="A110" s="951">
        <v>31</v>
      </c>
      <c r="B110" s="922"/>
      <c r="C110" s="964"/>
      <c r="D110" s="964"/>
      <c r="E110" s="964"/>
      <c r="F110" s="962" t="str">
        <f t="shared" si="3"/>
        <v xml:space="preserve">  </v>
      </c>
      <c r="G110" s="965" t="str">
        <f t="shared" si="4"/>
        <v xml:space="preserve">  </v>
      </c>
    </row>
    <row r="111" spans="1:7">
      <c r="A111" s="951">
        <v>32</v>
      </c>
      <c r="B111" s="922"/>
      <c r="C111" s="964"/>
      <c r="D111" s="964"/>
      <c r="E111" s="964"/>
      <c r="F111" s="962" t="str">
        <f t="shared" si="3"/>
        <v xml:space="preserve">  </v>
      </c>
      <c r="G111" s="965" t="str">
        <f t="shared" si="4"/>
        <v xml:space="preserve">  </v>
      </c>
    </row>
    <row r="112" spans="1:7">
      <c r="A112" s="951">
        <v>33</v>
      </c>
      <c r="B112" s="922"/>
      <c r="C112" s="964"/>
      <c r="D112" s="964"/>
      <c r="E112" s="964"/>
      <c r="F112" s="962" t="str">
        <f t="shared" si="3"/>
        <v xml:space="preserve">  </v>
      </c>
      <c r="G112" s="965" t="str">
        <f t="shared" si="4"/>
        <v xml:space="preserve">  </v>
      </c>
    </row>
    <row r="113" spans="1:7">
      <c r="A113" s="951">
        <v>34</v>
      </c>
      <c r="B113" s="922"/>
      <c r="C113" s="964"/>
      <c r="D113" s="964"/>
      <c r="E113" s="964"/>
      <c r="F113" s="962" t="str">
        <f t="shared" si="3"/>
        <v xml:space="preserve">  </v>
      </c>
      <c r="G113" s="965" t="str">
        <f t="shared" si="4"/>
        <v xml:space="preserve">  </v>
      </c>
    </row>
    <row r="114" spans="1:7">
      <c r="A114" s="951">
        <v>35</v>
      </c>
      <c r="B114" s="922"/>
      <c r="C114" s="964"/>
      <c r="D114" s="964"/>
      <c r="E114" s="964"/>
      <c r="F114" s="962" t="str">
        <f t="shared" si="3"/>
        <v xml:space="preserve">  </v>
      </c>
      <c r="G114" s="965" t="str">
        <f t="shared" si="4"/>
        <v xml:space="preserve">  </v>
      </c>
    </row>
    <row r="115" spans="1:7">
      <c r="A115" s="951">
        <v>36</v>
      </c>
      <c r="B115" s="922"/>
      <c r="C115" s="964"/>
      <c r="D115" s="964"/>
      <c r="E115" s="964"/>
      <c r="F115" s="962" t="str">
        <f t="shared" si="3"/>
        <v xml:space="preserve">  </v>
      </c>
      <c r="G115" s="965" t="str">
        <f t="shared" si="4"/>
        <v xml:space="preserve">  </v>
      </c>
    </row>
    <row r="116" spans="1:7">
      <c r="A116" s="951">
        <v>37</v>
      </c>
      <c r="B116" s="922"/>
      <c r="C116" s="964"/>
      <c r="D116" s="964"/>
      <c r="E116" s="964"/>
      <c r="F116" s="962" t="str">
        <f t="shared" si="3"/>
        <v xml:space="preserve">  </v>
      </c>
      <c r="G116" s="965" t="str">
        <f t="shared" si="4"/>
        <v xml:space="preserve">  </v>
      </c>
    </row>
    <row r="117" spans="1:7">
      <c r="A117" s="951">
        <v>38</v>
      </c>
      <c r="B117" s="922"/>
      <c r="C117" s="964"/>
      <c r="D117" s="964"/>
      <c r="E117" s="964"/>
      <c r="F117" s="962" t="str">
        <f t="shared" si="3"/>
        <v xml:space="preserve">  </v>
      </c>
      <c r="G117" s="965" t="str">
        <f t="shared" si="4"/>
        <v xml:space="preserve">  </v>
      </c>
    </row>
    <row r="118" spans="1:7">
      <c r="A118" s="951">
        <v>39</v>
      </c>
      <c r="B118" s="922"/>
      <c r="C118" s="964"/>
      <c r="D118" s="964"/>
      <c r="E118" s="964"/>
      <c r="F118" s="962" t="str">
        <f t="shared" si="3"/>
        <v xml:space="preserve">  </v>
      </c>
      <c r="G118" s="965" t="str">
        <f t="shared" si="4"/>
        <v xml:space="preserve">  </v>
      </c>
    </row>
    <row r="119" spans="1:7">
      <c r="A119" s="951">
        <v>40</v>
      </c>
      <c r="B119" s="922"/>
      <c r="C119" s="964"/>
      <c r="D119" s="964"/>
      <c r="E119" s="964"/>
      <c r="F119" s="962" t="str">
        <f t="shared" si="3"/>
        <v xml:space="preserve">  </v>
      </c>
      <c r="G119" s="965" t="str">
        <f t="shared" si="4"/>
        <v xml:space="preserve">  </v>
      </c>
    </row>
    <row r="120" spans="1:7">
      <c r="A120" s="951">
        <v>41</v>
      </c>
      <c r="B120" s="922"/>
      <c r="C120" s="964"/>
      <c r="D120" s="964"/>
      <c r="E120" s="964"/>
      <c r="F120" s="962" t="str">
        <f t="shared" si="3"/>
        <v xml:space="preserve">  </v>
      </c>
      <c r="G120" s="965" t="str">
        <f t="shared" si="4"/>
        <v xml:space="preserve">  </v>
      </c>
    </row>
    <row r="121" spans="1:7">
      <c r="A121" s="951">
        <f t="shared" ref="A121:A134" si="6">A120+1</f>
        <v>42</v>
      </c>
      <c r="B121" s="922"/>
      <c r="C121" s="964"/>
      <c r="D121" s="964"/>
      <c r="E121" s="964"/>
      <c r="F121" s="962" t="str">
        <f t="shared" si="3"/>
        <v xml:space="preserve">  </v>
      </c>
      <c r="G121" s="965" t="str">
        <f t="shared" si="4"/>
        <v xml:space="preserve">  </v>
      </c>
    </row>
    <row r="122" spans="1:7">
      <c r="A122" s="951">
        <f t="shared" si="6"/>
        <v>43</v>
      </c>
      <c r="B122" s="922"/>
      <c r="C122" s="964"/>
      <c r="D122" s="964"/>
      <c r="E122" s="964"/>
      <c r="F122" s="962" t="str">
        <f t="shared" si="3"/>
        <v xml:space="preserve">  </v>
      </c>
      <c r="G122" s="965" t="str">
        <f t="shared" si="4"/>
        <v xml:space="preserve">  </v>
      </c>
    </row>
    <row r="123" spans="1:7">
      <c r="A123" s="951">
        <f t="shared" si="6"/>
        <v>44</v>
      </c>
      <c r="B123" s="922"/>
      <c r="C123" s="964"/>
      <c r="D123" s="964"/>
      <c r="E123" s="964"/>
      <c r="F123" s="962" t="str">
        <f t="shared" si="3"/>
        <v xml:space="preserve">  </v>
      </c>
      <c r="G123" s="965" t="str">
        <f t="shared" si="4"/>
        <v xml:space="preserve">  </v>
      </c>
    </row>
    <row r="124" spans="1:7">
      <c r="A124" s="951">
        <f t="shared" si="6"/>
        <v>45</v>
      </c>
      <c r="B124" s="922"/>
      <c r="C124" s="964"/>
      <c r="D124" s="964"/>
      <c r="E124" s="964"/>
      <c r="F124" s="962" t="str">
        <f t="shared" si="3"/>
        <v xml:space="preserve">  </v>
      </c>
      <c r="G124" s="965" t="str">
        <f t="shared" si="4"/>
        <v xml:space="preserve">  </v>
      </c>
    </row>
    <row r="125" spans="1:7">
      <c r="A125" s="951">
        <f t="shared" si="6"/>
        <v>46</v>
      </c>
      <c r="B125" s="922"/>
      <c r="C125" s="964"/>
      <c r="D125" s="964"/>
      <c r="E125" s="964"/>
      <c r="F125" s="962" t="str">
        <f t="shared" si="3"/>
        <v xml:space="preserve">  </v>
      </c>
      <c r="G125" s="965" t="str">
        <f t="shared" si="4"/>
        <v xml:space="preserve">  </v>
      </c>
    </row>
    <row r="126" spans="1:7">
      <c r="A126" s="951">
        <f t="shared" si="6"/>
        <v>47</v>
      </c>
      <c r="B126" s="922"/>
      <c r="C126" s="964"/>
      <c r="D126" s="964"/>
      <c r="E126" s="964"/>
      <c r="F126" s="962" t="str">
        <f t="shared" si="3"/>
        <v xml:space="preserve">  </v>
      </c>
      <c r="G126" s="965" t="str">
        <f t="shared" si="4"/>
        <v xml:space="preserve">  </v>
      </c>
    </row>
    <row r="127" spans="1:7">
      <c r="A127" s="951">
        <f t="shared" si="6"/>
        <v>48</v>
      </c>
      <c r="B127" s="922"/>
      <c r="C127" s="964"/>
      <c r="D127" s="964"/>
      <c r="E127" s="964"/>
      <c r="F127" s="962" t="str">
        <f t="shared" si="3"/>
        <v xml:space="preserve">  </v>
      </c>
      <c r="G127" s="965" t="str">
        <f t="shared" si="4"/>
        <v xml:space="preserve">  </v>
      </c>
    </row>
    <row r="128" spans="1:7">
      <c r="A128" s="951">
        <f t="shared" si="6"/>
        <v>49</v>
      </c>
      <c r="B128" s="922"/>
      <c r="C128" s="964"/>
      <c r="D128" s="964"/>
      <c r="E128" s="964"/>
      <c r="F128" s="962" t="str">
        <f t="shared" si="3"/>
        <v xml:space="preserve">  </v>
      </c>
      <c r="G128" s="965" t="str">
        <f t="shared" si="4"/>
        <v xml:space="preserve">  </v>
      </c>
    </row>
    <row r="129" spans="1:7">
      <c r="A129" s="951">
        <f t="shared" si="6"/>
        <v>50</v>
      </c>
      <c r="B129" s="922"/>
      <c r="C129" s="964"/>
      <c r="D129" s="964"/>
      <c r="E129" s="964"/>
      <c r="F129" s="962" t="str">
        <f t="shared" si="3"/>
        <v xml:space="preserve">  </v>
      </c>
      <c r="G129" s="965" t="str">
        <f t="shared" si="4"/>
        <v xml:space="preserve">  </v>
      </c>
    </row>
    <row r="130" spans="1:7">
      <c r="A130" s="951">
        <f t="shared" si="6"/>
        <v>51</v>
      </c>
      <c r="B130" s="922"/>
      <c r="C130" s="964"/>
      <c r="D130" s="964"/>
      <c r="E130" s="964"/>
      <c r="F130" s="962" t="str">
        <f t="shared" si="3"/>
        <v xml:space="preserve">  </v>
      </c>
      <c r="G130" s="965" t="str">
        <f t="shared" si="4"/>
        <v xml:space="preserve">  </v>
      </c>
    </row>
    <row r="131" spans="1:7">
      <c r="A131" s="951">
        <f t="shared" si="6"/>
        <v>52</v>
      </c>
      <c r="B131" s="922"/>
      <c r="C131" s="964"/>
      <c r="D131" s="964"/>
      <c r="E131" s="964"/>
      <c r="F131" s="962" t="str">
        <f t="shared" si="3"/>
        <v xml:space="preserve">  </v>
      </c>
      <c r="G131" s="965" t="str">
        <f t="shared" si="4"/>
        <v xml:space="preserve">  </v>
      </c>
    </row>
    <row r="132" spans="1:7">
      <c r="A132" s="951">
        <f t="shared" si="6"/>
        <v>53</v>
      </c>
      <c r="B132" s="922"/>
      <c r="C132" s="964"/>
      <c r="D132" s="964"/>
      <c r="E132" s="964"/>
      <c r="F132" s="962" t="str">
        <f t="shared" si="3"/>
        <v xml:space="preserve">  </v>
      </c>
      <c r="G132" s="965" t="str">
        <f t="shared" si="4"/>
        <v xml:space="preserve">  </v>
      </c>
    </row>
    <row r="133" spans="1:7">
      <c r="A133" s="951">
        <f t="shared" si="6"/>
        <v>54</v>
      </c>
      <c r="B133" s="937"/>
      <c r="C133" s="968"/>
      <c r="D133" s="968"/>
      <c r="E133" s="968"/>
      <c r="F133" s="962" t="str">
        <f t="shared" si="3"/>
        <v xml:space="preserve">  </v>
      </c>
      <c r="G133" s="965" t="str">
        <f t="shared" si="4"/>
        <v xml:space="preserve">  </v>
      </c>
    </row>
    <row r="134" spans="1:7" ht="15.75" thickBot="1">
      <c r="A134" s="986">
        <f t="shared" si="6"/>
        <v>55</v>
      </c>
      <c r="B134" s="987" t="s">
        <v>1476</v>
      </c>
      <c r="C134" s="988">
        <f>C94+C106</f>
        <v>1344021.415</v>
      </c>
      <c r="D134" s="988">
        <f t="shared" ref="D134:F134" si="7">D94+D106</f>
        <v>60030855</v>
      </c>
      <c r="E134" s="988">
        <f t="shared" si="7"/>
        <v>13049</v>
      </c>
      <c r="F134" s="988">
        <f t="shared" si="7"/>
        <v>5223304</v>
      </c>
      <c r="G134" s="978">
        <v>4.4699999999999997E-2</v>
      </c>
    </row>
    <row r="135" spans="1:7" s="2511" customFormat="1">
      <c r="A135" s="1115"/>
      <c r="B135" s="1111"/>
      <c r="C135" s="1125"/>
      <c r="D135" s="1126"/>
      <c r="E135" s="1125"/>
      <c r="F135" s="1125"/>
      <c r="G135" s="2512"/>
    </row>
    <row r="136" spans="1:7">
      <c r="A136" s="1542" t="s">
        <v>4659</v>
      </c>
      <c r="B136" s="2555"/>
    </row>
    <row r="137" spans="1:7">
      <c r="A137" s="923" t="s">
        <v>1479</v>
      </c>
      <c r="B137" s="923"/>
      <c r="C137" s="923"/>
      <c r="D137" s="923"/>
      <c r="E137" s="923"/>
      <c r="F137" s="923"/>
      <c r="G137" s="923"/>
    </row>
  </sheetData>
  <printOptions horizontalCentered="1" verticalCentered="1"/>
  <pageMargins left="0.5" right="0.5" top="0.5" bottom="0.5" header="0" footer="0"/>
  <pageSetup scale="65" fitToWidth="2" fitToHeight="2" orientation="portrait" horizontalDpi="300" verticalDpi="300" r:id="rId1"/>
  <headerFooter alignWithMargins="0"/>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4"/>
  <sheetViews>
    <sheetView defaultGridColor="0" view="pageBreakPreview" topLeftCell="D24" colorId="22" zoomScale="40" zoomScaleNormal="100" zoomScaleSheetLayoutView="40" workbookViewId="0">
      <selection activeCell="U84" sqref="U84"/>
    </sheetView>
  </sheetViews>
  <sheetFormatPr defaultColWidth="9.6640625" defaultRowHeight="15"/>
  <cols>
    <col min="1" max="1" width="4.6640625" customWidth="1"/>
    <col min="2" max="2" width="15.6640625" customWidth="1"/>
    <col min="3" max="3" width="17.6640625" customWidth="1"/>
    <col min="4"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9" t="s">
        <v>1789</v>
      </c>
      <c r="B1" s="66"/>
      <c r="C1" s="228"/>
      <c r="D1" s="66" t="s">
        <v>1335</v>
      </c>
      <c r="E1" s="228"/>
      <c r="F1" s="66" t="s">
        <v>1791</v>
      </c>
      <c r="G1" s="230" t="s">
        <v>1792</v>
      </c>
      <c r="H1" s="67"/>
      <c r="I1" s="29" t="s">
        <v>1789</v>
      </c>
      <c r="J1" s="230" t="s">
        <v>1335</v>
      </c>
      <c r="K1" s="228"/>
      <c r="L1" s="66" t="s">
        <v>1791</v>
      </c>
      <c r="M1" s="228"/>
      <c r="N1" s="66" t="s">
        <v>1792</v>
      </c>
      <c r="O1" s="67"/>
    </row>
    <row r="2" spans="1:15">
      <c r="A2" s="72" t="str">
        <f>'Data Sheet'!$C$25</f>
        <v xml:space="preserve"> New York State Electric &amp; Gas Corporation</v>
      </c>
      <c r="B2" s="17"/>
      <c r="C2" s="81"/>
      <c r="D2" s="17" t="s">
        <v>1148</v>
      </c>
      <c r="E2" s="81"/>
      <c r="F2" s="17" t="s">
        <v>1794</v>
      </c>
      <c r="G2" s="98"/>
      <c r="H2" s="73"/>
      <c r="I2" s="72" t="str">
        <f>'Data Sheet'!$C$25</f>
        <v xml:space="preserve"> New York State Electric &amp; Gas Corporation</v>
      </c>
      <c r="J2" s="17" t="s">
        <v>1148</v>
      </c>
      <c r="K2" s="81"/>
      <c r="L2" s="17" t="s">
        <v>1794</v>
      </c>
      <c r="M2" s="81"/>
      <c r="N2" s="17"/>
      <c r="O2" s="73"/>
    </row>
    <row r="3" spans="1:15" ht="15" customHeight="1">
      <c r="A3" s="72"/>
      <c r="B3" s="17"/>
      <c r="C3" s="81"/>
      <c r="D3" s="17" t="s">
        <v>1149</v>
      </c>
      <c r="E3" s="81"/>
      <c r="F3" s="1299" t="str">
        <f>'Data Sheet'!$C$40</f>
        <v xml:space="preserve"> </v>
      </c>
      <c r="G3" s="921" t="str">
        <f>'Data Sheet'!$C$38</f>
        <v>12/31/2016</v>
      </c>
      <c r="H3" s="133"/>
      <c r="I3" s="80"/>
      <c r="J3" s="17" t="s">
        <v>1149</v>
      </c>
      <c r="K3" s="81"/>
      <c r="L3" s="1299" t="str">
        <f>'Data Sheet'!$C$40</f>
        <v xml:space="preserve"> </v>
      </c>
      <c r="M3" s="941"/>
      <c r="N3" s="922" t="str">
        <f>'Data Sheet'!$C$38</f>
        <v>12/31/2016</v>
      </c>
      <c r="O3" s="76"/>
    </row>
    <row r="4" spans="1:15" ht="15" customHeight="1">
      <c r="A4" s="231" t="s">
        <v>1480</v>
      </c>
      <c r="B4" s="232"/>
      <c r="C4" s="232"/>
      <c r="D4" s="232"/>
      <c r="E4" s="232"/>
      <c r="F4" s="232"/>
      <c r="G4" s="232"/>
      <c r="H4" s="233"/>
      <c r="I4" s="231" t="s">
        <v>1481</v>
      </c>
      <c r="J4" s="232"/>
      <c r="K4" s="232"/>
      <c r="L4" s="232"/>
      <c r="M4" s="232"/>
      <c r="N4" s="232"/>
      <c r="O4" s="76"/>
    </row>
    <row r="5" spans="1:15">
      <c r="A5" s="72"/>
      <c r="B5" s="17"/>
      <c r="C5" s="17"/>
      <c r="D5" s="17"/>
      <c r="E5" s="17"/>
      <c r="F5" s="17"/>
      <c r="G5" s="17"/>
      <c r="H5" s="73"/>
      <c r="I5" s="87"/>
      <c r="J5" s="89"/>
      <c r="K5" s="89"/>
      <c r="L5" s="89"/>
      <c r="M5" s="89"/>
      <c r="N5" s="89"/>
      <c r="O5" s="73"/>
    </row>
    <row r="6" spans="1:15">
      <c r="A6" s="72" t="s">
        <v>2389</v>
      </c>
      <c r="B6" s="17" t="s">
        <v>1482</v>
      </c>
      <c r="C6" s="17"/>
      <c r="D6" s="17"/>
      <c r="E6" s="17"/>
      <c r="F6" s="17"/>
      <c r="G6" s="17"/>
      <c r="H6" s="73"/>
      <c r="I6" s="72" t="s">
        <v>1483</v>
      </c>
      <c r="J6" s="17"/>
      <c r="K6" s="17"/>
      <c r="L6" s="17"/>
      <c r="M6" s="17"/>
      <c r="N6" s="17"/>
      <c r="O6" s="73"/>
    </row>
    <row r="7" spans="1:15">
      <c r="A7" s="72"/>
      <c r="B7" s="17" t="s">
        <v>632</v>
      </c>
      <c r="C7" s="17"/>
      <c r="D7" s="17"/>
      <c r="E7" s="17"/>
      <c r="F7" s="17"/>
      <c r="G7" s="17"/>
      <c r="H7" s="73"/>
      <c r="I7" s="72" t="s">
        <v>1484</v>
      </c>
      <c r="J7" s="17"/>
      <c r="K7" s="17"/>
      <c r="L7" s="17"/>
      <c r="M7" s="17"/>
      <c r="N7" s="17"/>
      <c r="O7" s="73"/>
    </row>
    <row r="8" spans="1:15">
      <c r="A8" s="72"/>
      <c r="B8" s="17" t="s">
        <v>1485</v>
      </c>
      <c r="C8" s="17"/>
      <c r="D8" s="17"/>
      <c r="E8" s="17"/>
      <c r="F8" s="17"/>
      <c r="G8" s="17"/>
      <c r="H8" s="73"/>
      <c r="I8" s="72" t="s">
        <v>1486</v>
      </c>
      <c r="J8" s="17"/>
      <c r="K8" s="17"/>
      <c r="L8" s="17"/>
      <c r="M8" s="17"/>
      <c r="N8" s="17"/>
      <c r="O8" s="73"/>
    </row>
    <row r="9" spans="1:15">
      <c r="A9" s="72"/>
      <c r="B9" s="17" t="s">
        <v>1487</v>
      </c>
      <c r="C9" s="17"/>
      <c r="D9" s="17"/>
      <c r="E9" s="17"/>
      <c r="F9" s="17"/>
      <c r="G9" s="17"/>
      <c r="H9" s="73"/>
      <c r="I9" s="72" t="s">
        <v>1488</v>
      </c>
      <c r="J9" s="17"/>
      <c r="K9" s="17"/>
      <c r="L9" s="17"/>
      <c r="M9" s="17"/>
      <c r="N9" s="17"/>
      <c r="O9" s="73"/>
    </row>
    <row r="10" spans="1:15">
      <c r="A10" s="984"/>
      <c r="B10" s="922"/>
      <c r="C10" s="922"/>
      <c r="D10" s="922"/>
      <c r="E10" s="17"/>
      <c r="F10" s="17"/>
      <c r="G10" s="17"/>
      <c r="H10" s="73"/>
      <c r="I10" s="72" t="s">
        <v>1489</v>
      </c>
      <c r="J10" s="17"/>
      <c r="K10" s="17"/>
      <c r="L10" s="17"/>
      <c r="M10" s="17"/>
      <c r="N10" s="17"/>
      <c r="O10" s="73"/>
    </row>
    <row r="11" spans="1:15">
      <c r="A11" s="72" t="s">
        <v>2306</v>
      </c>
      <c r="B11" s="17" t="s">
        <v>2976</v>
      </c>
      <c r="C11" s="922"/>
      <c r="D11" s="922"/>
      <c r="E11" s="17"/>
      <c r="F11" s="17"/>
      <c r="G11" s="17"/>
      <c r="H11" s="73"/>
      <c r="I11" s="72" t="s">
        <v>2977</v>
      </c>
      <c r="J11" s="17"/>
      <c r="K11" s="17"/>
      <c r="L11" s="17"/>
      <c r="M11" s="17"/>
      <c r="N11" s="17"/>
      <c r="O11" s="73"/>
    </row>
    <row r="12" spans="1:15">
      <c r="A12" s="72"/>
      <c r="B12" s="17" t="s">
        <v>2978</v>
      </c>
      <c r="C12" s="922"/>
      <c r="D12" s="922"/>
      <c r="E12" s="17"/>
      <c r="F12" s="17"/>
      <c r="G12" s="17"/>
      <c r="H12" s="73"/>
      <c r="I12" s="72" t="s">
        <v>3412</v>
      </c>
      <c r="J12" s="17"/>
      <c r="K12" s="17"/>
      <c r="L12" s="17"/>
      <c r="M12" s="17"/>
      <c r="N12" s="17"/>
      <c r="O12" s="73"/>
    </row>
    <row r="13" spans="1:15">
      <c r="A13" s="72"/>
      <c r="B13" s="17"/>
      <c r="C13" s="922"/>
      <c r="D13" s="922"/>
      <c r="E13" s="17"/>
      <c r="F13" s="17"/>
      <c r="G13" s="17"/>
      <c r="H13" s="73"/>
      <c r="I13" s="72" t="s">
        <v>3413</v>
      </c>
      <c r="J13" s="17"/>
      <c r="K13" s="17"/>
      <c r="L13" s="17"/>
      <c r="M13" s="17"/>
      <c r="N13" s="17"/>
      <c r="O13" s="73"/>
    </row>
    <row r="14" spans="1:15">
      <c r="A14" s="72" t="s">
        <v>2307</v>
      </c>
      <c r="B14" s="17" t="s">
        <v>3414</v>
      </c>
      <c r="C14" s="17"/>
      <c r="D14" s="17"/>
      <c r="E14" s="17"/>
      <c r="F14" s="17"/>
      <c r="G14" s="17"/>
      <c r="H14" s="73"/>
      <c r="I14" s="72" t="s">
        <v>3415</v>
      </c>
      <c r="J14" s="17"/>
      <c r="K14" s="17"/>
      <c r="L14" s="17"/>
      <c r="M14" s="17"/>
      <c r="N14" s="17"/>
      <c r="O14" s="73"/>
    </row>
    <row r="15" spans="1:15">
      <c r="A15" s="72"/>
      <c r="B15" s="17" t="s">
        <v>3416</v>
      </c>
      <c r="C15" s="17"/>
      <c r="D15" s="17"/>
      <c r="E15" s="17"/>
      <c r="F15" s="17"/>
      <c r="G15" s="17"/>
      <c r="H15" s="73"/>
      <c r="I15" s="72" t="s">
        <v>3417</v>
      </c>
      <c r="J15" s="17"/>
      <c r="K15" s="17"/>
      <c r="L15" s="17"/>
      <c r="M15" s="17"/>
      <c r="N15" s="17"/>
      <c r="O15" s="73"/>
    </row>
    <row r="16" spans="1:15">
      <c r="A16" s="72"/>
      <c r="B16" s="17" t="s">
        <v>3418</v>
      </c>
      <c r="C16" s="17"/>
      <c r="D16" s="17"/>
      <c r="E16" s="17"/>
      <c r="F16" s="17"/>
      <c r="G16" s="17"/>
      <c r="H16" s="73"/>
      <c r="I16" s="72" t="s">
        <v>3419</v>
      </c>
      <c r="J16" s="17"/>
      <c r="K16" s="17"/>
      <c r="L16" s="17"/>
      <c r="M16" s="17"/>
      <c r="N16" s="17"/>
      <c r="O16" s="73"/>
    </row>
    <row r="17" spans="1:15">
      <c r="A17" s="72"/>
      <c r="B17" s="17" t="s">
        <v>3420</v>
      </c>
      <c r="C17" s="17"/>
      <c r="D17" s="17"/>
      <c r="E17" s="17"/>
      <c r="F17" s="17"/>
      <c r="G17" s="17"/>
      <c r="H17" s="73"/>
      <c r="I17" s="72" t="s">
        <v>3421</v>
      </c>
      <c r="J17" s="17"/>
      <c r="K17" s="17"/>
      <c r="L17" s="17"/>
      <c r="M17" s="17"/>
      <c r="N17" s="17"/>
      <c r="O17" s="73"/>
    </row>
    <row r="18" spans="1:15">
      <c r="A18" s="72"/>
      <c r="B18" s="17" t="s">
        <v>3422</v>
      </c>
      <c r="C18" s="17"/>
      <c r="D18" s="17"/>
      <c r="E18" s="17"/>
      <c r="F18" s="17"/>
      <c r="G18" s="17"/>
      <c r="H18" s="73"/>
      <c r="I18" s="72" t="s">
        <v>3423</v>
      </c>
      <c r="J18" s="17"/>
      <c r="K18" s="17"/>
      <c r="L18" s="17"/>
      <c r="M18" s="17"/>
      <c r="N18" s="17"/>
      <c r="O18" s="73"/>
    </row>
    <row r="19" spans="1:15">
      <c r="A19" s="72"/>
      <c r="B19" s="17" t="s">
        <v>3424</v>
      </c>
      <c r="C19" s="17"/>
      <c r="D19" s="17"/>
      <c r="E19" s="17"/>
      <c r="F19" s="17"/>
      <c r="G19" s="17"/>
      <c r="H19" s="73"/>
      <c r="I19" s="72" t="s">
        <v>3425</v>
      </c>
      <c r="J19" s="17"/>
      <c r="K19" s="17"/>
      <c r="L19" s="17"/>
      <c r="M19" s="17"/>
      <c r="N19" s="17"/>
      <c r="O19" s="73"/>
    </row>
    <row r="20" spans="1:15">
      <c r="A20" s="72"/>
      <c r="B20" s="17" t="s">
        <v>3426</v>
      </c>
      <c r="C20" s="17"/>
      <c r="D20" s="17"/>
      <c r="E20" s="17"/>
      <c r="F20" s="17"/>
      <c r="G20" s="17"/>
      <c r="H20" s="73"/>
      <c r="I20" s="72" t="s">
        <v>3427</v>
      </c>
      <c r="J20" s="17"/>
      <c r="K20" s="17"/>
      <c r="L20" s="17"/>
      <c r="M20" s="17"/>
      <c r="N20" s="17"/>
      <c r="O20" s="73"/>
    </row>
    <row r="21" spans="1:15">
      <c r="A21" s="72"/>
      <c r="B21" s="17" t="s">
        <v>3428</v>
      </c>
      <c r="C21" s="17"/>
      <c r="D21" s="17"/>
      <c r="E21" s="17"/>
      <c r="F21" s="17"/>
      <c r="G21" s="17"/>
      <c r="H21" s="73"/>
      <c r="I21" s="72" t="s">
        <v>3429</v>
      </c>
      <c r="J21" s="17"/>
      <c r="K21" s="17"/>
      <c r="L21" s="17"/>
      <c r="M21" s="17"/>
      <c r="N21" s="17"/>
      <c r="O21" s="73"/>
    </row>
    <row r="22" spans="1:15">
      <c r="A22" s="72"/>
      <c r="B22" s="17" t="s">
        <v>3430</v>
      </c>
      <c r="C22" s="17"/>
      <c r="D22" s="17"/>
      <c r="E22" s="17"/>
      <c r="F22" s="17"/>
      <c r="G22" s="17"/>
      <c r="H22" s="73"/>
      <c r="I22" s="72" t="s">
        <v>3431</v>
      </c>
      <c r="J22" s="17"/>
      <c r="K22" s="17"/>
      <c r="L22" s="17"/>
      <c r="M22" s="17"/>
      <c r="N22" s="17"/>
      <c r="O22" s="73"/>
    </row>
    <row r="23" spans="1:15">
      <c r="A23" s="72"/>
      <c r="B23" s="17" t="s">
        <v>2628</v>
      </c>
      <c r="C23" s="17"/>
      <c r="D23" s="17"/>
      <c r="E23" s="17"/>
      <c r="F23" s="17"/>
      <c r="G23" s="17"/>
      <c r="H23" s="73"/>
      <c r="I23" s="72" t="s">
        <v>2629</v>
      </c>
      <c r="J23" s="17"/>
      <c r="K23" s="17"/>
      <c r="L23" s="17"/>
      <c r="M23" s="17"/>
      <c r="N23" s="17"/>
      <c r="O23" s="73"/>
    </row>
    <row r="24" spans="1:15">
      <c r="A24" s="72"/>
      <c r="B24" s="17" t="s">
        <v>2630</v>
      </c>
      <c r="C24" s="17"/>
      <c r="D24" s="17"/>
      <c r="E24" s="17"/>
      <c r="F24" s="17"/>
      <c r="G24" s="17"/>
      <c r="H24" s="73"/>
      <c r="I24" s="72" t="s">
        <v>2631</v>
      </c>
      <c r="J24" s="17"/>
      <c r="K24" s="17"/>
      <c r="L24" s="17"/>
      <c r="M24" s="17"/>
      <c r="N24" s="17"/>
      <c r="O24" s="73"/>
    </row>
    <row r="25" spans="1:15">
      <c r="A25" s="72"/>
      <c r="B25" s="17" t="s">
        <v>2632</v>
      </c>
      <c r="C25" s="17"/>
      <c r="D25" s="17"/>
      <c r="E25" s="17"/>
      <c r="F25" s="17"/>
      <c r="G25" s="17"/>
      <c r="H25" s="73"/>
      <c r="I25" s="72" t="s">
        <v>2633</v>
      </c>
      <c r="J25" s="17"/>
      <c r="K25" s="17"/>
      <c r="L25" s="17"/>
      <c r="M25" s="17"/>
      <c r="N25" s="17"/>
      <c r="O25" s="73"/>
    </row>
    <row r="26" spans="1:15">
      <c r="A26" s="72"/>
      <c r="B26" s="17" t="s">
        <v>2634</v>
      </c>
      <c r="C26" s="17"/>
      <c r="D26" s="17"/>
      <c r="E26" s="17"/>
      <c r="F26" s="17"/>
      <c r="G26" s="17"/>
      <c r="H26" s="73"/>
      <c r="I26" s="72" t="s">
        <v>2635</v>
      </c>
      <c r="J26" s="17"/>
      <c r="K26" s="17"/>
      <c r="L26" s="17"/>
      <c r="M26" s="17"/>
      <c r="N26" s="17"/>
      <c r="O26" s="73"/>
    </row>
    <row r="27" spans="1:15">
      <c r="A27" s="72"/>
      <c r="B27" s="17" t="s">
        <v>2636</v>
      </c>
      <c r="C27" s="17"/>
      <c r="D27" s="17"/>
      <c r="E27" s="17"/>
      <c r="F27" s="17"/>
      <c r="G27" s="17"/>
      <c r="H27" s="73"/>
      <c r="I27" s="72" t="s">
        <v>2637</v>
      </c>
      <c r="J27" s="17"/>
      <c r="K27" s="17"/>
      <c r="L27" s="17"/>
      <c r="M27" s="17"/>
      <c r="N27" s="17"/>
      <c r="O27" s="73"/>
    </row>
    <row r="28" spans="1:15">
      <c r="A28" s="72"/>
      <c r="B28" s="17" t="s">
        <v>3366</v>
      </c>
      <c r="C28" s="17"/>
      <c r="D28" s="17"/>
      <c r="E28" s="17"/>
      <c r="F28" s="17"/>
      <c r="G28" s="17"/>
      <c r="H28" s="73"/>
      <c r="I28" s="72" t="s">
        <v>3367</v>
      </c>
      <c r="J28" s="17"/>
      <c r="K28" s="17"/>
      <c r="L28" s="17"/>
      <c r="M28" s="17"/>
      <c r="N28" s="17"/>
      <c r="O28" s="73"/>
    </row>
    <row r="29" spans="1:15">
      <c r="A29" s="72"/>
      <c r="B29" s="17" t="s">
        <v>3368</v>
      </c>
      <c r="C29" s="17"/>
      <c r="D29" s="17"/>
      <c r="E29" s="17"/>
      <c r="F29" s="17"/>
      <c r="G29" s="17"/>
      <c r="H29" s="73"/>
      <c r="I29" s="72" t="s">
        <v>3369</v>
      </c>
      <c r="J29" s="17"/>
      <c r="K29" s="17"/>
      <c r="L29" s="17"/>
      <c r="M29" s="17"/>
      <c r="N29" s="17"/>
      <c r="O29" s="73"/>
    </row>
    <row r="30" spans="1:15">
      <c r="A30" s="72"/>
      <c r="B30" s="17" t="s">
        <v>3564</v>
      </c>
      <c r="C30" s="17"/>
      <c r="D30" s="17"/>
      <c r="E30" s="17"/>
      <c r="F30" s="17"/>
      <c r="G30" s="17"/>
      <c r="H30" s="73"/>
      <c r="I30" s="72" t="s">
        <v>3565</v>
      </c>
      <c r="J30" s="17"/>
      <c r="K30" s="17"/>
      <c r="L30" s="17"/>
      <c r="M30" s="17"/>
      <c r="N30" s="17"/>
      <c r="O30" s="73"/>
    </row>
    <row r="31" spans="1:15">
      <c r="A31" s="72"/>
      <c r="B31" s="17" t="s">
        <v>3566</v>
      </c>
      <c r="C31" s="17"/>
      <c r="D31" s="17"/>
      <c r="E31" s="17"/>
      <c r="F31" s="17"/>
      <c r="G31" s="17"/>
      <c r="H31" s="73"/>
      <c r="I31" s="72" t="s">
        <v>3567</v>
      </c>
      <c r="J31" s="17"/>
      <c r="K31" s="17"/>
      <c r="L31" s="17"/>
      <c r="M31" s="17"/>
      <c r="N31" s="17"/>
      <c r="O31" s="73"/>
    </row>
    <row r="32" spans="1:15">
      <c r="A32" s="72"/>
      <c r="B32" s="17" t="s">
        <v>3568</v>
      </c>
      <c r="C32" s="17"/>
      <c r="D32" s="17"/>
      <c r="E32" s="17"/>
      <c r="F32" s="17"/>
      <c r="G32" s="17"/>
      <c r="H32" s="73"/>
      <c r="I32" s="72" t="s">
        <v>3569</v>
      </c>
      <c r="J32" s="17"/>
      <c r="K32" s="17"/>
      <c r="L32" s="17"/>
      <c r="M32" s="17"/>
      <c r="N32" s="17"/>
      <c r="O32" s="73"/>
    </row>
    <row r="33" spans="1:15">
      <c r="A33" s="72"/>
      <c r="B33" s="17" t="s">
        <v>3570</v>
      </c>
      <c r="C33" s="17"/>
      <c r="D33" s="17"/>
      <c r="E33" s="17"/>
      <c r="F33" s="17"/>
      <c r="G33" s="17"/>
      <c r="H33" s="73"/>
      <c r="I33" s="72"/>
      <c r="J33" s="17"/>
      <c r="K33" s="17"/>
      <c r="L33" s="17"/>
      <c r="M33" s="17"/>
      <c r="N33" s="17"/>
      <c r="O33" s="73"/>
    </row>
    <row r="34" spans="1:15">
      <c r="A34" s="984"/>
      <c r="B34" s="17" t="s">
        <v>3571</v>
      </c>
      <c r="C34" s="922"/>
      <c r="D34" s="17"/>
      <c r="E34" s="17"/>
      <c r="F34" s="17"/>
      <c r="G34" s="17"/>
      <c r="H34" s="73"/>
      <c r="I34" s="72"/>
      <c r="J34" s="17"/>
      <c r="K34" s="17"/>
      <c r="L34" s="17"/>
      <c r="M34" s="17"/>
      <c r="N34" s="17"/>
      <c r="O34" s="73"/>
    </row>
    <row r="35" spans="1:15">
      <c r="A35" s="984"/>
      <c r="B35" s="17"/>
      <c r="C35" s="922"/>
      <c r="D35" s="17"/>
      <c r="E35" s="17"/>
      <c r="F35" s="17"/>
      <c r="G35" s="17"/>
      <c r="H35" s="73"/>
      <c r="I35" s="72"/>
      <c r="J35" s="17"/>
      <c r="K35" s="17"/>
      <c r="L35" s="17"/>
      <c r="M35" s="17"/>
      <c r="N35" s="17"/>
      <c r="O35" s="73"/>
    </row>
    <row r="36" spans="1:15">
      <c r="A36" s="87"/>
      <c r="B36" s="90"/>
      <c r="C36" s="82"/>
      <c r="D36" s="82"/>
      <c r="E36" s="89"/>
      <c r="F36" s="90"/>
      <c r="G36" s="90" t="s">
        <v>3572</v>
      </c>
      <c r="H36" s="85"/>
      <c r="I36" s="366"/>
      <c r="J36" s="521" t="s">
        <v>3573</v>
      </c>
      <c r="K36" s="338"/>
      <c r="L36" s="338"/>
      <c r="M36" s="369"/>
      <c r="N36" s="82"/>
      <c r="O36" s="85"/>
    </row>
    <row r="37" spans="1:15">
      <c r="A37" s="72"/>
      <c r="B37" s="98" t="s">
        <v>3574</v>
      </c>
      <c r="C37" s="81"/>
      <c r="D37" s="81"/>
      <c r="E37" s="291" t="s">
        <v>3575</v>
      </c>
      <c r="F37" s="290" t="s">
        <v>3576</v>
      </c>
      <c r="G37" s="666" t="s">
        <v>3576</v>
      </c>
      <c r="H37" s="331" t="s">
        <v>3576</v>
      </c>
      <c r="I37" s="80"/>
      <c r="J37" s="82"/>
      <c r="K37" s="82"/>
      <c r="L37" s="89"/>
      <c r="M37" s="82"/>
      <c r="N37" s="81"/>
      <c r="O37" s="83"/>
    </row>
    <row r="38" spans="1:15">
      <c r="A38" s="239" t="s">
        <v>1718</v>
      </c>
      <c r="B38" s="98" t="s">
        <v>3577</v>
      </c>
      <c r="C38" s="81"/>
      <c r="D38" s="292" t="s">
        <v>3578</v>
      </c>
      <c r="E38" s="291" t="s">
        <v>3579</v>
      </c>
      <c r="F38" s="290" t="s">
        <v>3580</v>
      </c>
      <c r="G38" s="290" t="s">
        <v>3581</v>
      </c>
      <c r="H38" s="238" t="s">
        <v>3581</v>
      </c>
      <c r="I38" s="277" t="s">
        <v>3582</v>
      </c>
      <c r="J38" s="292" t="s">
        <v>3583</v>
      </c>
      <c r="K38" s="292" t="s">
        <v>3584</v>
      </c>
      <c r="L38" s="69" t="s">
        <v>3585</v>
      </c>
      <c r="M38" s="416"/>
      <c r="N38" s="292" t="s">
        <v>3586</v>
      </c>
      <c r="O38" s="238" t="s">
        <v>1718</v>
      </c>
    </row>
    <row r="39" spans="1:15">
      <c r="A39" s="239" t="s">
        <v>1721</v>
      </c>
      <c r="B39" s="98" t="s">
        <v>3587</v>
      </c>
      <c r="C39" s="81"/>
      <c r="D39" s="292" t="s">
        <v>3588</v>
      </c>
      <c r="E39" s="291" t="s">
        <v>3589</v>
      </c>
      <c r="F39" s="290" t="s">
        <v>3590</v>
      </c>
      <c r="G39" s="290" t="s">
        <v>3591</v>
      </c>
      <c r="H39" s="238" t="s">
        <v>3592</v>
      </c>
      <c r="I39" s="277" t="s">
        <v>3593</v>
      </c>
      <c r="J39" s="292" t="s">
        <v>3594</v>
      </c>
      <c r="K39" s="292" t="s">
        <v>3594</v>
      </c>
      <c r="L39" s="69" t="s">
        <v>3594</v>
      </c>
      <c r="M39" s="416"/>
      <c r="N39" s="292" t="s">
        <v>3595</v>
      </c>
      <c r="O39" s="238" t="s">
        <v>1721</v>
      </c>
    </row>
    <row r="40" spans="1:15">
      <c r="A40" s="74"/>
      <c r="B40" s="105"/>
      <c r="C40" s="118" t="s">
        <v>3007</v>
      </c>
      <c r="D40" s="418" t="s">
        <v>3008</v>
      </c>
      <c r="E40" s="663" t="s">
        <v>3009</v>
      </c>
      <c r="F40" s="328" t="s">
        <v>3010</v>
      </c>
      <c r="G40" s="328" t="s">
        <v>2337</v>
      </c>
      <c r="H40" s="241" t="s">
        <v>2338</v>
      </c>
      <c r="I40" s="278" t="s">
        <v>2339</v>
      </c>
      <c r="J40" s="418" t="s">
        <v>2340</v>
      </c>
      <c r="K40" s="418" t="s">
        <v>2341</v>
      </c>
      <c r="L40" s="75" t="s">
        <v>2342</v>
      </c>
      <c r="M40" s="315"/>
      <c r="N40" s="418" t="s">
        <v>2343</v>
      </c>
      <c r="O40" s="111"/>
    </row>
    <row r="41" spans="1:15">
      <c r="A41" s="74">
        <v>1</v>
      </c>
      <c r="B41" s="105" t="s">
        <v>5779</v>
      </c>
      <c r="C41" s="118"/>
      <c r="D41" s="118" t="s">
        <v>5781</v>
      </c>
      <c r="E41" s="77" t="s">
        <v>5228</v>
      </c>
      <c r="F41" s="105"/>
      <c r="G41" s="105"/>
      <c r="H41" s="111"/>
      <c r="I41" s="989">
        <v>10661</v>
      </c>
      <c r="J41" s="323"/>
      <c r="K41" s="323">
        <v>945324</v>
      </c>
      <c r="L41" s="469"/>
      <c r="M41" s="323"/>
      <c r="N41" s="323">
        <f>SUM(J41:L41)</f>
        <v>945324</v>
      </c>
      <c r="O41" s="111">
        <v>1</v>
      </c>
    </row>
    <row r="42" spans="1:15">
      <c r="A42" s="74">
        <v>2</v>
      </c>
      <c r="B42" s="105"/>
      <c r="C42" s="118"/>
      <c r="D42" s="118"/>
      <c r="E42" s="77"/>
      <c r="F42" s="105"/>
      <c r="G42" s="105"/>
      <c r="H42" s="111"/>
      <c r="I42" s="108"/>
      <c r="J42" s="471"/>
      <c r="K42" s="471"/>
      <c r="L42" s="472"/>
      <c r="M42" s="471"/>
      <c r="N42" s="471">
        <f t="shared" ref="N42:N53" si="0">SUM(J42:M42)</f>
        <v>0</v>
      </c>
      <c r="O42" s="111">
        <v>2</v>
      </c>
    </row>
    <row r="43" spans="1:15">
      <c r="A43" s="74">
        <v>3</v>
      </c>
      <c r="B43" s="105" t="s">
        <v>5780</v>
      </c>
      <c r="C43" s="118"/>
      <c r="D43" s="118"/>
      <c r="E43" s="77" t="s">
        <v>5228</v>
      </c>
      <c r="F43" s="105"/>
      <c r="G43" s="105"/>
      <c r="H43" s="111"/>
      <c r="I43" s="108">
        <v>1933280</v>
      </c>
      <c r="J43" s="471"/>
      <c r="K43" s="471">
        <v>51650987</v>
      </c>
      <c r="L43" s="472"/>
      <c r="M43" s="471"/>
      <c r="N43" s="471">
        <f t="shared" si="0"/>
        <v>51650987</v>
      </c>
      <c r="O43" s="111">
        <v>3</v>
      </c>
    </row>
    <row r="44" spans="1:15">
      <c r="A44" s="74">
        <v>4</v>
      </c>
      <c r="B44" s="105"/>
      <c r="C44" s="118"/>
      <c r="D44" s="118"/>
      <c r="E44" s="77"/>
      <c r="F44" s="105"/>
      <c r="G44" s="105"/>
      <c r="H44" s="111"/>
      <c r="I44" s="108"/>
      <c r="J44" s="471"/>
      <c r="K44" s="471"/>
      <c r="L44" s="472"/>
      <c r="M44" s="471"/>
      <c r="N44" s="471">
        <f t="shared" si="0"/>
        <v>0</v>
      </c>
      <c r="O44" s="111">
        <v>4</v>
      </c>
    </row>
    <row r="45" spans="1:15">
      <c r="A45" s="74">
        <v>5</v>
      </c>
      <c r="B45" s="105"/>
      <c r="C45" s="118"/>
      <c r="D45" s="118"/>
      <c r="E45" s="77"/>
      <c r="F45" s="105"/>
      <c r="G45" s="105"/>
      <c r="H45" s="111"/>
      <c r="I45" s="108"/>
      <c r="J45" s="471"/>
      <c r="K45" s="471"/>
      <c r="L45" s="472"/>
      <c r="M45" s="471"/>
      <c r="N45" s="471">
        <f t="shared" si="0"/>
        <v>0</v>
      </c>
      <c r="O45" s="111">
        <v>5</v>
      </c>
    </row>
    <row r="46" spans="1:15">
      <c r="A46" s="74">
        <v>6</v>
      </c>
      <c r="B46" s="105"/>
      <c r="C46" s="118"/>
      <c r="D46" s="118"/>
      <c r="E46" s="77"/>
      <c r="F46" s="105"/>
      <c r="G46" s="105"/>
      <c r="H46" s="111"/>
      <c r="I46" s="108"/>
      <c r="J46" s="471"/>
      <c r="K46" s="471"/>
      <c r="L46" s="472"/>
      <c r="M46" s="471"/>
      <c r="N46" s="471">
        <f t="shared" si="0"/>
        <v>0</v>
      </c>
      <c r="O46" s="111">
        <v>6</v>
      </c>
    </row>
    <row r="47" spans="1:15">
      <c r="A47" s="74">
        <v>7</v>
      </c>
      <c r="B47" s="105"/>
      <c r="C47" s="118"/>
      <c r="D47" s="118"/>
      <c r="E47" s="77"/>
      <c r="F47" s="105"/>
      <c r="G47" s="105"/>
      <c r="H47" s="111"/>
      <c r="I47" s="108"/>
      <c r="J47" s="471"/>
      <c r="K47" s="471"/>
      <c r="L47" s="472"/>
      <c r="M47" s="471"/>
      <c r="N47" s="471">
        <f t="shared" si="0"/>
        <v>0</v>
      </c>
      <c r="O47" s="111">
        <v>7</v>
      </c>
    </row>
    <row r="48" spans="1:15">
      <c r="A48" s="74">
        <v>8</v>
      </c>
      <c r="B48" s="105"/>
      <c r="C48" s="118"/>
      <c r="D48" s="118"/>
      <c r="E48" s="77"/>
      <c r="F48" s="105"/>
      <c r="G48" s="105"/>
      <c r="H48" s="111"/>
      <c r="I48" s="108"/>
      <c r="J48" s="471"/>
      <c r="K48" s="471"/>
      <c r="L48" s="472"/>
      <c r="M48" s="471"/>
      <c r="N48" s="471">
        <f t="shared" si="0"/>
        <v>0</v>
      </c>
      <c r="O48" s="111">
        <v>8</v>
      </c>
    </row>
    <row r="49" spans="1:15">
      <c r="A49" s="74">
        <v>9</v>
      </c>
      <c r="B49" s="105"/>
      <c r="C49" s="118"/>
      <c r="D49" s="118"/>
      <c r="E49" s="77"/>
      <c r="F49" s="105"/>
      <c r="G49" s="105"/>
      <c r="H49" s="111"/>
      <c r="I49" s="108"/>
      <c r="J49" s="471"/>
      <c r="K49" s="471"/>
      <c r="L49" s="472"/>
      <c r="M49" s="471"/>
      <c r="N49" s="471">
        <f t="shared" si="0"/>
        <v>0</v>
      </c>
      <c r="O49" s="111">
        <v>9</v>
      </c>
    </row>
    <row r="50" spans="1:15">
      <c r="A50" s="74">
        <v>10</v>
      </c>
      <c r="B50" s="105"/>
      <c r="C50" s="118"/>
      <c r="D50" s="118"/>
      <c r="E50" s="77"/>
      <c r="F50" s="105"/>
      <c r="G50" s="105"/>
      <c r="H50" s="111"/>
      <c r="I50" s="108"/>
      <c r="J50" s="471"/>
      <c r="K50" s="471"/>
      <c r="L50" s="472"/>
      <c r="M50" s="471"/>
      <c r="N50" s="471">
        <f t="shared" si="0"/>
        <v>0</v>
      </c>
      <c r="O50" s="111">
        <v>10</v>
      </c>
    </row>
    <row r="51" spans="1:15">
      <c r="A51" s="74">
        <v>11</v>
      </c>
      <c r="B51" s="105"/>
      <c r="C51" s="118"/>
      <c r="D51" s="118"/>
      <c r="E51" s="77"/>
      <c r="F51" s="105"/>
      <c r="G51" s="105"/>
      <c r="H51" s="111"/>
      <c r="I51" s="108"/>
      <c r="J51" s="471"/>
      <c r="K51" s="471"/>
      <c r="L51" s="472"/>
      <c r="M51" s="471"/>
      <c r="N51" s="471">
        <f t="shared" si="0"/>
        <v>0</v>
      </c>
      <c r="O51" s="111">
        <v>11</v>
      </c>
    </row>
    <row r="52" spans="1:15">
      <c r="A52" s="74">
        <v>12</v>
      </c>
      <c r="B52" s="105"/>
      <c r="C52" s="118"/>
      <c r="D52" s="118"/>
      <c r="E52" s="77"/>
      <c r="F52" s="105"/>
      <c r="G52" s="105"/>
      <c r="H52" s="111"/>
      <c r="I52" s="108"/>
      <c r="J52" s="471"/>
      <c r="K52" s="471"/>
      <c r="L52" s="472"/>
      <c r="M52" s="471"/>
      <c r="N52" s="471">
        <f t="shared" si="0"/>
        <v>0</v>
      </c>
      <c r="O52" s="111">
        <v>12</v>
      </c>
    </row>
    <row r="53" spans="1:15">
      <c r="A53" s="74">
        <v>13</v>
      </c>
      <c r="B53" s="105" t="s">
        <v>1181</v>
      </c>
      <c r="C53" s="118"/>
      <c r="D53" s="522"/>
      <c r="E53" s="523"/>
      <c r="F53" s="524"/>
      <c r="G53" s="524"/>
      <c r="H53" s="525"/>
      <c r="I53" s="108"/>
      <c r="J53" s="471"/>
      <c r="K53" s="471"/>
      <c r="L53" s="472"/>
      <c r="M53" s="471"/>
      <c r="N53" s="471">
        <f t="shared" si="0"/>
        <v>0</v>
      </c>
      <c r="O53" s="111">
        <v>13</v>
      </c>
    </row>
    <row r="54" spans="1:15" ht="15.75" thickBot="1">
      <c r="A54" s="112">
        <v>14</v>
      </c>
      <c r="B54" s="526" t="s">
        <v>2322</v>
      </c>
      <c r="C54" s="527"/>
      <c r="D54" s="528"/>
      <c r="E54" s="529"/>
      <c r="F54" s="530"/>
      <c r="G54" s="530"/>
      <c r="H54" s="531"/>
      <c r="I54" s="532">
        <f>SUM(I41:I53)</f>
        <v>1943941</v>
      </c>
      <c r="J54" s="326">
        <f>SUM(J41:J53)</f>
        <v>0</v>
      </c>
      <c r="K54" s="326">
        <f>SUM(K41:K53)</f>
        <v>52596311</v>
      </c>
      <c r="L54" s="309"/>
      <c r="M54" s="437">
        <f>SUM(M41:M53)</f>
        <v>0</v>
      </c>
      <c r="N54" s="326">
        <f>SUM(N41:N53)</f>
        <v>52596311</v>
      </c>
      <c r="O54" s="374">
        <v>14</v>
      </c>
    </row>
    <row r="55" spans="1:15">
      <c r="A55" s="69"/>
      <c r="B55" s="69"/>
      <c r="C55" s="69"/>
      <c r="D55" s="69"/>
      <c r="E55" s="69"/>
      <c r="F55" s="69"/>
      <c r="G55" s="69"/>
      <c r="H55" s="69"/>
      <c r="I55" s="69"/>
      <c r="J55" s="69"/>
      <c r="K55" s="69"/>
      <c r="L55" s="69"/>
      <c r="M55" s="69"/>
      <c r="N55" s="69"/>
      <c r="O55" s="69"/>
    </row>
    <row r="56" spans="1:15">
      <c r="A56" s="398" t="s">
        <v>3596</v>
      </c>
      <c r="B56" s="69"/>
      <c r="C56" s="69"/>
      <c r="D56" s="69"/>
      <c r="E56" s="922"/>
      <c r="F56" s="69"/>
      <c r="G56" s="69"/>
      <c r="H56" s="69"/>
      <c r="I56" s="17" t="str">
        <f>A56</f>
        <v>FERC FORM NO.1 (REVISED. 12-90) NYPSC Modified-96</v>
      </c>
      <c r="J56" s="17"/>
      <c r="K56" s="922"/>
      <c r="L56" s="17"/>
      <c r="M56" s="17"/>
      <c r="N56" s="17"/>
      <c r="O56" s="276" t="s">
        <v>3597</v>
      </c>
    </row>
    <row r="57" spans="1:15">
      <c r="A57" s="69" t="s">
        <v>3598</v>
      </c>
      <c r="B57" s="69"/>
      <c r="C57" s="69"/>
      <c r="D57" s="69"/>
      <c r="E57" s="69"/>
      <c r="F57" s="69"/>
      <c r="G57" s="69"/>
      <c r="H57" s="69"/>
      <c r="I57" s="69" t="s">
        <v>3599</v>
      </c>
      <c r="J57" s="69"/>
      <c r="K57" s="69"/>
      <c r="L57" s="69"/>
      <c r="M57" s="69"/>
      <c r="N57" s="69"/>
      <c r="O57" s="69"/>
    </row>
    <row r="58" spans="1:15">
      <c r="A58" s="69"/>
      <c r="B58" s="69"/>
      <c r="C58" s="69"/>
      <c r="D58" s="69"/>
      <c r="E58" s="69"/>
      <c r="F58" s="69"/>
      <c r="G58" s="69"/>
      <c r="H58" s="69"/>
      <c r="I58" s="17"/>
      <c r="J58" s="17"/>
      <c r="K58" s="17"/>
      <c r="L58" s="17"/>
      <c r="M58" s="17"/>
      <c r="N58" s="17"/>
      <c r="O58" s="17"/>
    </row>
    <row r="59" spans="1:15">
      <c r="A59" s="69"/>
      <c r="B59" s="69"/>
      <c r="C59" s="69"/>
      <c r="D59" s="69"/>
      <c r="E59" s="69"/>
      <c r="F59" s="69"/>
      <c r="G59" s="69"/>
      <c r="H59" s="69"/>
      <c r="I59" s="17"/>
      <c r="J59" s="17"/>
      <c r="K59" s="17"/>
      <c r="L59" s="17"/>
      <c r="M59" s="17"/>
      <c r="N59" s="17"/>
      <c r="O59" s="17"/>
    </row>
    <row r="60" spans="1:15">
      <c r="A60" s="69"/>
      <c r="B60" s="69"/>
      <c r="C60" s="69"/>
      <c r="D60" s="69"/>
      <c r="E60" s="69"/>
      <c r="F60" s="69"/>
      <c r="G60" s="69"/>
      <c r="H60" s="69"/>
      <c r="I60" s="17"/>
      <c r="J60" s="17"/>
      <c r="K60" s="17"/>
      <c r="L60" s="17"/>
      <c r="M60" s="17"/>
      <c r="N60" s="17"/>
      <c r="O60" s="17"/>
    </row>
    <row r="61" spans="1:15" ht="15.75">
      <c r="A61" s="71" t="s">
        <v>415</v>
      </c>
      <c r="B61" s="923"/>
      <c r="C61" s="69"/>
      <c r="D61" s="69"/>
      <c r="E61" s="69"/>
      <c r="F61" s="69"/>
      <c r="G61" s="69"/>
      <c r="H61" s="69"/>
      <c r="I61" s="17"/>
      <c r="J61" s="17"/>
      <c r="K61" s="17"/>
      <c r="L61" s="17"/>
      <c r="M61" s="17"/>
      <c r="N61" s="17"/>
      <c r="O61" s="17"/>
    </row>
    <row r="62" spans="1:15" ht="15.75">
      <c r="A62" s="71"/>
      <c r="B62" s="923"/>
      <c r="C62" s="69"/>
      <c r="D62" s="69"/>
      <c r="E62" s="69"/>
      <c r="F62" s="69"/>
      <c r="G62" s="69"/>
      <c r="H62" s="69"/>
      <c r="I62" s="17"/>
      <c r="J62" s="17"/>
      <c r="K62" s="17"/>
      <c r="L62" s="17"/>
      <c r="M62" s="17"/>
      <c r="N62" s="17"/>
      <c r="O62" s="17"/>
    </row>
    <row r="63" spans="1:15" ht="16.5" thickBot="1">
      <c r="A63" s="990" t="str">
        <f>'Data Sheet'!$C$25</f>
        <v xml:space="preserve"> New York State Electric &amp; Gas Corporation</v>
      </c>
      <c r="B63" s="69"/>
      <c r="C63" s="69"/>
      <c r="D63" s="69"/>
      <c r="E63" s="69"/>
      <c r="F63" s="980" t="str">
        <f>'Data Sheet'!$C$40</f>
        <v xml:space="preserve"> </v>
      </c>
      <c r="G63" s="922" t="str">
        <f>'Data Sheet'!$C$38</f>
        <v>12/31/2016</v>
      </c>
      <c r="H63" s="69"/>
      <c r="I63" s="990" t="str">
        <f>'Data Sheet'!$C$25</f>
        <v xml:space="preserve"> New York State Electric &amp; Gas Corporation</v>
      </c>
      <c r="J63" s="17"/>
      <c r="K63" s="17"/>
      <c r="L63" s="980" t="str">
        <f>'Data Sheet'!$C$40</f>
        <v xml:space="preserve"> </v>
      </c>
      <c r="M63" s="17"/>
      <c r="N63" s="922" t="str">
        <f>'Data Sheet'!$C$38</f>
        <v>12/31/2016</v>
      </c>
      <c r="O63" s="17"/>
    </row>
    <row r="64" spans="1:15">
      <c r="A64" s="29"/>
      <c r="B64" s="66"/>
      <c r="C64" s="66"/>
      <c r="D64" s="66"/>
      <c r="E64" s="66"/>
      <c r="F64" s="66"/>
      <c r="G64" s="66"/>
      <c r="H64" s="67"/>
      <c r="I64" s="29"/>
      <c r="J64" s="66"/>
      <c r="K64" s="66"/>
      <c r="L64" s="66"/>
      <c r="M64" s="66"/>
      <c r="N64" s="66"/>
      <c r="O64" s="67"/>
    </row>
    <row r="65" spans="1:15">
      <c r="A65" s="149" t="s">
        <v>1480</v>
      </c>
      <c r="B65" s="75"/>
      <c r="C65" s="75"/>
      <c r="D65" s="75"/>
      <c r="E65" s="75"/>
      <c r="F65" s="75"/>
      <c r="G65" s="75"/>
      <c r="H65" s="454"/>
      <c r="I65" s="337" t="s">
        <v>1481</v>
      </c>
      <c r="J65" s="338"/>
      <c r="K65" s="338"/>
      <c r="L65" s="338"/>
      <c r="M65" s="338"/>
      <c r="N65" s="338"/>
      <c r="O65" s="73"/>
    </row>
    <row r="66" spans="1:15">
      <c r="A66" s="87"/>
      <c r="B66" s="90"/>
      <c r="C66" s="82"/>
      <c r="D66" s="82"/>
      <c r="E66" s="89"/>
      <c r="F66" s="90"/>
      <c r="G66" s="90" t="s">
        <v>3572</v>
      </c>
      <c r="H66" s="85"/>
      <c r="I66" s="366"/>
      <c r="J66" s="89"/>
      <c r="K66" s="89" t="s">
        <v>3600</v>
      </c>
      <c r="L66" s="89"/>
      <c r="M66" s="82"/>
      <c r="N66" s="82"/>
      <c r="O66" s="85"/>
    </row>
    <row r="67" spans="1:15">
      <c r="A67" s="72"/>
      <c r="B67" s="98" t="s">
        <v>3574</v>
      </c>
      <c r="C67" s="81"/>
      <c r="D67" s="81"/>
      <c r="E67" s="291" t="s">
        <v>3575</v>
      </c>
      <c r="F67" s="290" t="s">
        <v>3576</v>
      </c>
      <c r="G67" s="666" t="s">
        <v>3576</v>
      </c>
      <c r="H67" s="331" t="s">
        <v>3576</v>
      </c>
      <c r="I67" s="80"/>
      <c r="J67" s="82"/>
      <c r="K67" s="82"/>
      <c r="L67" s="89"/>
      <c r="M67" s="82"/>
      <c r="N67" s="81"/>
      <c r="O67" s="83"/>
    </row>
    <row r="68" spans="1:15">
      <c r="A68" s="239" t="s">
        <v>1718</v>
      </c>
      <c r="B68" s="98" t="s">
        <v>3577</v>
      </c>
      <c r="C68" s="81"/>
      <c r="D68" s="292" t="s">
        <v>3578</v>
      </c>
      <c r="E68" s="291" t="s">
        <v>3579</v>
      </c>
      <c r="F68" s="290" t="s">
        <v>3580</v>
      </c>
      <c r="G68" s="290" t="s">
        <v>3581</v>
      </c>
      <c r="H68" s="238" t="s">
        <v>3581</v>
      </c>
      <c r="I68" s="277" t="s">
        <v>3582</v>
      </c>
      <c r="J68" s="292" t="s">
        <v>3583</v>
      </c>
      <c r="K68" s="292" t="s">
        <v>3584</v>
      </c>
      <c r="L68" s="69" t="s">
        <v>3585</v>
      </c>
      <c r="M68" s="416"/>
      <c r="N68" s="292" t="s">
        <v>3586</v>
      </c>
      <c r="O68" s="238" t="s">
        <v>1718</v>
      </c>
    </row>
    <row r="69" spans="1:15">
      <c r="A69" s="239" t="s">
        <v>1721</v>
      </c>
      <c r="B69" s="98" t="s">
        <v>3587</v>
      </c>
      <c r="C69" s="81"/>
      <c r="D69" s="292" t="s">
        <v>3588</v>
      </c>
      <c r="E69" s="291" t="s">
        <v>3589</v>
      </c>
      <c r="F69" s="290" t="s">
        <v>3590</v>
      </c>
      <c r="G69" s="290" t="s">
        <v>3591</v>
      </c>
      <c r="H69" s="238" t="s">
        <v>3592</v>
      </c>
      <c r="I69" s="277" t="s">
        <v>3593</v>
      </c>
      <c r="J69" s="292" t="s">
        <v>3594</v>
      </c>
      <c r="K69" s="292" t="s">
        <v>3594</v>
      </c>
      <c r="L69" s="69" t="s">
        <v>3594</v>
      </c>
      <c r="M69" s="416"/>
      <c r="N69" s="292" t="s">
        <v>3595</v>
      </c>
      <c r="O69" s="238" t="s">
        <v>1721</v>
      </c>
    </row>
    <row r="70" spans="1:15">
      <c r="A70" s="74"/>
      <c r="B70" s="105"/>
      <c r="C70" s="118" t="s">
        <v>3007</v>
      </c>
      <c r="D70" s="418" t="s">
        <v>3008</v>
      </c>
      <c r="E70" s="663" t="s">
        <v>3009</v>
      </c>
      <c r="F70" s="328" t="s">
        <v>3010</v>
      </c>
      <c r="G70" s="328" t="s">
        <v>2337</v>
      </c>
      <c r="H70" s="241" t="s">
        <v>2338</v>
      </c>
      <c r="I70" s="278" t="s">
        <v>2339</v>
      </c>
      <c r="J70" s="418" t="s">
        <v>2340</v>
      </c>
      <c r="K70" s="418" t="s">
        <v>2341</v>
      </c>
      <c r="L70" s="75" t="s">
        <v>2342</v>
      </c>
      <c r="M70" s="315"/>
      <c r="N70" s="418" t="s">
        <v>2343</v>
      </c>
      <c r="O70" s="111"/>
    </row>
    <row r="71" spans="1:15">
      <c r="A71" s="74">
        <v>1</v>
      </c>
      <c r="B71" s="105"/>
      <c r="C71" s="118"/>
      <c r="D71" s="118"/>
      <c r="E71" s="77"/>
      <c r="F71" s="105"/>
      <c r="G71" s="105"/>
      <c r="H71" s="111"/>
      <c r="I71" s="108"/>
      <c r="J71" s="323"/>
      <c r="K71" s="323"/>
      <c r="L71" s="469"/>
      <c r="M71" s="323"/>
      <c r="N71" s="323">
        <f>SUM(J71:L71)</f>
        <v>0</v>
      </c>
      <c r="O71" s="111">
        <v>1</v>
      </c>
    </row>
    <row r="72" spans="1:15">
      <c r="A72" s="74">
        <v>2</v>
      </c>
      <c r="B72" s="105"/>
      <c r="C72" s="118"/>
      <c r="D72" s="118"/>
      <c r="E72" s="77"/>
      <c r="F72" s="105"/>
      <c r="G72" s="105"/>
      <c r="H72" s="111"/>
      <c r="I72" s="108"/>
      <c r="J72" s="471"/>
      <c r="K72" s="471"/>
      <c r="L72" s="472"/>
      <c r="M72" s="471"/>
      <c r="N72" s="471">
        <f t="shared" ref="N72:N120" si="1">SUM(J72:M72)</f>
        <v>0</v>
      </c>
      <c r="O72" s="111">
        <v>2</v>
      </c>
    </row>
    <row r="73" spans="1:15">
      <c r="A73" s="74">
        <v>3</v>
      </c>
      <c r="B73" s="105"/>
      <c r="C73" s="118"/>
      <c r="D73" s="118"/>
      <c r="E73" s="77"/>
      <c r="F73" s="105"/>
      <c r="G73" s="105"/>
      <c r="H73" s="111"/>
      <c r="I73" s="108"/>
      <c r="J73" s="471"/>
      <c r="K73" s="471"/>
      <c r="L73" s="472"/>
      <c r="M73" s="471"/>
      <c r="N73" s="471">
        <f t="shared" si="1"/>
        <v>0</v>
      </c>
      <c r="O73" s="111">
        <v>3</v>
      </c>
    </row>
    <row r="74" spans="1:15">
      <c r="A74" s="74">
        <v>4</v>
      </c>
      <c r="B74" s="105"/>
      <c r="C74" s="118"/>
      <c r="D74" s="118"/>
      <c r="E74" s="77"/>
      <c r="F74" s="105"/>
      <c r="G74" s="105"/>
      <c r="H74" s="111"/>
      <c r="I74" s="108"/>
      <c r="J74" s="471"/>
      <c r="K74" s="471"/>
      <c r="L74" s="472"/>
      <c r="M74" s="471"/>
      <c r="N74" s="471">
        <f t="shared" si="1"/>
        <v>0</v>
      </c>
      <c r="O74" s="111">
        <v>4</v>
      </c>
    </row>
    <row r="75" spans="1:15">
      <c r="A75" s="74">
        <v>5</v>
      </c>
      <c r="B75" s="105"/>
      <c r="C75" s="118"/>
      <c r="D75" s="118"/>
      <c r="E75" s="77"/>
      <c r="F75" s="105"/>
      <c r="G75" s="105"/>
      <c r="H75" s="111"/>
      <c r="I75" s="108"/>
      <c r="J75" s="471"/>
      <c r="K75" s="471"/>
      <c r="L75" s="472"/>
      <c r="M75" s="471"/>
      <c r="N75" s="471">
        <f t="shared" si="1"/>
        <v>0</v>
      </c>
      <c r="O75" s="111">
        <v>5</v>
      </c>
    </row>
    <row r="76" spans="1:15">
      <c r="A76" s="74">
        <v>6</v>
      </c>
      <c r="B76" s="105"/>
      <c r="C76" s="118"/>
      <c r="D76" s="118"/>
      <c r="E76" s="77"/>
      <c r="F76" s="105"/>
      <c r="G76" s="105"/>
      <c r="H76" s="111"/>
      <c r="I76" s="108"/>
      <c r="J76" s="471"/>
      <c r="K76" s="471"/>
      <c r="L76" s="472"/>
      <c r="M76" s="471"/>
      <c r="N76" s="471">
        <f t="shared" si="1"/>
        <v>0</v>
      </c>
      <c r="O76" s="111">
        <v>6</v>
      </c>
    </row>
    <row r="77" spans="1:15">
      <c r="A77" s="74">
        <v>7</v>
      </c>
      <c r="B77" s="105"/>
      <c r="C77" s="118"/>
      <c r="D77" s="118"/>
      <c r="E77" s="77"/>
      <c r="F77" s="105"/>
      <c r="G77" s="105"/>
      <c r="H77" s="111"/>
      <c r="I77" s="108"/>
      <c r="J77" s="471"/>
      <c r="K77" s="471"/>
      <c r="L77" s="472"/>
      <c r="M77" s="471"/>
      <c r="N77" s="471">
        <f t="shared" si="1"/>
        <v>0</v>
      </c>
      <c r="O77" s="111">
        <v>7</v>
      </c>
    </row>
    <row r="78" spans="1:15">
      <c r="A78" s="74">
        <v>8</v>
      </c>
      <c r="B78" s="105"/>
      <c r="C78" s="118"/>
      <c r="D78" s="118"/>
      <c r="E78" s="77"/>
      <c r="F78" s="105"/>
      <c r="G78" s="105"/>
      <c r="H78" s="111"/>
      <c r="I78" s="108"/>
      <c r="J78" s="471"/>
      <c r="K78" s="471"/>
      <c r="L78" s="472"/>
      <c r="M78" s="471"/>
      <c r="N78" s="471">
        <f t="shared" si="1"/>
        <v>0</v>
      </c>
      <c r="O78" s="111">
        <v>8</v>
      </c>
    </row>
    <row r="79" spans="1:15">
      <c r="A79" s="74">
        <v>9</v>
      </c>
      <c r="B79" s="105"/>
      <c r="C79" s="118"/>
      <c r="D79" s="118"/>
      <c r="E79" s="77"/>
      <c r="F79" s="105"/>
      <c r="G79" s="105"/>
      <c r="H79" s="111"/>
      <c r="I79" s="108"/>
      <c r="J79" s="471"/>
      <c r="K79" s="471"/>
      <c r="L79" s="472"/>
      <c r="M79" s="471"/>
      <c r="N79" s="471">
        <f t="shared" si="1"/>
        <v>0</v>
      </c>
      <c r="O79" s="111">
        <v>9</v>
      </c>
    </row>
    <row r="80" spans="1:15">
      <c r="A80" s="74">
        <v>10</v>
      </c>
      <c r="B80" s="105"/>
      <c r="C80" s="118"/>
      <c r="D80" s="118"/>
      <c r="E80" s="77"/>
      <c r="F80" s="105"/>
      <c r="G80" s="105"/>
      <c r="H80" s="111"/>
      <c r="I80" s="108"/>
      <c r="J80" s="471"/>
      <c r="K80" s="471"/>
      <c r="L80" s="472"/>
      <c r="M80" s="471"/>
      <c r="N80" s="471">
        <f t="shared" si="1"/>
        <v>0</v>
      </c>
      <c r="O80" s="111">
        <v>10</v>
      </c>
    </row>
    <row r="81" spans="1:15">
      <c r="A81" s="74">
        <v>11</v>
      </c>
      <c r="B81" s="105"/>
      <c r="C81" s="118"/>
      <c r="D81" s="118"/>
      <c r="E81" s="77"/>
      <c r="F81" s="105"/>
      <c r="G81" s="105"/>
      <c r="H81" s="111"/>
      <c r="I81" s="108"/>
      <c r="J81" s="471"/>
      <c r="K81" s="471"/>
      <c r="L81" s="472"/>
      <c r="M81" s="471"/>
      <c r="N81" s="471">
        <f t="shared" si="1"/>
        <v>0</v>
      </c>
      <c r="O81" s="111">
        <v>11</v>
      </c>
    </row>
    <row r="82" spans="1:15">
      <c r="A82" s="74">
        <v>12</v>
      </c>
      <c r="B82" s="105"/>
      <c r="C82" s="118"/>
      <c r="D82" s="118"/>
      <c r="E82" s="77"/>
      <c r="F82" s="105"/>
      <c r="G82" s="105"/>
      <c r="H82" s="111"/>
      <c r="I82" s="108"/>
      <c r="J82" s="471"/>
      <c r="K82" s="471"/>
      <c r="L82" s="472"/>
      <c r="M82" s="471"/>
      <c r="N82" s="471">
        <f t="shared" si="1"/>
        <v>0</v>
      </c>
      <c r="O82" s="111">
        <v>12</v>
      </c>
    </row>
    <row r="83" spans="1:15">
      <c r="A83" s="74">
        <v>13</v>
      </c>
      <c r="B83" s="105"/>
      <c r="C83" s="118"/>
      <c r="D83" s="118"/>
      <c r="E83" s="77"/>
      <c r="F83" s="105"/>
      <c r="G83" s="105"/>
      <c r="H83" s="111"/>
      <c r="I83" s="108"/>
      <c r="J83" s="471"/>
      <c r="K83" s="471"/>
      <c r="L83" s="472"/>
      <c r="M83" s="471"/>
      <c r="N83" s="471">
        <f t="shared" si="1"/>
        <v>0</v>
      </c>
      <c r="O83" s="111">
        <v>13</v>
      </c>
    </row>
    <row r="84" spans="1:15">
      <c r="A84" s="74">
        <v>14</v>
      </c>
      <c r="B84" s="105"/>
      <c r="C84" s="118"/>
      <c r="D84" s="118"/>
      <c r="E84" s="77"/>
      <c r="F84" s="105"/>
      <c r="G84" s="105"/>
      <c r="H84" s="111"/>
      <c r="I84" s="108"/>
      <c r="J84" s="471"/>
      <c r="K84" s="471"/>
      <c r="L84" s="472"/>
      <c r="M84" s="471"/>
      <c r="N84" s="471">
        <f t="shared" si="1"/>
        <v>0</v>
      </c>
      <c r="O84" s="111">
        <v>14</v>
      </c>
    </row>
    <row r="85" spans="1:15">
      <c r="A85" s="74">
        <v>15</v>
      </c>
      <c r="B85" s="105"/>
      <c r="C85" s="118"/>
      <c r="D85" s="118"/>
      <c r="E85" s="77"/>
      <c r="F85" s="105"/>
      <c r="G85" s="105"/>
      <c r="H85" s="111"/>
      <c r="I85" s="108"/>
      <c r="J85" s="471"/>
      <c r="K85" s="471"/>
      <c r="L85" s="472"/>
      <c r="M85" s="471"/>
      <c r="N85" s="471">
        <f t="shared" si="1"/>
        <v>0</v>
      </c>
      <c r="O85" s="111">
        <v>15</v>
      </c>
    </row>
    <row r="86" spans="1:15">
      <c r="A86" s="74">
        <v>16</v>
      </c>
      <c r="B86" s="105"/>
      <c r="C86" s="118"/>
      <c r="D86" s="118"/>
      <c r="E86" s="77"/>
      <c r="F86" s="105"/>
      <c r="G86" s="105"/>
      <c r="H86" s="111"/>
      <c r="I86" s="108"/>
      <c r="J86" s="471"/>
      <c r="K86" s="471"/>
      <c r="L86" s="472"/>
      <c r="M86" s="471"/>
      <c r="N86" s="471">
        <f t="shared" si="1"/>
        <v>0</v>
      </c>
      <c r="O86" s="111">
        <v>16</v>
      </c>
    </row>
    <row r="87" spans="1:15">
      <c r="A87" s="74">
        <v>17</v>
      </c>
      <c r="B87" s="105"/>
      <c r="C87" s="118"/>
      <c r="D87" s="118"/>
      <c r="E87" s="77"/>
      <c r="F87" s="105"/>
      <c r="G87" s="105"/>
      <c r="H87" s="111"/>
      <c r="I87" s="108"/>
      <c r="J87" s="471"/>
      <c r="K87" s="471"/>
      <c r="L87" s="472"/>
      <c r="M87" s="471"/>
      <c r="N87" s="471">
        <f t="shared" si="1"/>
        <v>0</v>
      </c>
      <c r="O87" s="111">
        <v>17</v>
      </c>
    </row>
    <row r="88" spans="1:15">
      <c r="A88" s="74">
        <v>18</v>
      </c>
      <c r="B88" s="105"/>
      <c r="C88" s="118"/>
      <c r="D88" s="118"/>
      <c r="E88" s="77"/>
      <c r="F88" s="105"/>
      <c r="G88" s="105"/>
      <c r="H88" s="111"/>
      <c r="I88" s="108"/>
      <c r="J88" s="471"/>
      <c r="K88" s="471"/>
      <c r="L88" s="472"/>
      <c r="M88" s="471"/>
      <c r="N88" s="471">
        <f t="shared" si="1"/>
        <v>0</v>
      </c>
      <c r="O88" s="111">
        <v>18</v>
      </c>
    </row>
    <row r="89" spans="1:15">
      <c r="A89" s="74">
        <v>19</v>
      </c>
      <c r="B89" s="105"/>
      <c r="C89" s="118"/>
      <c r="D89" s="118"/>
      <c r="E89" s="77"/>
      <c r="F89" s="105"/>
      <c r="G89" s="105"/>
      <c r="H89" s="111"/>
      <c r="I89" s="108"/>
      <c r="J89" s="471"/>
      <c r="K89" s="471"/>
      <c r="L89" s="472"/>
      <c r="M89" s="471"/>
      <c r="N89" s="471">
        <f t="shared" si="1"/>
        <v>0</v>
      </c>
      <c r="O89" s="111">
        <v>19</v>
      </c>
    </row>
    <row r="90" spans="1:15">
      <c r="A90" s="74">
        <v>20</v>
      </c>
      <c r="B90" s="105"/>
      <c r="C90" s="118"/>
      <c r="D90" s="118"/>
      <c r="E90" s="77"/>
      <c r="F90" s="105"/>
      <c r="G90" s="105"/>
      <c r="H90" s="111"/>
      <c r="I90" s="108"/>
      <c r="J90" s="471"/>
      <c r="K90" s="471"/>
      <c r="L90" s="472"/>
      <c r="M90" s="471"/>
      <c r="N90" s="471">
        <f t="shared" si="1"/>
        <v>0</v>
      </c>
      <c r="O90" s="111">
        <v>20</v>
      </c>
    </row>
    <row r="91" spans="1:15">
      <c r="A91" s="74">
        <v>21</v>
      </c>
      <c r="B91" s="105"/>
      <c r="C91" s="118"/>
      <c r="D91" s="118"/>
      <c r="E91" s="77"/>
      <c r="F91" s="105"/>
      <c r="G91" s="105"/>
      <c r="H91" s="111"/>
      <c r="I91" s="108"/>
      <c r="J91" s="471"/>
      <c r="K91" s="471"/>
      <c r="L91" s="472"/>
      <c r="M91" s="471"/>
      <c r="N91" s="471">
        <f t="shared" si="1"/>
        <v>0</v>
      </c>
      <c r="O91" s="111">
        <v>21</v>
      </c>
    </row>
    <row r="92" spans="1:15">
      <c r="A92" s="74">
        <v>22</v>
      </c>
      <c r="B92" s="105"/>
      <c r="C92" s="118"/>
      <c r="D92" s="118"/>
      <c r="E92" s="77"/>
      <c r="F92" s="105"/>
      <c r="G92" s="105"/>
      <c r="H92" s="111"/>
      <c r="I92" s="108"/>
      <c r="J92" s="471"/>
      <c r="K92" s="471"/>
      <c r="L92" s="472"/>
      <c r="M92" s="471"/>
      <c r="N92" s="471">
        <f t="shared" si="1"/>
        <v>0</v>
      </c>
      <c r="O92" s="111">
        <v>22</v>
      </c>
    </row>
    <row r="93" spans="1:15">
      <c r="A93" s="74">
        <v>23</v>
      </c>
      <c r="B93" s="105"/>
      <c r="C93" s="118"/>
      <c r="D93" s="118"/>
      <c r="E93" s="77"/>
      <c r="F93" s="105"/>
      <c r="G93" s="105"/>
      <c r="H93" s="111"/>
      <c r="I93" s="108"/>
      <c r="J93" s="471"/>
      <c r="K93" s="471"/>
      <c r="L93" s="472"/>
      <c r="M93" s="471"/>
      <c r="N93" s="471">
        <f t="shared" si="1"/>
        <v>0</v>
      </c>
      <c r="O93" s="111">
        <v>23</v>
      </c>
    </row>
    <row r="94" spans="1:15">
      <c r="A94" s="74">
        <v>24</v>
      </c>
      <c r="B94" s="105"/>
      <c r="C94" s="118"/>
      <c r="D94" s="118"/>
      <c r="E94" s="77"/>
      <c r="F94" s="105"/>
      <c r="G94" s="105"/>
      <c r="H94" s="111"/>
      <c r="I94" s="108"/>
      <c r="J94" s="471"/>
      <c r="K94" s="471"/>
      <c r="L94" s="472"/>
      <c r="M94" s="471"/>
      <c r="N94" s="471">
        <f t="shared" si="1"/>
        <v>0</v>
      </c>
      <c r="O94" s="111">
        <v>24</v>
      </c>
    </row>
    <row r="95" spans="1:15">
      <c r="A95" s="74">
        <v>25</v>
      </c>
      <c r="B95" s="105"/>
      <c r="C95" s="118"/>
      <c r="D95" s="118"/>
      <c r="E95" s="77"/>
      <c r="F95" s="105"/>
      <c r="G95" s="105"/>
      <c r="H95" s="111"/>
      <c r="I95" s="108"/>
      <c r="J95" s="471"/>
      <c r="K95" s="471"/>
      <c r="L95" s="472"/>
      <c r="M95" s="471"/>
      <c r="N95" s="471">
        <f t="shared" si="1"/>
        <v>0</v>
      </c>
      <c r="O95" s="111">
        <v>25</v>
      </c>
    </row>
    <row r="96" spans="1:15">
      <c r="A96" s="74">
        <v>26</v>
      </c>
      <c r="B96" s="105"/>
      <c r="C96" s="118"/>
      <c r="D96" s="118"/>
      <c r="E96" s="77"/>
      <c r="F96" s="105"/>
      <c r="G96" s="105"/>
      <c r="H96" s="111"/>
      <c r="I96" s="108"/>
      <c r="J96" s="471"/>
      <c r="K96" s="471"/>
      <c r="L96" s="472"/>
      <c r="M96" s="471"/>
      <c r="N96" s="471">
        <f t="shared" si="1"/>
        <v>0</v>
      </c>
      <c r="O96" s="111">
        <v>26</v>
      </c>
    </row>
    <row r="97" spans="1:15">
      <c r="A97" s="74">
        <v>27</v>
      </c>
      <c r="B97" s="105"/>
      <c r="C97" s="118"/>
      <c r="D97" s="118"/>
      <c r="E97" s="77"/>
      <c r="F97" s="105"/>
      <c r="G97" s="105"/>
      <c r="H97" s="111"/>
      <c r="I97" s="108"/>
      <c r="J97" s="471"/>
      <c r="K97" s="471"/>
      <c r="L97" s="472"/>
      <c r="M97" s="471"/>
      <c r="N97" s="471">
        <f t="shared" si="1"/>
        <v>0</v>
      </c>
      <c r="O97" s="111">
        <v>27</v>
      </c>
    </row>
    <row r="98" spans="1:15">
      <c r="A98" s="74">
        <v>28</v>
      </c>
      <c r="B98" s="105"/>
      <c r="C98" s="118"/>
      <c r="D98" s="118"/>
      <c r="E98" s="77"/>
      <c r="F98" s="105"/>
      <c r="G98" s="105"/>
      <c r="H98" s="111"/>
      <c r="I98" s="108"/>
      <c r="J98" s="471"/>
      <c r="K98" s="471"/>
      <c r="L98" s="472"/>
      <c r="M98" s="471"/>
      <c r="N98" s="471">
        <f t="shared" si="1"/>
        <v>0</v>
      </c>
      <c r="O98" s="111">
        <v>28</v>
      </c>
    </row>
    <row r="99" spans="1:15">
      <c r="A99" s="74">
        <v>29</v>
      </c>
      <c r="B99" s="105"/>
      <c r="C99" s="118"/>
      <c r="D99" s="118"/>
      <c r="E99" s="77"/>
      <c r="F99" s="105"/>
      <c r="G99" s="105"/>
      <c r="H99" s="111"/>
      <c r="I99" s="108"/>
      <c r="J99" s="471"/>
      <c r="K99" s="471"/>
      <c r="L99" s="472"/>
      <c r="M99" s="471"/>
      <c r="N99" s="471">
        <f t="shared" si="1"/>
        <v>0</v>
      </c>
      <c r="O99" s="111">
        <v>29</v>
      </c>
    </row>
    <row r="100" spans="1:15">
      <c r="A100" s="74">
        <v>30</v>
      </c>
      <c r="B100" s="105"/>
      <c r="C100" s="118"/>
      <c r="D100" s="118"/>
      <c r="E100" s="77"/>
      <c r="F100" s="105"/>
      <c r="G100" s="105"/>
      <c r="H100" s="111"/>
      <c r="I100" s="108"/>
      <c r="J100" s="471"/>
      <c r="K100" s="471"/>
      <c r="L100" s="472"/>
      <c r="M100" s="471"/>
      <c r="N100" s="471">
        <f t="shared" si="1"/>
        <v>0</v>
      </c>
      <c r="O100" s="111">
        <v>30</v>
      </c>
    </row>
    <row r="101" spans="1:15">
      <c r="A101" s="74">
        <v>31</v>
      </c>
      <c r="B101" s="105"/>
      <c r="C101" s="118"/>
      <c r="D101" s="118"/>
      <c r="E101" s="77"/>
      <c r="F101" s="105"/>
      <c r="G101" s="105"/>
      <c r="H101" s="111"/>
      <c r="I101" s="108"/>
      <c r="J101" s="471"/>
      <c r="K101" s="471"/>
      <c r="L101" s="472"/>
      <c r="M101" s="471"/>
      <c r="N101" s="471">
        <f t="shared" si="1"/>
        <v>0</v>
      </c>
      <c r="O101" s="111">
        <v>31</v>
      </c>
    </row>
    <row r="102" spans="1:15">
      <c r="A102" s="74">
        <v>32</v>
      </c>
      <c r="B102" s="105"/>
      <c r="C102" s="118"/>
      <c r="D102" s="118"/>
      <c r="E102" s="77"/>
      <c r="F102" s="105"/>
      <c r="G102" s="105"/>
      <c r="H102" s="111"/>
      <c r="I102" s="108"/>
      <c r="J102" s="471"/>
      <c r="K102" s="471"/>
      <c r="L102" s="472"/>
      <c r="M102" s="471"/>
      <c r="N102" s="471">
        <f t="shared" si="1"/>
        <v>0</v>
      </c>
      <c r="O102" s="111">
        <v>32</v>
      </c>
    </row>
    <row r="103" spans="1:15">
      <c r="A103" s="74">
        <v>33</v>
      </c>
      <c r="B103" s="105"/>
      <c r="C103" s="118"/>
      <c r="D103" s="118"/>
      <c r="E103" s="77"/>
      <c r="F103" s="105"/>
      <c r="G103" s="105"/>
      <c r="H103" s="111"/>
      <c r="I103" s="108"/>
      <c r="J103" s="471"/>
      <c r="K103" s="471"/>
      <c r="L103" s="472"/>
      <c r="M103" s="471"/>
      <c r="N103" s="471">
        <f t="shared" si="1"/>
        <v>0</v>
      </c>
      <c r="O103" s="111">
        <v>33</v>
      </c>
    </row>
    <row r="104" spans="1:15">
      <c r="A104" s="74">
        <v>34</v>
      </c>
      <c r="B104" s="105"/>
      <c r="C104" s="118"/>
      <c r="D104" s="118"/>
      <c r="E104" s="77"/>
      <c r="F104" s="105"/>
      <c r="G104" s="105"/>
      <c r="H104" s="111"/>
      <c r="I104" s="108"/>
      <c r="J104" s="471"/>
      <c r="K104" s="471"/>
      <c r="L104" s="472"/>
      <c r="M104" s="471"/>
      <c r="N104" s="471">
        <f t="shared" si="1"/>
        <v>0</v>
      </c>
      <c r="O104" s="111">
        <v>34</v>
      </c>
    </row>
    <row r="105" spans="1:15">
      <c r="A105" s="74">
        <v>35</v>
      </c>
      <c r="B105" s="105"/>
      <c r="C105" s="118"/>
      <c r="D105" s="118"/>
      <c r="E105" s="77"/>
      <c r="F105" s="105"/>
      <c r="G105" s="105"/>
      <c r="H105" s="111"/>
      <c r="I105" s="108"/>
      <c r="J105" s="471"/>
      <c r="K105" s="471"/>
      <c r="L105" s="472"/>
      <c r="M105" s="471"/>
      <c r="N105" s="471">
        <f t="shared" si="1"/>
        <v>0</v>
      </c>
      <c r="O105" s="111">
        <v>35</v>
      </c>
    </row>
    <row r="106" spans="1:15">
      <c r="A106" s="74">
        <v>36</v>
      </c>
      <c r="B106" s="105"/>
      <c r="C106" s="118"/>
      <c r="D106" s="118"/>
      <c r="E106" s="77"/>
      <c r="F106" s="105"/>
      <c r="G106" s="105"/>
      <c r="H106" s="111"/>
      <c r="I106" s="108"/>
      <c r="J106" s="471"/>
      <c r="K106" s="471"/>
      <c r="L106" s="472"/>
      <c r="M106" s="471"/>
      <c r="N106" s="471">
        <f t="shared" si="1"/>
        <v>0</v>
      </c>
      <c r="O106" s="111">
        <v>36</v>
      </c>
    </row>
    <row r="107" spans="1:15">
      <c r="A107" s="74">
        <v>37</v>
      </c>
      <c r="B107" s="105"/>
      <c r="C107" s="118"/>
      <c r="D107" s="118"/>
      <c r="E107" s="77"/>
      <c r="F107" s="105"/>
      <c r="G107" s="105"/>
      <c r="H107" s="111"/>
      <c r="I107" s="108"/>
      <c r="J107" s="471"/>
      <c r="K107" s="471"/>
      <c r="L107" s="472"/>
      <c r="M107" s="471"/>
      <c r="N107" s="471">
        <f t="shared" si="1"/>
        <v>0</v>
      </c>
      <c r="O107" s="111">
        <v>37</v>
      </c>
    </row>
    <row r="108" spans="1:15">
      <c r="A108" s="74">
        <v>38</v>
      </c>
      <c r="B108" s="105"/>
      <c r="C108" s="118"/>
      <c r="D108" s="118"/>
      <c r="E108" s="77"/>
      <c r="F108" s="105"/>
      <c r="G108" s="105"/>
      <c r="H108" s="111"/>
      <c r="I108" s="108"/>
      <c r="J108" s="471"/>
      <c r="K108" s="471"/>
      <c r="L108" s="472"/>
      <c r="M108" s="471"/>
      <c r="N108" s="471">
        <f t="shared" si="1"/>
        <v>0</v>
      </c>
      <c r="O108" s="111">
        <v>38</v>
      </c>
    </row>
    <row r="109" spans="1:15">
      <c r="A109" s="74">
        <v>39</v>
      </c>
      <c r="B109" s="105"/>
      <c r="C109" s="118"/>
      <c r="D109" s="118"/>
      <c r="E109" s="77"/>
      <c r="F109" s="105"/>
      <c r="G109" s="105"/>
      <c r="H109" s="111"/>
      <c r="I109" s="108"/>
      <c r="J109" s="471"/>
      <c r="K109" s="471"/>
      <c r="L109" s="472"/>
      <c r="M109" s="471"/>
      <c r="N109" s="471">
        <f t="shared" si="1"/>
        <v>0</v>
      </c>
      <c r="O109" s="111">
        <v>39</v>
      </c>
    </row>
    <row r="110" spans="1:15">
      <c r="A110" s="74">
        <v>40</v>
      </c>
      <c r="B110" s="105"/>
      <c r="C110" s="118"/>
      <c r="D110" s="118"/>
      <c r="E110" s="77"/>
      <c r="F110" s="105"/>
      <c r="G110" s="105"/>
      <c r="H110" s="111"/>
      <c r="I110" s="108"/>
      <c r="J110" s="471"/>
      <c r="K110" s="471"/>
      <c r="L110" s="472"/>
      <c r="M110" s="471"/>
      <c r="N110" s="471">
        <f t="shared" si="1"/>
        <v>0</v>
      </c>
      <c r="O110" s="111">
        <v>40</v>
      </c>
    </row>
    <row r="111" spans="1:15">
      <c r="A111" s="74">
        <v>41</v>
      </c>
      <c r="B111" s="105"/>
      <c r="C111" s="118"/>
      <c r="D111" s="118"/>
      <c r="E111" s="77"/>
      <c r="F111" s="105"/>
      <c r="G111" s="105"/>
      <c r="H111" s="111"/>
      <c r="I111" s="108"/>
      <c r="J111" s="471"/>
      <c r="K111" s="471"/>
      <c r="L111" s="472"/>
      <c r="M111" s="471"/>
      <c r="N111" s="471">
        <f t="shared" si="1"/>
        <v>0</v>
      </c>
      <c r="O111" s="111">
        <v>41</v>
      </c>
    </row>
    <row r="112" spans="1:15">
      <c r="A112" s="74">
        <v>42</v>
      </c>
      <c r="B112" s="105"/>
      <c r="C112" s="118"/>
      <c r="D112" s="118"/>
      <c r="E112" s="77"/>
      <c r="F112" s="105"/>
      <c r="G112" s="105"/>
      <c r="H112" s="111"/>
      <c r="I112" s="108"/>
      <c r="J112" s="471"/>
      <c r="K112" s="471"/>
      <c r="L112" s="472"/>
      <c r="M112" s="471"/>
      <c r="N112" s="471">
        <f t="shared" si="1"/>
        <v>0</v>
      </c>
      <c r="O112" s="111">
        <v>42</v>
      </c>
    </row>
    <row r="113" spans="1:15">
      <c r="A113" s="74">
        <v>43</v>
      </c>
      <c r="B113" s="105"/>
      <c r="C113" s="118"/>
      <c r="D113" s="118"/>
      <c r="E113" s="77"/>
      <c r="F113" s="105"/>
      <c r="G113" s="105"/>
      <c r="H113" s="111"/>
      <c r="I113" s="108"/>
      <c r="J113" s="471"/>
      <c r="K113" s="471"/>
      <c r="L113" s="472"/>
      <c r="M113" s="471"/>
      <c r="N113" s="471">
        <f t="shared" si="1"/>
        <v>0</v>
      </c>
      <c r="O113" s="111">
        <v>43</v>
      </c>
    </row>
    <row r="114" spans="1:15">
      <c r="A114" s="74">
        <v>44</v>
      </c>
      <c r="B114" s="105"/>
      <c r="C114" s="118"/>
      <c r="D114" s="118"/>
      <c r="E114" s="77"/>
      <c r="F114" s="105"/>
      <c r="G114" s="105"/>
      <c r="H114" s="111"/>
      <c r="I114" s="108"/>
      <c r="J114" s="471"/>
      <c r="K114" s="471"/>
      <c r="L114" s="472"/>
      <c r="M114" s="471"/>
      <c r="N114" s="471">
        <f t="shared" si="1"/>
        <v>0</v>
      </c>
      <c r="O114" s="111">
        <v>44</v>
      </c>
    </row>
    <row r="115" spans="1:15">
      <c r="A115" s="74">
        <v>45</v>
      </c>
      <c r="B115" s="105"/>
      <c r="C115" s="118"/>
      <c r="D115" s="118"/>
      <c r="E115" s="77"/>
      <c r="F115" s="105"/>
      <c r="G115" s="105"/>
      <c r="H115" s="111"/>
      <c r="I115" s="108"/>
      <c r="J115" s="471"/>
      <c r="K115" s="471"/>
      <c r="L115" s="472"/>
      <c r="M115" s="471"/>
      <c r="N115" s="471">
        <f t="shared" si="1"/>
        <v>0</v>
      </c>
      <c r="O115" s="111">
        <v>45</v>
      </c>
    </row>
    <row r="116" spans="1:15">
      <c r="A116" s="74">
        <v>46</v>
      </c>
      <c r="B116" s="105"/>
      <c r="C116" s="118"/>
      <c r="D116" s="118"/>
      <c r="E116" s="77"/>
      <c r="F116" s="105"/>
      <c r="G116" s="105"/>
      <c r="H116" s="111"/>
      <c r="I116" s="108"/>
      <c r="J116" s="471"/>
      <c r="K116" s="471"/>
      <c r="L116" s="472"/>
      <c r="M116" s="471"/>
      <c r="N116" s="471">
        <f t="shared" si="1"/>
        <v>0</v>
      </c>
      <c r="O116" s="111">
        <v>46</v>
      </c>
    </row>
    <row r="117" spans="1:15">
      <c r="A117" s="74">
        <v>47</v>
      </c>
      <c r="B117" s="105"/>
      <c r="C117" s="118"/>
      <c r="D117" s="118"/>
      <c r="E117" s="77"/>
      <c r="F117" s="105"/>
      <c r="G117" s="105"/>
      <c r="H117" s="111"/>
      <c r="I117" s="108"/>
      <c r="J117" s="471"/>
      <c r="K117" s="471"/>
      <c r="L117" s="472"/>
      <c r="M117" s="471"/>
      <c r="N117" s="471">
        <f t="shared" si="1"/>
        <v>0</v>
      </c>
      <c r="O117" s="111">
        <v>47</v>
      </c>
    </row>
    <row r="118" spans="1:15">
      <c r="A118" s="74">
        <v>48</v>
      </c>
      <c r="B118" s="105"/>
      <c r="C118" s="118"/>
      <c r="D118" s="118"/>
      <c r="E118" s="77"/>
      <c r="F118" s="105"/>
      <c r="G118" s="105"/>
      <c r="H118" s="111"/>
      <c r="I118" s="108"/>
      <c r="J118" s="471"/>
      <c r="K118" s="471"/>
      <c r="L118" s="472"/>
      <c r="M118" s="471"/>
      <c r="N118" s="471">
        <f t="shared" si="1"/>
        <v>0</v>
      </c>
      <c r="O118" s="111">
        <v>48</v>
      </c>
    </row>
    <row r="119" spans="1:15">
      <c r="A119" s="74">
        <v>49</v>
      </c>
      <c r="B119" s="105"/>
      <c r="C119" s="118"/>
      <c r="D119" s="118"/>
      <c r="E119" s="77"/>
      <c r="F119" s="105"/>
      <c r="G119" s="105"/>
      <c r="H119" s="111"/>
      <c r="I119" s="108"/>
      <c r="J119" s="471"/>
      <c r="K119" s="471"/>
      <c r="L119" s="472"/>
      <c r="M119" s="471"/>
      <c r="N119" s="471">
        <f t="shared" si="1"/>
        <v>0</v>
      </c>
      <c r="O119" s="111">
        <v>49</v>
      </c>
    </row>
    <row r="120" spans="1:15">
      <c r="A120" s="74">
        <v>50</v>
      </c>
      <c r="B120" s="105"/>
      <c r="C120" s="118"/>
      <c r="D120" s="2548"/>
      <c r="E120" s="2549"/>
      <c r="F120" s="2550"/>
      <c r="G120" s="2550"/>
      <c r="H120" s="2551"/>
      <c r="I120" s="108"/>
      <c r="J120" s="471"/>
      <c r="K120" s="471"/>
      <c r="L120" s="472"/>
      <c r="M120" s="471"/>
      <c r="N120" s="471">
        <f t="shared" si="1"/>
        <v>0</v>
      </c>
      <c r="O120" s="111">
        <v>50</v>
      </c>
    </row>
    <row r="121" spans="1:15" ht="15.75" thickBot="1">
      <c r="A121" s="112">
        <v>51</v>
      </c>
      <c r="B121" s="526" t="s">
        <v>2322</v>
      </c>
      <c r="C121" s="527"/>
      <c r="D121" s="528"/>
      <c r="E121" s="529"/>
      <c r="F121" s="530"/>
      <c r="G121" s="530"/>
      <c r="H121" s="531"/>
      <c r="I121" s="532">
        <f>SUM(I71:I120)</f>
        <v>0</v>
      </c>
      <c r="J121" s="437">
        <f>SUM(J71:J120)</f>
        <v>0</v>
      </c>
      <c r="K121" s="437">
        <f>SUM(K71:K120)</f>
        <v>0</v>
      </c>
      <c r="L121" s="412"/>
      <c r="M121" s="437">
        <f>SUM(M71:M120)</f>
        <v>0</v>
      </c>
      <c r="N121" s="437">
        <f>SUM(N71:N120)</f>
        <v>0</v>
      </c>
      <c r="O121" s="374">
        <v>51</v>
      </c>
    </row>
    <row r="122" spans="1:15">
      <c r="A122" s="831"/>
      <c r="B122" s="991"/>
      <c r="C122" s="991"/>
      <c r="D122" s="1498"/>
      <c r="E122" s="1498"/>
      <c r="F122" s="1498"/>
      <c r="G122" s="1498"/>
      <c r="H122" s="1498"/>
      <c r="I122" s="992"/>
      <c r="J122" s="993"/>
      <c r="K122" s="993"/>
      <c r="L122" s="993"/>
      <c r="M122" s="993"/>
      <c r="N122" s="993"/>
      <c r="O122" s="831"/>
    </row>
    <row r="123" spans="1:15">
      <c r="A123" s="398" t="s">
        <v>3596</v>
      </c>
      <c r="B123" s="922"/>
      <c r="C123" s="922"/>
      <c r="D123" s="922"/>
      <c r="E123" s="922"/>
      <c r="F123" s="922"/>
      <c r="G123" s="922"/>
      <c r="I123" s="398" t="s">
        <v>3596</v>
      </c>
    </row>
    <row r="124" spans="1:15">
      <c r="A124" s="69" t="s">
        <v>3601</v>
      </c>
      <c r="B124" s="69"/>
      <c r="C124" s="69"/>
      <c r="D124" s="69"/>
      <c r="E124" s="69"/>
      <c r="F124" s="69"/>
      <c r="G124" s="69"/>
      <c r="H124" s="69"/>
      <c r="I124" s="69" t="s">
        <v>3602</v>
      </c>
      <c r="J124" s="69"/>
      <c r="K124" s="69"/>
      <c r="L124" s="69"/>
      <c r="M124" s="69"/>
      <c r="N124" s="69"/>
      <c r="O124" s="69"/>
    </row>
  </sheetData>
  <printOptions horizontalCentered="1" verticalCentered="1"/>
  <pageMargins left="0.5" right="0.5" top="0.5" bottom="0.5" header="0" footer="0"/>
  <pageSetup scale="72" fitToWidth="2" fitToHeight="2" orientation="portrait" horizontalDpi="300" verticalDpi="300" r:id="rId1"/>
  <headerFooter alignWithMargins="0"/>
  <rowBreaks count="1" manualBreakCount="1">
    <brk id="5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W86"/>
  <sheetViews>
    <sheetView defaultGridColor="0" topLeftCell="O13" colorId="22" zoomScaleNormal="100" zoomScaleSheetLayoutView="40" workbookViewId="0">
      <selection activeCell="W45" sqref="W45"/>
    </sheetView>
  </sheetViews>
  <sheetFormatPr defaultColWidth="9.6640625" defaultRowHeight="15"/>
  <cols>
    <col min="1" max="1" width="4.6640625" style="1626" customWidth="1"/>
    <col min="2" max="2" width="1.6640625" style="1626" customWidth="1"/>
    <col min="3" max="3" width="45.6640625" style="1626" customWidth="1"/>
    <col min="4" max="4" width="24.33203125" style="1626" customWidth="1"/>
    <col min="5" max="6" width="15.6640625" style="1626" customWidth="1"/>
    <col min="7" max="7" width="4.6640625" style="1626" customWidth="1"/>
    <col min="8" max="8" width="6.44140625" style="1626" customWidth="1"/>
    <col min="9" max="9" width="45.6640625" style="1626" customWidth="1"/>
    <col min="10" max="10" width="26.21875" style="1626" customWidth="1"/>
    <col min="11" max="12" width="15.6640625" style="1626" customWidth="1"/>
    <col min="13" max="13" width="4.6640625" style="1626" customWidth="1"/>
    <col min="14" max="14" width="45.6640625" style="1626" customWidth="1"/>
    <col min="15" max="15" width="28.109375" style="1626" customWidth="1"/>
    <col min="16" max="16" width="12.33203125" style="1626" bestFit="1" customWidth="1"/>
    <col min="17" max="17" width="15.6640625" style="1626" customWidth="1"/>
    <col min="18" max="18" width="4.6640625" style="1626" customWidth="1"/>
    <col min="19" max="19" width="3.33203125" style="1626" customWidth="1"/>
    <col min="20" max="20" width="52.21875" style="1626" customWidth="1"/>
    <col min="21" max="21" width="22.44140625" style="1626" customWidth="1"/>
    <col min="22" max="23" width="15.6640625" style="1626" customWidth="1"/>
    <col min="24" max="16384" width="9.6640625" style="1626"/>
  </cols>
  <sheetData>
    <row r="1" spans="1:23">
      <c r="A1" s="1578" t="s">
        <v>1789</v>
      </c>
      <c r="B1" s="1734"/>
      <c r="C1" s="1734"/>
      <c r="D1" s="1942" t="s">
        <v>1335</v>
      </c>
      <c r="E1" s="1940" t="s">
        <v>1791</v>
      </c>
      <c r="F1" s="1941" t="s">
        <v>1792</v>
      </c>
      <c r="G1" s="1578" t="s">
        <v>1789</v>
      </c>
      <c r="H1" s="1734"/>
      <c r="I1" s="1734"/>
      <c r="J1" s="1942" t="s">
        <v>1335</v>
      </c>
      <c r="K1" s="1942" t="s">
        <v>1791</v>
      </c>
      <c r="L1" s="2003" t="s">
        <v>3603</v>
      </c>
      <c r="M1" s="1578" t="s">
        <v>2204</v>
      </c>
      <c r="N1" s="1579"/>
      <c r="O1" s="1579" t="s">
        <v>1335</v>
      </c>
      <c r="P1" s="1579" t="s">
        <v>1791</v>
      </c>
      <c r="Q1" s="1941" t="s">
        <v>1792</v>
      </c>
      <c r="R1" s="1578" t="s">
        <v>2204</v>
      </c>
      <c r="S1" s="1734"/>
      <c r="T1" s="1734"/>
      <c r="U1" s="1942" t="s">
        <v>1335</v>
      </c>
      <c r="V1" s="1942" t="s">
        <v>1791</v>
      </c>
      <c r="W1" s="2003" t="s">
        <v>1792</v>
      </c>
    </row>
    <row r="2" spans="1:23" ht="15.75">
      <c r="A2" s="1582" t="str">
        <f>'Data Sheet'!$C$25</f>
        <v xml:space="preserve"> New York State Electric &amp; Gas Corporation</v>
      </c>
      <c r="B2" s="2043"/>
      <c r="C2" s="2043"/>
      <c r="D2" s="2854" t="s">
        <v>1148</v>
      </c>
      <c r="E2" s="1612" t="s">
        <v>1794</v>
      </c>
      <c r="F2" s="2256"/>
      <c r="G2" s="1582" t="str">
        <f>'Data Sheet'!$C$25</f>
        <v xml:space="preserve"> New York State Electric &amp; Gas Corporation</v>
      </c>
      <c r="H2" s="2043"/>
      <c r="I2" s="2043"/>
      <c r="J2" s="2044" t="s">
        <v>1148</v>
      </c>
      <c r="K2" s="1853" t="s">
        <v>1794</v>
      </c>
      <c r="L2" s="2257"/>
      <c r="M2" s="2258" t="str">
        <f>'Data Sheet'!$C$25</f>
        <v xml:space="preserve"> New York State Electric &amp; Gas Corporation</v>
      </c>
      <c r="N2" s="2042"/>
      <c r="O2" s="2042" t="s">
        <v>1620</v>
      </c>
      <c r="P2" s="1583" t="s">
        <v>1794</v>
      </c>
      <c r="Q2" s="2256"/>
      <c r="R2" s="2258" t="str">
        <f>'Data Sheet'!$C$25</f>
        <v xml:space="preserve"> New York State Electric &amp; Gas Corporation</v>
      </c>
      <c r="S2" s="2043"/>
      <c r="T2" s="2043"/>
      <c r="U2" s="2854" t="s">
        <v>1620</v>
      </c>
      <c r="V2" s="1853" t="s">
        <v>1794</v>
      </c>
      <c r="W2" s="2257"/>
    </row>
    <row r="3" spans="1:23" ht="15" customHeight="1">
      <c r="A3" s="2259"/>
      <c r="B3" s="2046"/>
      <c r="C3" s="2046"/>
      <c r="D3" s="2855" t="s">
        <v>1149</v>
      </c>
      <c r="E3" s="2261" t="str">
        <f>'Data Sheet'!$C$40</f>
        <v xml:space="preserve"> </v>
      </c>
      <c r="F3" s="2262" t="str">
        <f>'Data Sheet'!$C$38</f>
        <v>12/31/2016</v>
      </c>
      <c r="G3" s="2259"/>
      <c r="H3" s="2046"/>
      <c r="I3" s="2046"/>
      <c r="J3" s="2260" t="s">
        <v>1149</v>
      </c>
      <c r="K3" s="2261" t="str">
        <f>'Data Sheet'!$C$40</f>
        <v xml:space="preserve"> </v>
      </c>
      <c r="L3" s="2262" t="str">
        <f>'Data Sheet'!$C$38</f>
        <v>12/31/2016</v>
      </c>
      <c r="M3" s="2259" t="s">
        <v>1778</v>
      </c>
      <c r="N3" s="2045"/>
      <c r="O3" s="2045" t="s">
        <v>1621</v>
      </c>
      <c r="P3" s="2263" t="str">
        <f>'Data Sheet'!$C$40</f>
        <v xml:space="preserve"> </v>
      </c>
      <c r="Q3" s="2262" t="str">
        <f>'Data Sheet'!$C$38</f>
        <v>12/31/2016</v>
      </c>
      <c r="R3" s="2259"/>
      <c r="S3" s="2046"/>
      <c r="T3" s="2046"/>
      <c r="U3" s="2855" t="s">
        <v>1621</v>
      </c>
      <c r="V3" s="2264" t="str">
        <f>'Data Sheet'!$C$40</f>
        <v xml:space="preserve"> </v>
      </c>
      <c r="W3" s="2262" t="str">
        <f>'Data Sheet'!$C$38</f>
        <v>12/31/2016</v>
      </c>
    </row>
    <row r="4" spans="1:23" ht="15" customHeight="1">
      <c r="A4" s="2265" t="s">
        <v>3604</v>
      </c>
      <c r="B4" s="2048"/>
      <c r="C4" s="2048"/>
      <c r="D4" s="2048"/>
      <c r="E4" s="2048"/>
      <c r="F4" s="2266"/>
      <c r="G4" s="2265" t="s">
        <v>3605</v>
      </c>
      <c r="H4" s="2048"/>
      <c r="I4" s="2048"/>
      <c r="J4" s="2048"/>
      <c r="K4" s="2048"/>
      <c r="L4" s="2266"/>
      <c r="M4" s="2265" t="s">
        <v>3605</v>
      </c>
      <c r="N4" s="2048"/>
      <c r="O4" s="2048"/>
      <c r="P4" s="2048"/>
      <c r="Q4" s="2266"/>
      <c r="R4" s="1946" t="s">
        <v>3605</v>
      </c>
      <c r="S4" s="1858"/>
      <c r="T4" s="1858"/>
      <c r="U4" s="1858"/>
      <c r="V4" s="1858"/>
      <c r="W4" s="1859"/>
    </row>
    <row r="5" spans="1:23">
      <c r="A5" s="1585"/>
      <c r="B5" s="1748" t="s">
        <v>3606</v>
      </c>
      <c r="C5" s="1748"/>
      <c r="D5" s="1748"/>
      <c r="E5" s="1748"/>
      <c r="F5" s="1945"/>
      <c r="G5" s="2219" t="s">
        <v>1718</v>
      </c>
      <c r="H5" s="1604"/>
      <c r="I5" s="1604"/>
      <c r="J5" s="1604"/>
      <c r="K5" s="2029" t="s">
        <v>270</v>
      </c>
      <c r="L5" s="1608" t="s">
        <v>270</v>
      </c>
      <c r="M5" s="2267"/>
      <c r="N5" s="1619"/>
      <c r="O5" s="2268"/>
      <c r="P5" s="2029" t="s">
        <v>270</v>
      </c>
      <c r="Q5" s="1608" t="s">
        <v>270</v>
      </c>
      <c r="R5" s="1582"/>
      <c r="S5" s="1853"/>
      <c r="T5" s="1619" t="s">
        <v>176</v>
      </c>
      <c r="U5" s="1619"/>
      <c r="V5" s="1598" t="s">
        <v>270</v>
      </c>
      <c r="W5" s="1608" t="s">
        <v>270</v>
      </c>
    </row>
    <row r="6" spans="1:23">
      <c r="A6" s="2219"/>
      <c r="B6" s="1604"/>
      <c r="C6" s="1619" t="s">
        <v>176</v>
      </c>
      <c r="D6" s="1619"/>
      <c r="E6" s="1872" t="s">
        <v>270</v>
      </c>
      <c r="F6" s="1953" t="s">
        <v>270</v>
      </c>
      <c r="G6" s="2219" t="s">
        <v>1721</v>
      </c>
      <c r="H6" s="1604"/>
      <c r="I6" s="1604"/>
      <c r="J6" s="1604"/>
      <c r="K6" s="2029" t="s">
        <v>177</v>
      </c>
      <c r="L6" s="1608" t="s">
        <v>180</v>
      </c>
      <c r="M6" s="2219" t="s">
        <v>1718</v>
      </c>
      <c r="N6" s="1619" t="s">
        <v>176</v>
      </c>
      <c r="O6" s="2268"/>
      <c r="P6" s="2029" t="s">
        <v>177</v>
      </c>
      <c r="Q6" s="1608" t="s">
        <v>180</v>
      </c>
      <c r="R6" s="1610" t="s">
        <v>1718</v>
      </c>
      <c r="S6" s="1853"/>
      <c r="T6" s="1619"/>
      <c r="U6" s="1619"/>
      <c r="V6" s="1598" t="s">
        <v>177</v>
      </c>
      <c r="W6" s="1608" t="s">
        <v>180</v>
      </c>
    </row>
    <row r="7" spans="1:23">
      <c r="A7" s="2219" t="s">
        <v>1718</v>
      </c>
      <c r="B7" s="1604"/>
      <c r="C7" s="1619"/>
      <c r="D7" s="1619"/>
      <c r="E7" s="1872" t="s">
        <v>177</v>
      </c>
      <c r="F7" s="1953" t="s">
        <v>180</v>
      </c>
      <c r="G7" s="2221"/>
      <c r="H7" s="1748"/>
      <c r="I7" s="1748"/>
      <c r="J7" s="1748"/>
      <c r="K7" s="1600" t="s">
        <v>3008</v>
      </c>
      <c r="L7" s="1587" t="s">
        <v>3009</v>
      </c>
      <c r="M7" s="2221" t="s">
        <v>1721</v>
      </c>
      <c r="N7" s="2048" t="s">
        <v>3007</v>
      </c>
      <c r="O7" s="2269"/>
      <c r="P7" s="1600" t="s">
        <v>3008</v>
      </c>
      <c r="Q7" s="1587" t="s">
        <v>3009</v>
      </c>
      <c r="R7" s="1954" t="s">
        <v>1721</v>
      </c>
      <c r="S7" s="1944"/>
      <c r="T7" s="2048" t="s">
        <v>3007</v>
      </c>
      <c r="U7" s="2048"/>
      <c r="V7" s="1601" t="s">
        <v>3008</v>
      </c>
      <c r="W7" s="1587" t="s">
        <v>3009</v>
      </c>
    </row>
    <row r="8" spans="1:23">
      <c r="A8" s="2221" t="s">
        <v>1721</v>
      </c>
      <c r="B8" s="1748"/>
      <c r="C8" s="2048" t="s">
        <v>3007</v>
      </c>
      <c r="D8" s="2048"/>
      <c r="E8" s="1955" t="s">
        <v>3008</v>
      </c>
      <c r="F8" s="1956" t="s">
        <v>3009</v>
      </c>
      <c r="G8" s="2221">
        <v>51</v>
      </c>
      <c r="H8" s="2048" t="s">
        <v>3607</v>
      </c>
      <c r="I8" s="2048"/>
      <c r="J8" s="2048"/>
      <c r="K8" s="2270"/>
      <c r="L8" s="2271"/>
      <c r="M8" s="2739">
        <v>117</v>
      </c>
      <c r="N8" s="2742" t="s">
        <v>4014</v>
      </c>
      <c r="O8" s="2742"/>
      <c r="P8" s="2288"/>
      <c r="Q8" s="2289"/>
      <c r="R8" s="1585">
        <v>191</v>
      </c>
      <c r="S8" s="1944"/>
      <c r="T8" s="1748" t="s">
        <v>4013</v>
      </c>
      <c r="U8" s="1748"/>
      <c r="V8" s="2272"/>
      <c r="W8" s="2273"/>
    </row>
    <row r="9" spans="1:23">
      <c r="A9" s="2221">
        <v>1</v>
      </c>
      <c r="B9" s="1748"/>
      <c r="C9" s="1748" t="s">
        <v>3608</v>
      </c>
      <c r="D9" s="1748"/>
      <c r="E9" s="2270"/>
      <c r="F9" s="2271"/>
      <c r="G9" s="2221">
        <f t="shared" ref="G9:G21" si="0">G8+1</f>
        <v>52</v>
      </c>
      <c r="H9" s="1748" t="s">
        <v>3609</v>
      </c>
      <c r="I9" s="1748"/>
      <c r="J9" s="1748"/>
      <c r="K9" s="2274"/>
      <c r="L9" s="2275"/>
      <c r="M9" s="2739">
        <v>118</v>
      </c>
      <c r="N9" s="2738" t="s">
        <v>3617</v>
      </c>
      <c r="O9" s="2742"/>
      <c r="P9" s="2288"/>
      <c r="Q9" s="2289"/>
      <c r="R9" s="1585">
        <v>192</v>
      </c>
      <c r="S9" s="1944"/>
      <c r="T9" s="1748" t="s">
        <v>3611</v>
      </c>
      <c r="U9" s="1748"/>
      <c r="V9" s="2282">
        <v>46401891</v>
      </c>
      <c r="W9" s="2283">
        <v>71631729</v>
      </c>
    </row>
    <row r="10" spans="1:23">
      <c r="A10" s="2221">
        <v>2</v>
      </c>
      <c r="B10" s="1748"/>
      <c r="C10" s="1748" t="s">
        <v>3612</v>
      </c>
      <c r="D10" s="1748"/>
      <c r="E10" s="2278"/>
      <c r="F10" s="2279"/>
      <c r="G10" s="2221">
        <f t="shared" si="0"/>
        <v>53</v>
      </c>
      <c r="H10" s="1748" t="s">
        <v>3613</v>
      </c>
      <c r="I10" s="1748" t="s">
        <v>3614</v>
      </c>
      <c r="J10" s="1748"/>
      <c r="K10" s="2105">
        <v>415562</v>
      </c>
      <c r="L10" s="2280">
        <v>638581</v>
      </c>
      <c r="M10" s="2739">
        <v>119</v>
      </c>
      <c r="N10" s="2738" t="s">
        <v>4015</v>
      </c>
      <c r="O10" s="2742"/>
      <c r="P10" s="2750"/>
      <c r="Q10" s="2751"/>
      <c r="R10" s="1585">
        <v>193</v>
      </c>
      <c r="S10" s="2281"/>
      <c r="T10" s="1748" t="s">
        <v>3616</v>
      </c>
      <c r="U10" s="1748"/>
      <c r="V10" s="2282">
        <v>2353714</v>
      </c>
      <c r="W10" s="2283">
        <v>2520790</v>
      </c>
    </row>
    <row r="11" spans="1:23">
      <c r="A11" s="2221">
        <v>3</v>
      </c>
      <c r="B11" s="1748"/>
      <c r="C11" s="1748" t="s">
        <v>3617</v>
      </c>
      <c r="D11" s="1748"/>
      <c r="E11" s="2274"/>
      <c r="F11" s="2275" t="s">
        <v>1778</v>
      </c>
      <c r="G11" s="2221">
        <f t="shared" si="0"/>
        <v>54</v>
      </c>
      <c r="H11" s="1748" t="s">
        <v>3618</v>
      </c>
      <c r="I11" s="1748" t="s">
        <v>3619</v>
      </c>
      <c r="J11" s="1748"/>
      <c r="K11" s="2105">
        <v>288902</v>
      </c>
      <c r="L11" s="2280">
        <v>16901</v>
      </c>
      <c r="M11" s="2739">
        <v>120</v>
      </c>
      <c r="N11" s="2738" t="s">
        <v>4016</v>
      </c>
      <c r="O11" s="2748"/>
      <c r="P11" s="2752"/>
      <c r="Q11" s="2753"/>
      <c r="R11" s="1585">
        <v>194</v>
      </c>
      <c r="S11" s="1944"/>
      <c r="T11" s="1748" t="s">
        <v>1083</v>
      </c>
      <c r="U11" s="1748"/>
      <c r="V11" s="2282">
        <v>821220</v>
      </c>
      <c r="W11" s="2283">
        <v>2985535</v>
      </c>
    </row>
    <row r="12" spans="1:23">
      <c r="A12" s="2221">
        <v>4</v>
      </c>
      <c r="B12" s="1748"/>
      <c r="C12" s="1748" t="s">
        <v>1084</v>
      </c>
      <c r="D12" s="1748"/>
      <c r="E12" s="2276"/>
      <c r="F12" s="2277"/>
      <c r="G12" s="2221">
        <f t="shared" si="0"/>
        <v>55</v>
      </c>
      <c r="H12" s="1748" t="s">
        <v>1085</v>
      </c>
      <c r="I12" s="1748" t="s">
        <v>1086</v>
      </c>
      <c r="J12" s="1748"/>
      <c r="K12" s="2105">
        <v>110181</v>
      </c>
      <c r="L12" s="2280">
        <v>123744</v>
      </c>
      <c r="M12" s="2739">
        <v>121</v>
      </c>
      <c r="N12" s="2738" t="s">
        <v>4017</v>
      </c>
      <c r="O12" s="2749"/>
      <c r="P12" s="2752"/>
      <c r="Q12" s="2753"/>
      <c r="R12" s="1585">
        <v>195</v>
      </c>
      <c r="S12" s="1944"/>
      <c r="T12" s="1748" t="s">
        <v>1088</v>
      </c>
      <c r="U12" s="1748"/>
      <c r="V12" s="2282">
        <v>915537</v>
      </c>
      <c r="W12" s="2283">
        <v>-14520734</v>
      </c>
    </row>
    <row r="13" spans="1:23">
      <c r="A13" s="2221">
        <v>5</v>
      </c>
      <c r="B13" s="1748"/>
      <c r="C13" s="1748" t="s">
        <v>1089</v>
      </c>
      <c r="D13" s="1748"/>
      <c r="E13" s="2282"/>
      <c r="F13" s="2283"/>
      <c r="G13" s="2221">
        <f t="shared" si="0"/>
        <v>56</v>
      </c>
      <c r="H13" s="1748" t="s">
        <v>1090</v>
      </c>
      <c r="I13" s="1748" t="s">
        <v>1091</v>
      </c>
      <c r="J13" s="1748"/>
      <c r="K13" s="2105">
        <v>255589</v>
      </c>
      <c r="L13" s="2280">
        <v>497340</v>
      </c>
      <c r="M13" s="2739">
        <v>122</v>
      </c>
      <c r="N13" s="2738" t="s">
        <v>4018</v>
      </c>
      <c r="O13" s="2749"/>
      <c r="P13" s="2752"/>
      <c r="Q13" s="2753"/>
      <c r="R13" s="1585">
        <v>196</v>
      </c>
      <c r="S13" s="1944"/>
      <c r="T13" s="1748" t="s">
        <v>1093</v>
      </c>
      <c r="U13" s="1748"/>
      <c r="V13" s="2282"/>
      <c r="W13" s="2283"/>
    </row>
    <row r="14" spans="1:23">
      <c r="A14" s="2221">
        <v>6</v>
      </c>
      <c r="B14" s="1748"/>
      <c r="C14" s="1748" t="s">
        <v>1094</v>
      </c>
      <c r="D14" s="1748"/>
      <c r="E14" s="2282"/>
      <c r="F14" s="2283"/>
      <c r="G14" s="2221">
        <f t="shared" si="0"/>
        <v>57</v>
      </c>
      <c r="H14" s="1748" t="s">
        <v>1095</v>
      </c>
      <c r="I14" s="1748" t="s">
        <v>1096</v>
      </c>
      <c r="J14" s="1748"/>
      <c r="K14" s="2105">
        <v>306511</v>
      </c>
      <c r="L14" s="2280">
        <v>569386</v>
      </c>
      <c r="M14" s="2739">
        <v>123</v>
      </c>
      <c r="N14" s="2738" t="s">
        <v>4019</v>
      </c>
      <c r="O14" s="2749"/>
      <c r="P14" s="2752"/>
      <c r="Q14" s="2753"/>
      <c r="R14" s="1585">
        <v>197</v>
      </c>
      <c r="S14" s="1944"/>
      <c r="T14" s="1748" t="s">
        <v>1098</v>
      </c>
      <c r="U14" s="1748"/>
      <c r="V14" s="2282">
        <v>14620550</v>
      </c>
      <c r="W14" s="2283">
        <v>20691815</v>
      </c>
    </row>
    <row r="15" spans="1:23">
      <c r="A15" s="2221">
        <v>7</v>
      </c>
      <c r="B15" s="1748"/>
      <c r="C15" s="1748" t="s">
        <v>1099</v>
      </c>
      <c r="D15" s="1748"/>
      <c r="E15" s="2282"/>
      <c r="F15" s="2283"/>
      <c r="G15" s="2221">
        <f t="shared" si="0"/>
        <v>58</v>
      </c>
      <c r="H15" s="2544"/>
      <c r="I15" s="2738" t="s">
        <v>1100</v>
      </c>
      <c r="J15" s="2544"/>
      <c r="K15" s="2112">
        <f>SUM(K10:K14)</f>
        <v>1376745</v>
      </c>
      <c r="L15" s="2176">
        <v>1845952</v>
      </c>
      <c r="M15" s="2739">
        <v>124</v>
      </c>
      <c r="N15" s="2738" t="s">
        <v>4020</v>
      </c>
      <c r="O15" s="2749"/>
      <c r="P15" s="2752"/>
      <c r="Q15" s="2753"/>
      <c r="R15" s="1585">
        <v>198</v>
      </c>
      <c r="S15" s="1944"/>
      <c r="T15" s="1748" t="s">
        <v>1102</v>
      </c>
      <c r="U15" s="1748"/>
      <c r="V15" s="2282">
        <v>6094146</v>
      </c>
      <c r="W15" s="2283">
        <v>2493177</v>
      </c>
    </row>
    <row r="16" spans="1:23">
      <c r="A16" s="2221">
        <v>8</v>
      </c>
      <c r="B16" s="1748"/>
      <c r="C16" s="1748" t="s">
        <v>1103</v>
      </c>
      <c r="D16" s="1748"/>
      <c r="E16" s="2282"/>
      <c r="F16" s="2283"/>
      <c r="G16" s="2221">
        <f t="shared" si="0"/>
        <v>59</v>
      </c>
      <c r="H16" s="2544"/>
      <c r="I16" s="2738" t="s">
        <v>1104</v>
      </c>
      <c r="J16" s="2544"/>
      <c r="K16" s="2112">
        <f>K15+E58</f>
        <v>2069741</v>
      </c>
      <c r="L16" s="2220">
        <f>L15+F58</f>
        <v>2433406</v>
      </c>
      <c r="M16" s="2739">
        <v>125</v>
      </c>
      <c r="N16" s="2738" t="s">
        <v>4021</v>
      </c>
      <c r="O16" s="2749"/>
      <c r="P16" s="2752"/>
      <c r="Q16" s="2753"/>
      <c r="R16" s="1585">
        <v>199</v>
      </c>
      <c r="S16" s="1944"/>
      <c r="T16" s="1748" t="s">
        <v>2484</v>
      </c>
      <c r="U16" s="1748"/>
      <c r="V16" s="2282">
        <v>961551</v>
      </c>
      <c r="W16" s="2283">
        <v>1781061</v>
      </c>
    </row>
    <row r="17" spans="1:23">
      <c r="A17" s="2221">
        <v>9</v>
      </c>
      <c r="B17" s="1748"/>
      <c r="C17" s="1748" t="s">
        <v>2485</v>
      </c>
      <c r="D17" s="1748"/>
      <c r="E17" s="2282"/>
      <c r="F17" s="2283"/>
      <c r="G17" s="2221">
        <f t="shared" si="0"/>
        <v>60</v>
      </c>
      <c r="H17" s="2048" t="s">
        <v>2486</v>
      </c>
      <c r="I17" s="2048"/>
      <c r="J17" s="2048"/>
      <c r="K17" s="2284"/>
      <c r="L17" s="2285"/>
      <c r="M17" s="2739">
        <v>126</v>
      </c>
      <c r="N17" s="2738" t="s">
        <v>4022</v>
      </c>
      <c r="O17" s="2749"/>
      <c r="P17" s="2752"/>
      <c r="Q17" s="2753"/>
      <c r="R17" s="1585">
        <v>200</v>
      </c>
      <c r="S17" s="1944"/>
      <c r="T17" s="1748" t="s">
        <v>2488</v>
      </c>
      <c r="U17" s="1748"/>
      <c r="V17" s="2282">
        <v>9184528</v>
      </c>
      <c r="W17" s="2283">
        <v>18459191</v>
      </c>
    </row>
    <row r="18" spans="1:23">
      <c r="A18" s="2221">
        <v>10</v>
      </c>
      <c r="B18" s="1748"/>
      <c r="C18" s="1748" t="s">
        <v>2489</v>
      </c>
      <c r="D18" s="1748"/>
      <c r="E18" s="2282"/>
      <c r="F18" s="2283"/>
      <c r="G18" s="2221">
        <f t="shared" si="0"/>
        <v>61</v>
      </c>
      <c r="H18" s="1748" t="s">
        <v>3617</v>
      </c>
      <c r="I18" s="1748"/>
      <c r="J18" s="1748"/>
      <c r="K18" s="2286"/>
      <c r="L18" s="2287"/>
      <c r="M18" s="2739">
        <v>127</v>
      </c>
      <c r="N18" s="2738" t="s">
        <v>4330</v>
      </c>
      <c r="O18" s="2749"/>
      <c r="P18" s="2754">
        <f>SUM(P10:P17)</f>
        <v>0</v>
      </c>
      <c r="Q18" s="2755">
        <f>SUM(Q10:Q17)</f>
        <v>0</v>
      </c>
      <c r="R18" s="1585">
        <v>201</v>
      </c>
      <c r="S18" s="1944"/>
      <c r="T18" s="1748" t="s">
        <v>2490</v>
      </c>
      <c r="U18" s="1748"/>
      <c r="V18" s="2282">
        <v>-9357</v>
      </c>
      <c r="W18" s="2283">
        <v>1879426</v>
      </c>
    </row>
    <row r="19" spans="1:23">
      <c r="A19" s="2221">
        <v>11</v>
      </c>
      <c r="B19" s="1748"/>
      <c r="C19" s="1748" t="s">
        <v>2491</v>
      </c>
      <c r="D19" s="1748"/>
      <c r="E19" s="2282"/>
      <c r="F19" s="2283"/>
      <c r="G19" s="2221">
        <f t="shared" si="0"/>
        <v>62</v>
      </c>
      <c r="H19" s="1748" t="s">
        <v>2492</v>
      </c>
      <c r="I19" s="1748" t="s">
        <v>2493</v>
      </c>
      <c r="J19" s="1748"/>
      <c r="K19" s="2105">
        <v>21046</v>
      </c>
      <c r="L19" s="2280">
        <v>27083</v>
      </c>
      <c r="M19" s="2739">
        <v>128</v>
      </c>
      <c r="N19" s="2738" t="s">
        <v>3609</v>
      </c>
      <c r="O19" s="2749"/>
      <c r="P19" s="2288"/>
      <c r="Q19" s="2289"/>
      <c r="R19" s="1585">
        <v>202</v>
      </c>
      <c r="S19" s="2545"/>
      <c r="T19" s="2544" t="s">
        <v>4340</v>
      </c>
      <c r="U19" s="2544"/>
      <c r="V19" s="2060">
        <f>SUM(P79:P80)-P81+SUM(V9:V18)</f>
        <v>95377818</v>
      </c>
      <c r="W19" s="2220">
        <f>SUM(Q79:Q80)-Q81+SUM(W9:W18)</f>
        <v>106219107</v>
      </c>
    </row>
    <row r="20" spans="1:23">
      <c r="A20" s="2221">
        <v>12</v>
      </c>
      <c r="B20" s="1748"/>
      <c r="C20" s="1748" t="s">
        <v>2494</v>
      </c>
      <c r="D20" s="1748"/>
      <c r="E20" s="2282"/>
      <c r="F20" s="2283"/>
      <c r="G20" s="2221">
        <f t="shared" si="0"/>
        <v>63</v>
      </c>
      <c r="H20" s="1748" t="s">
        <v>2495</v>
      </c>
      <c r="I20" s="1748" t="s">
        <v>2496</v>
      </c>
      <c r="J20" s="1748"/>
      <c r="K20" s="2105">
        <v>24532</v>
      </c>
      <c r="L20" s="2280">
        <v>122152</v>
      </c>
      <c r="M20" s="2739">
        <v>129</v>
      </c>
      <c r="N20" s="2738" t="s">
        <v>4023</v>
      </c>
      <c r="O20" s="2749"/>
      <c r="P20" s="2756"/>
      <c r="Q20" s="2757"/>
      <c r="R20" s="1585">
        <v>203</v>
      </c>
      <c r="S20" s="1944"/>
      <c r="T20" s="1748" t="s">
        <v>3609</v>
      </c>
      <c r="U20" s="1748"/>
      <c r="V20" s="2288"/>
      <c r="W20" s="2289"/>
    </row>
    <row r="21" spans="1:23">
      <c r="A21" s="2221">
        <v>13</v>
      </c>
      <c r="B21" s="1748"/>
      <c r="C21" s="1748" t="s">
        <v>2498</v>
      </c>
      <c r="D21" s="1748"/>
      <c r="E21" s="2060">
        <f>SUM(E12:E20)</f>
        <v>0</v>
      </c>
      <c r="F21" s="2220">
        <f>SUM(F12:F20)</f>
        <v>0</v>
      </c>
      <c r="G21" s="2221">
        <f t="shared" si="0"/>
        <v>64</v>
      </c>
      <c r="H21" s="1748" t="s">
        <v>2499</v>
      </c>
      <c r="I21" s="1748" t="s">
        <v>2500</v>
      </c>
      <c r="J21" s="1748"/>
      <c r="K21" s="2105">
        <v>13548</v>
      </c>
      <c r="L21" s="2280"/>
      <c r="M21" s="2739">
        <v>130</v>
      </c>
      <c r="N21" s="2738" t="s">
        <v>4024</v>
      </c>
      <c r="O21" s="2749"/>
      <c r="P21" s="2752"/>
      <c r="Q21" s="2758"/>
      <c r="R21" s="1585">
        <v>204</v>
      </c>
      <c r="S21" s="1944"/>
      <c r="T21" s="1748" t="s">
        <v>2552</v>
      </c>
      <c r="U21" s="1748"/>
      <c r="V21" s="2282">
        <v>1221313</v>
      </c>
      <c r="W21" s="2283">
        <v>5538240</v>
      </c>
    </row>
    <row r="22" spans="1:23">
      <c r="A22" s="2221">
        <v>14</v>
      </c>
      <c r="B22" s="1748"/>
      <c r="C22" s="1748" t="s">
        <v>3609</v>
      </c>
      <c r="D22" s="1748"/>
      <c r="E22" s="2286"/>
      <c r="F22" s="2287"/>
      <c r="G22" s="2739">
        <v>65</v>
      </c>
      <c r="H22" s="2740" t="s">
        <v>4207</v>
      </c>
      <c r="I22" s="2544" t="s">
        <v>4208</v>
      </c>
      <c r="J22" s="2544"/>
      <c r="K22" s="2687"/>
      <c r="L22" s="2741"/>
      <c r="M22" s="2739">
        <v>131</v>
      </c>
      <c r="N22" s="2738" t="s">
        <v>4025</v>
      </c>
      <c r="O22" s="2749"/>
      <c r="P22" s="2752"/>
      <c r="Q22" s="2753"/>
      <c r="R22" s="1582">
        <v>205</v>
      </c>
      <c r="S22" s="2540"/>
      <c r="T22" s="2539" t="s">
        <v>596</v>
      </c>
      <c r="U22" s="2539"/>
      <c r="V22" s="2064">
        <f>V19+V21</f>
        <v>96599131</v>
      </c>
      <c r="W22" s="2032">
        <f>W19+W21</f>
        <v>111757347</v>
      </c>
    </row>
    <row r="23" spans="1:23">
      <c r="A23" s="2221">
        <v>15</v>
      </c>
      <c r="B23" s="1748"/>
      <c r="C23" s="1748" t="s">
        <v>597</v>
      </c>
      <c r="D23" s="1748"/>
      <c r="E23" s="2282"/>
      <c r="F23" s="2283"/>
      <c r="G23" s="2221">
        <v>66</v>
      </c>
      <c r="H23" s="1748" t="s">
        <v>2553</v>
      </c>
      <c r="I23" s="1748" t="s">
        <v>2554</v>
      </c>
      <c r="J23" s="1748"/>
      <c r="K23" s="2105"/>
      <c r="L23" s="2280">
        <v>115</v>
      </c>
      <c r="M23" s="2739">
        <v>132</v>
      </c>
      <c r="N23" s="2738" t="s">
        <v>4026</v>
      </c>
      <c r="O23" s="2749"/>
      <c r="P23" s="2759"/>
      <c r="Q23" s="2760"/>
      <c r="R23" s="1585"/>
      <c r="S23" s="2545"/>
      <c r="T23" s="2544" t="s">
        <v>4341</v>
      </c>
      <c r="U23" s="2544"/>
      <c r="V23" s="2060"/>
      <c r="W23" s="2220"/>
    </row>
    <row r="24" spans="1:23">
      <c r="A24" s="2221">
        <v>16</v>
      </c>
      <c r="B24" s="1748"/>
      <c r="C24" s="1748" t="s">
        <v>601</v>
      </c>
      <c r="D24" s="1748"/>
      <c r="E24" s="2282"/>
      <c r="F24" s="2283"/>
      <c r="G24" s="2221">
        <v>67</v>
      </c>
      <c r="H24" s="1748" t="s">
        <v>598</v>
      </c>
      <c r="I24" s="1748" t="s">
        <v>599</v>
      </c>
      <c r="J24" s="1748"/>
      <c r="K24" s="2105">
        <v>313453</v>
      </c>
      <c r="L24" s="2280"/>
      <c r="M24" s="2739">
        <v>133</v>
      </c>
      <c r="N24" s="2738" t="s">
        <v>4027</v>
      </c>
      <c r="O24" s="2749"/>
      <c r="P24" s="2759"/>
      <c r="Q24" s="2760"/>
      <c r="R24" s="1582">
        <v>206</v>
      </c>
      <c r="S24" s="2540"/>
      <c r="T24" s="2539" t="s">
        <v>603</v>
      </c>
      <c r="U24" s="2539"/>
      <c r="V24" s="2173">
        <f>K40+K73+P54+P62+P69+P76+V22</f>
        <v>857392001</v>
      </c>
      <c r="W24" s="2031">
        <f>L40+L73+Q54+Q62+Q69+Q76+W22</f>
        <v>902335451</v>
      </c>
    </row>
    <row r="25" spans="1:23">
      <c r="A25" s="2221">
        <v>17</v>
      </c>
      <c r="B25" s="1748"/>
      <c r="C25" s="1748" t="s">
        <v>604</v>
      </c>
      <c r="D25" s="1748"/>
      <c r="E25" s="2282"/>
      <c r="F25" s="2283"/>
      <c r="G25" s="2221">
        <f>G24+1</f>
        <v>68</v>
      </c>
      <c r="H25" s="2544"/>
      <c r="I25" s="2544" t="s">
        <v>4322</v>
      </c>
      <c r="J25" s="2544"/>
      <c r="K25" s="2112">
        <f>SUM(K19:K24)</f>
        <v>372579</v>
      </c>
      <c r="L25" s="2176">
        <f>SUM(L19:L24)</f>
        <v>149350</v>
      </c>
      <c r="M25" s="2739">
        <v>134</v>
      </c>
      <c r="N25" s="2738" t="s">
        <v>4331</v>
      </c>
      <c r="O25" s="2749"/>
      <c r="P25" s="2754">
        <f>SUM(P20:P24)</f>
        <v>0</v>
      </c>
      <c r="Q25" s="2755">
        <f>SUM(Q20:Q24)</f>
        <v>0</v>
      </c>
      <c r="R25" s="1585"/>
      <c r="S25" s="2545"/>
      <c r="T25" s="2544" t="s">
        <v>4342</v>
      </c>
      <c r="U25" s="2544"/>
      <c r="V25" s="2177"/>
      <c r="W25" s="2290"/>
    </row>
    <row r="26" spans="1:23">
      <c r="A26" s="2221">
        <v>18</v>
      </c>
      <c r="B26" s="1748"/>
      <c r="C26" s="1748" t="s">
        <v>606</v>
      </c>
      <c r="D26" s="1748"/>
      <c r="E26" s="2282"/>
      <c r="F26" s="2283"/>
      <c r="G26" s="2221">
        <f>G25+1</f>
        <v>69</v>
      </c>
      <c r="H26" s="1748" t="s">
        <v>3609</v>
      </c>
      <c r="I26" s="1748"/>
      <c r="J26" s="1748"/>
      <c r="K26" s="2288"/>
      <c r="L26" s="2289"/>
      <c r="M26" s="2739">
        <v>135</v>
      </c>
      <c r="N26" s="2738" t="s">
        <v>4332</v>
      </c>
      <c r="O26" s="2749"/>
      <c r="P26" s="2761">
        <f>P18+P25</f>
        <v>0</v>
      </c>
      <c r="Q26" s="2755">
        <f>Q18+Q25</f>
        <v>0</v>
      </c>
      <c r="R26" s="1582"/>
      <c r="S26" s="1604"/>
      <c r="T26" s="1604"/>
      <c r="U26" s="1604"/>
      <c r="V26" s="1604"/>
      <c r="W26" s="1584"/>
    </row>
    <row r="27" spans="1:23">
      <c r="A27" s="2221">
        <v>19</v>
      </c>
      <c r="B27" s="1748"/>
      <c r="C27" s="1748" t="s">
        <v>609</v>
      </c>
      <c r="D27" s="1748"/>
      <c r="E27" s="2282"/>
      <c r="F27" s="2283"/>
      <c r="G27" s="2221">
        <f>G26+1</f>
        <v>70</v>
      </c>
      <c r="H27" s="1748" t="s">
        <v>607</v>
      </c>
      <c r="I27" s="1748" t="s">
        <v>3614</v>
      </c>
      <c r="J27" s="1748"/>
      <c r="K27" s="2105">
        <v>6987</v>
      </c>
      <c r="L27" s="2280">
        <v>12033</v>
      </c>
      <c r="M27" s="2221">
        <v>136</v>
      </c>
      <c r="N27" s="2048" t="s">
        <v>4009</v>
      </c>
      <c r="O27" s="2048"/>
      <c r="P27" s="2288"/>
      <c r="Q27" s="2289"/>
      <c r="R27" s="1582"/>
      <c r="S27" s="1604"/>
      <c r="T27" s="1604"/>
      <c r="U27" s="1604"/>
      <c r="V27" s="2063"/>
      <c r="W27" s="1584"/>
    </row>
    <row r="28" spans="1:23">
      <c r="A28" s="2221">
        <v>20</v>
      </c>
      <c r="B28" s="1748"/>
      <c r="C28" s="1748" t="s">
        <v>612</v>
      </c>
      <c r="D28" s="1748"/>
      <c r="E28" s="2060">
        <f>SUM(E23:E27)</f>
        <v>0</v>
      </c>
      <c r="F28" s="2220">
        <f>SUM(F23:F27)</f>
        <v>0</v>
      </c>
      <c r="G28" s="2221">
        <f>G27+1</f>
        <v>71</v>
      </c>
      <c r="H28" s="1748" t="s">
        <v>610</v>
      </c>
      <c r="I28" s="1748" t="s">
        <v>3619</v>
      </c>
      <c r="J28" s="1748"/>
      <c r="K28" s="2105">
        <v>13213</v>
      </c>
      <c r="L28" s="2280">
        <v>3804</v>
      </c>
      <c r="M28" s="2221">
        <v>137</v>
      </c>
      <c r="N28" s="1748" t="s">
        <v>3617</v>
      </c>
      <c r="O28" s="2292"/>
      <c r="P28" s="2288"/>
      <c r="Q28" s="2289"/>
      <c r="R28" s="1582"/>
      <c r="S28" s="1604"/>
      <c r="T28" s="1604"/>
      <c r="U28" s="1604"/>
      <c r="V28" s="2063"/>
      <c r="W28" s="2067"/>
    </row>
    <row r="29" spans="1:23">
      <c r="A29" s="2221">
        <v>21</v>
      </c>
      <c r="B29" s="1748"/>
      <c r="C29" s="1748" t="s">
        <v>616</v>
      </c>
      <c r="D29" s="1748"/>
      <c r="E29" s="2060">
        <f>E21+E28</f>
        <v>0</v>
      </c>
      <c r="F29" s="2220">
        <f>F21+F28</f>
        <v>0</v>
      </c>
      <c r="G29" s="2221">
        <f>G28+1</f>
        <v>72</v>
      </c>
      <c r="H29" s="1748" t="s">
        <v>613</v>
      </c>
      <c r="I29" s="1748" t="s">
        <v>614</v>
      </c>
      <c r="J29" s="1748"/>
      <c r="K29" s="2105">
        <v>28643</v>
      </c>
      <c r="L29" s="2280">
        <v>18956</v>
      </c>
      <c r="M29" s="2221">
        <v>138</v>
      </c>
      <c r="N29" s="2291" t="s">
        <v>4008</v>
      </c>
      <c r="O29" s="2292"/>
      <c r="P29" s="2293">
        <v>9029071</v>
      </c>
      <c r="Q29" s="2294">
        <v>5240093</v>
      </c>
      <c r="R29" s="1582"/>
      <c r="S29" s="1604"/>
      <c r="T29" s="1604"/>
      <c r="U29" s="1604"/>
      <c r="V29" s="1604"/>
      <c r="W29" s="1584"/>
    </row>
    <row r="30" spans="1:23">
      <c r="A30" s="2221">
        <v>22</v>
      </c>
      <c r="B30" s="1748"/>
      <c r="C30" s="1748" t="s">
        <v>2691</v>
      </c>
      <c r="D30" s="1748"/>
      <c r="E30" s="2295"/>
      <c r="F30" s="2296"/>
      <c r="G30" s="2739">
        <v>73</v>
      </c>
      <c r="H30" s="2740" t="s">
        <v>4209</v>
      </c>
      <c r="I30" s="2544" t="s">
        <v>4210</v>
      </c>
      <c r="J30" s="2544"/>
      <c r="K30" s="2687"/>
      <c r="L30" s="2741"/>
      <c r="M30" s="2221">
        <v>139</v>
      </c>
      <c r="N30" s="1748" t="s">
        <v>3610</v>
      </c>
      <c r="O30" s="1586"/>
      <c r="P30" s="2979">
        <v>1999301</v>
      </c>
      <c r="Q30" s="2297"/>
      <c r="R30" s="1582"/>
      <c r="S30" s="1604"/>
      <c r="T30" s="1604"/>
      <c r="U30" s="1604"/>
      <c r="V30" s="1604"/>
      <c r="W30" s="1584"/>
    </row>
    <row r="31" spans="1:23">
      <c r="A31" s="2221">
        <v>23</v>
      </c>
      <c r="B31" s="1748"/>
      <c r="C31" s="1748" t="s">
        <v>3617</v>
      </c>
      <c r="D31" s="1748"/>
      <c r="E31" s="2286"/>
      <c r="F31" s="2287"/>
      <c r="G31" s="2221">
        <v>74</v>
      </c>
      <c r="H31" s="1748" t="s">
        <v>617</v>
      </c>
      <c r="I31" s="1748" t="s">
        <v>618</v>
      </c>
      <c r="J31" s="1748"/>
      <c r="K31" s="2105">
        <v>15163</v>
      </c>
      <c r="L31" s="2280">
        <v>5199</v>
      </c>
      <c r="M31" s="2221">
        <v>140</v>
      </c>
      <c r="N31" s="1748" t="s">
        <v>3615</v>
      </c>
      <c r="O31" s="1586"/>
      <c r="P31" s="2298">
        <v>9590710</v>
      </c>
      <c r="Q31" s="2280">
        <v>4154010</v>
      </c>
      <c r="R31" s="2560" t="s">
        <v>2808</v>
      </c>
      <c r="S31" s="2561"/>
      <c r="T31" s="2561"/>
      <c r="U31" s="2561"/>
      <c r="V31" s="2561"/>
      <c r="W31" s="2562"/>
    </row>
    <row r="32" spans="1:23">
      <c r="A32" s="2221">
        <v>24</v>
      </c>
      <c r="B32" s="1748"/>
      <c r="C32" s="1748" t="s">
        <v>2809</v>
      </c>
      <c r="D32" s="1748"/>
      <c r="E32" s="2282"/>
      <c r="F32" s="2283"/>
      <c r="G32" s="2221">
        <f>G31+1</f>
        <v>75</v>
      </c>
      <c r="H32" s="2544"/>
      <c r="I32" s="2738" t="s">
        <v>4324</v>
      </c>
      <c r="J32" s="2544"/>
      <c r="K32" s="2112">
        <f>SUM(K27:K31)</f>
        <v>64006</v>
      </c>
      <c r="L32" s="2220">
        <f>SUM(L27:L31)</f>
        <v>39992</v>
      </c>
      <c r="M32" s="2221">
        <v>141</v>
      </c>
      <c r="N32" s="1748" t="s">
        <v>1082</v>
      </c>
      <c r="O32" s="1586"/>
      <c r="P32" s="2298">
        <v>11477213</v>
      </c>
      <c r="Q32" s="2280">
        <v>15263710</v>
      </c>
      <c r="R32" s="2538"/>
      <c r="S32" s="2539"/>
      <c r="T32" s="2539"/>
      <c r="U32" s="2539"/>
      <c r="V32" s="2539"/>
      <c r="W32" s="2563"/>
    </row>
    <row r="33" spans="1:23">
      <c r="A33" s="2221">
        <v>25</v>
      </c>
      <c r="B33" s="1748"/>
      <c r="C33" s="1748" t="s">
        <v>2811</v>
      </c>
      <c r="D33" s="1748"/>
      <c r="E33" s="2282"/>
      <c r="F33" s="2283"/>
      <c r="G33" s="2221">
        <f>G32+1</f>
        <v>76</v>
      </c>
      <c r="H33" s="2738"/>
      <c r="I33" s="2738" t="s">
        <v>4323</v>
      </c>
      <c r="J33" s="2544"/>
      <c r="K33" s="2112">
        <f>K25+K32</f>
        <v>436585</v>
      </c>
      <c r="L33" s="2220">
        <f>L25+L32</f>
        <v>189342</v>
      </c>
      <c r="M33" s="2221">
        <v>142</v>
      </c>
      <c r="N33" s="1748" t="s">
        <v>1087</v>
      </c>
      <c r="O33" s="1586"/>
      <c r="P33" s="2298">
        <v>265996</v>
      </c>
      <c r="Q33" s="2280">
        <v>276435</v>
      </c>
      <c r="R33" s="2538"/>
      <c r="S33" s="2539"/>
      <c r="T33" s="2539" t="s">
        <v>2814</v>
      </c>
      <c r="U33" s="2539"/>
      <c r="V33" s="2539"/>
      <c r="W33" s="2563"/>
    </row>
    <row r="34" spans="1:23">
      <c r="A34" s="2221">
        <v>26</v>
      </c>
      <c r="B34" s="1748"/>
      <c r="C34" s="1748" t="s">
        <v>2815</v>
      </c>
      <c r="D34" s="1748"/>
      <c r="E34" s="2282"/>
      <c r="F34" s="2283"/>
      <c r="G34" s="2221">
        <f>G33+1</f>
        <v>77</v>
      </c>
      <c r="H34" s="2742" t="s">
        <v>2810</v>
      </c>
      <c r="I34" s="2742"/>
      <c r="J34" s="2742"/>
      <c r="K34" s="2288"/>
      <c r="L34" s="2289"/>
      <c r="M34" s="2739">
        <v>143</v>
      </c>
      <c r="N34" s="2544" t="s">
        <v>4215</v>
      </c>
      <c r="O34" s="2659"/>
      <c r="P34" s="2762"/>
      <c r="Q34" s="2741"/>
      <c r="R34" s="2538"/>
      <c r="S34" s="2539"/>
      <c r="T34" s="2539" t="s">
        <v>2819</v>
      </c>
      <c r="U34" s="2539"/>
      <c r="V34" s="2539"/>
      <c r="W34" s="2563"/>
    </row>
    <row r="35" spans="1:23">
      <c r="A35" s="2221">
        <v>27</v>
      </c>
      <c r="B35" s="1748"/>
      <c r="C35" s="1748" t="s">
        <v>2820</v>
      </c>
      <c r="D35" s="1748"/>
      <c r="E35" s="2282"/>
      <c r="F35" s="2283"/>
      <c r="G35" s="2221">
        <f>G34+1</f>
        <v>78</v>
      </c>
      <c r="H35" s="1748" t="s">
        <v>2812</v>
      </c>
      <c r="I35" s="1748" t="s">
        <v>3319</v>
      </c>
      <c r="J35" s="1748"/>
      <c r="K35" s="2105">
        <v>349255919</v>
      </c>
      <c r="L35" s="2280">
        <v>409077019</v>
      </c>
      <c r="M35" s="2221">
        <v>144</v>
      </c>
      <c r="N35" s="1748" t="s">
        <v>1092</v>
      </c>
      <c r="O35" s="1586"/>
      <c r="P35" s="2762">
        <v>113350</v>
      </c>
      <c r="Q35" s="2280">
        <v>155730</v>
      </c>
      <c r="R35" s="2538"/>
      <c r="S35" s="2539"/>
      <c r="T35" s="2539" t="s">
        <v>2824</v>
      </c>
      <c r="U35" s="2539"/>
      <c r="V35" s="2539"/>
      <c r="W35" s="2563"/>
    </row>
    <row r="36" spans="1:23">
      <c r="A36" s="2221">
        <v>28</v>
      </c>
      <c r="B36" s="1748"/>
      <c r="C36" s="1748" t="s">
        <v>2825</v>
      </c>
      <c r="D36" s="1748"/>
      <c r="E36" s="2282"/>
      <c r="F36" s="2283"/>
      <c r="G36" s="2739">
        <v>79</v>
      </c>
      <c r="H36" s="2740" t="s">
        <v>4211</v>
      </c>
      <c r="I36" s="2544" t="s">
        <v>4212</v>
      </c>
      <c r="J36" s="2544"/>
      <c r="K36" s="2744"/>
      <c r="L36" s="2745"/>
      <c r="M36" s="2221">
        <v>145</v>
      </c>
      <c r="N36" s="1748" t="s">
        <v>1097</v>
      </c>
      <c r="O36" s="1586"/>
      <c r="P36" s="2298">
        <v>12990892</v>
      </c>
      <c r="Q36" s="2280">
        <v>7873580</v>
      </c>
      <c r="R36" s="2538"/>
      <c r="S36" s="2539"/>
      <c r="T36" s="2539" t="s">
        <v>2827</v>
      </c>
      <c r="U36" s="2539"/>
      <c r="V36" s="2539"/>
      <c r="W36" s="2563"/>
    </row>
    <row r="37" spans="1:23">
      <c r="A37" s="2221">
        <v>29</v>
      </c>
      <c r="B37" s="1748"/>
      <c r="C37" s="1748" t="s">
        <v>2828</v>
      </c>
      <c r="D37" s="1748"/>
      <c r="E37" s="2282"/>
      <c r="F37" s="2283"/>
      <c r="G37" s="2221">
        <v>80</v>
      </c>
      <c r="H37" s="1748" t="s">
        <v>2816</v>
      </c>
      <c r="I37" s="1748" t="s">
        <v>2817</v>
      </c>
      <c r="J37" s="1748"/>
      <c r="K37" s="2105"/>
      <c r="L37" s="2280"/>
      <c r="M37" s="2221">
        <v>146</v>
      </c>
      <c r="N37" s="1748" t="s">
        <v>1101</v>
      </c>
      <c r="O37" s="1586"/>
      <c r="P37" s="2298">
        <v>533262</v>
      </c>
      <c r="Q37" s="2280">
        <v>1172736</v>
      </c>
      <c r="R37" s="2538"/>
      <c r="S37" s="2539"/>
      <c r="T37" s="2539" t="s">
        <v>2830</v>
      </c>
      <c r="U37" s="2539"/>
      <c r="V37" s="2539"/>
      <c r="W37" s="2563"/>
    </row>
    <row r="38" spans="1:23">
      <c r="A38" s="2221">
        <v>30</v>
      </c>
      <c r="B38" s="1748"/>
      <c r="C38" s="1748" t="s">
        <v>2831</v>
      </c>
      <c r="D38" s="1748"/>
      <c r="E38" s="2282"/>
      <c r="F38" s="2283"/>
      <c r="G38" s="2221">
        <f t="shared" ref="G38:G43" si="1">G37+1</f>
        <v>81</v>
      </c>
      <c r="H38" s="1748" t="s">
        <v>2821</v>
      </c>
      <c r="I38" s="1748" t="s">
        <v>2822</v>
      </c>
      <c r="J38" s="1748"/>
      <c r="K38" s="2105">
        <v>37443391</v>
      </c>
      <c r="L38" s="2280">
        <v>32043671</v>
      </c>
      <c r="M38" s="2221">
        <v>147</v>
      </c>
      <c r="N38" s="1748" t="s">
        <v>1105</v>
      </c>
      <c r="O38" s="1586"/>
      <c r="P38" s="2298">
        <v>11821128</v>
      </c>
      <c r="Q38" s="2280">
        <v>11101605</v>
      </c>
      <c r="R38" s="2538"/>
      <c r="S38" s="2539"/>
      <c r="T38" s="2539" t="s">
        <v>2833</v>
      </c>
      <c r="U38" s="2539"/>
      <c r="V38" s="2539"/>
      <c r="W38" s="2563"/>
    </row>
    <row r="39" spans="1:23">
      <c r="A39" s="2221">
        <v>31</v>
      </c>
      <c r="B39" s="1748"/>
      <c r="C39" s="1748" t="s">
        <v>2834</v>
      </c>
      <c r="D39" s="1748"/>
      <c r="E39" s="2282"/>
      <c r="F39" s="2283"/>
      <c r="G39" s="2221">
        <f t="shared" si="1"/>
        <v>82</v>
      </c>
      <c r="H39" s="2743"/>
      <c r="I39" s="2544" t="s">
        <v>4325</v>
      </c>
      <c r="J39" s="2544"/>
      <c r="K39" s="2112">
        <f>SUM(K35:K38)</f>
        <v>386699310</v>
      </c>
      <c r="L39" s="2112">
        <f>SUM(L35:L38)</f>
        <v>441120690</v>
      </c>
      <c r="M39" s="2221">
        <v>148</v>
      </c>
      <c r="N39" s="1748" t="s">
        <v>2487</v>
      </c>
      <c r="O39" s="1586"/>
      <c r="P39" s="2298">
        <v>369898</v>
      </c>
      <c r="Q39" s="2280">
        <v>368343</v>
      </c>
      <c r="R39" s="2538"/>
      <c r="S39" s="2539"/>
      <c r="T39" s="2539" t="s">
        <v>2835</v>
      </c>
      <c r="U39" s="2539"/>
      <c r="V39" s="2539"/>
      <c r="W39" s="2563"/>
    </row>
    <row r="40" spans="1:23">
      <c r="A40" s="2221">
        <v>32</v>
      </c>
      <c r="B40" s="1748"/>
      <c r="C40" s="1748" t="s">
        <v>2836</v>
      </c>
      <c r="D40" s="1748"/>
      <c r="E40" s="2282"/>
      <c r="F40" s="2283"/>
      <c r="G40" s="2221">
        <f t="shared" si="1"/>
        <v>83</v>
      </c>
      <c r="H40" s="2743"/>
      <c r="I40" s="2544" t="s">
        <v>4326</v>
      </c>
      <c r="J40" s="2544"/>
      <c r="K40" s="2112">
        <f>E29+E49+K16+K33+K39</f>
        <v>389205636</v>
      </c>
      <c r="L40" s="2220">
        <f>F29+F49+L16+L33+L39</f>
        <v>443743438</v>
      </c>
      <c r="M40" s="2221">
        <v>149</v>
      </c>
      <c r="N40" s="2544" t="s">
        <v>4333</v>
      </c>
      <c r="O40" s="2659"/>
      <c r="P40" s="1917">
        <f>SUM(P29:P39)</f>
        <v>58190821</v>
      </c>
      <c r="Q40" s="2176">
        <f>SUM(Q29:Q39)</f>
        <v>45606242</v>
      </c>
      <c r="R40" s="2543"/>
      <c r="S40" s="2544"/>
      <c r="T40" s="2544"/>
      <c r="U40" s="2544"/>
      <c r="V40" s="2932"/>
      <c r="W40" s="2564"/>
    </row>
    <row r="41" spans="1:23">
      <c r="A41" s="2221">
        <v>33</v>
      </c>
      <c r="B41" s="1748"/>
      <c r="C41" s="1748" t="s">
        <v>2838</v>
      </c>
      <c r="D41" s="1748"/>
      <c r="E41" s="2060">
        <f>SUM(E32:E40)</f>
        <v>0</v>
      </c>
      <c r="F41" s="2220">
        <f>SUM(F32:F40)</f>
        <v>0</v>
      </c>
      <c r="G41" s="2221">
        <f t="shared" si="1"/>
        <v>84</v>
      </c>
      <c r="H41" s="2048" t="s">
        <v>2832</v>
      </c>
      <c r="I41" s="2048"/>
      <c r="J41" s="2048"/>
      <c r="K41" s="2284"/>
      <c r="L41" s="2285"/>
      <c r="M41" s="2221">
        <v>150</v>
      </c>
      <c r="N41" s="1748" t="s">
        <v>3609</v>
      </c>
      <c r="O41" s="1586"/>
      <c r="P41" s="2288"/>
      <c r="Q41" s="2289"/>
      <c r="R41" s="2543"/>
      <c r="S41" s="2544"/>
      <c r="T41" s="2544" t="s">
        <v>2840</v>
      </c>
      <c r="U41" s="2565"/>
      <c r="V41" s="2933">
        <v>42735</v>
      </c>
      <c r="W41" s="3019">
        <v>42369</v>
      </c>
    </row>
    <row r="42" spans="1:23">
      <c r="A42" s="2221">
        <v>34</v>
      </c>
      <c r="B42" s="1748"/>
      <c r="C42" s="1748" t="s">
        <v>3609</v>
      </c>
      <c r="D42" s="1748"/>
      <c r="E42" s="2286"/>
      <c r="F42" s="2287"/>
      <c r="G42" s="2221">
        <f t="shared" si="1"/>
        <v>85</v>
      </c>
      <c r="H42" s="1748" t="s">
        <v>3617</v>
      </c>
      <c r="I42" s="1748"/>
      <c r="J42" s="1748"/>
      <c r="K42" s="2286"/>
      <c r="L42" s="2287"/>
      <c r="M42" s="2221">
        <v>151</v>
      </c>
      <c r="N42" s="1748" t="s">
        <v>2497</v>
      </c>
      <c r="O42" s="1586"/>
      <c r="P42" s="2298">
        <v>2254634</v>
      </c>
      <c r="Q42" s="2280">
        <v>1225811</v>
      </c>
      <c r="R42" s="2543"/>
      <c r="S42" s="2544"/>
      <c r="T42" s="2544" t="s">
        <v>3812</v>
      </c>
      <c r="U42" s="2565"/>
      <c r="V42" s="2567">
        <v>1515</v>
      </c>
      <c r="W42" s="2566">
        <v>1562</v>
      </c>
    </row>
    <row r="43" spans="1:23">
      <c r="A43" s="2221">
        <v>35</v>
      </c>
      <c r="B43" s="1748"/>
      <c r="C43" s="1748" t="s">
        <v>3813</v>
      </c>
      <c r="D43" s="1748"/>
      <c r="E43" s="2282"/>
      <c r="F43" s="2283"/>
      <c r="G43" s="2221">
        <f t="shared" si="1"/>
        <v>86</v>
      </c>
      <c r="H43" s="1748" t="s">
        <v>2837</v>
      </c>
      <c r="I43" s="1748" t="s">
        <v>2493</v>
      </c>
      <c r="J43" s="1748"/>
      <c r="K43" s="2105">
        <v>1625690</v>
      </c>
      <c r="L43" s="2280">
        <v>514936</v>
      </c>
      <c r="M43" s="2221">
        <v>152</v>
      </c>
      <c r="N43" s="1748" t="s">
        <v>2551</v>
      </c>
      <c r="O43" s="1586"/>
      <c r="P43" s="2298">
        <v>6516</v>
      </c>
      <c r="Q43" s="2280">
        <v>65089</v>
      </c>
      <c r="R43" s="2543"/>
      <c r="S43" s="2544"/>
      <c r="T43" s="2544" t="s">
        <v>3817</v>
      </c>
      <c r="U43" s="2565"/>
      <c r="V43" s="2565">
        <v>20</v>
      </c>
      <c r="W43" s="2566">
        <v>3</v>
      </c>
    </row>
    <row r="44" spans="1:23">
      <c r="A44" s="2221">
        <v>36</v>
      </c>
      <c r="B44" s="1748"/>
      <c r="C44" s="1748" t="s">
        <v>3818</v>
      </c>
      <c r="D44" s="1748"/>
      <c r="E44" s="2282"/>
      <c r="F44" s="2283"/>
      <c r="G44" s="2739">
        <v>87</v>
      </c>
      <c r="H44" s="2740" t="s">
        <v>3985</v>
      </c>
      <c r="I44" s="2544" t="s">
        <v>3997</v>
      </c>
      <c r="J44" s="2544"/>
      <c r="K44" s="2687"/>
      <c r="L44" s="2741"/>
      <c r="M44" s="2221">
        <v>153</v>
      </c>
      <c r="N44" s="1748" t="s">
        <v>2555</v>
      </c>
      <c r="O44" s="1586"/>
      <c r="P44" s="2298">
        <v>5233538</v>
      </c>
      <c r="Q44" s="2280">
        <v>4889225</v>
      </c>
      <c r="R44" s="2543"/>
      <c r="S44" s="2544"/>
      <c r="T44" s="2544" t="s">
        <v>3822</v>
      </c>
      <c r="U44" s="2565"/>
      <c r="V44" s="2567">
        <f>V42+V43</f>
        <v>1535</v>
      </c>
      <c r="W44" s="2566">
        <v>1565</v>
      </c>
    </row>
    <row r="45" spans="1:23">
      <c r="A45" s="2221">
        <v>37</v>
      </c>
      <c r="B45" s="1748"/>
      <c r="C45" s="1748" t="s">
        <v>3823</v>
      </c>
      <c r="D45" s="1748"/>
      <c r="E45" s="2282"/>
      <c r="F45" s="2283"/>
      <c r="G45" s="2739">
        <v>88</v>
      </c>
      <c r="H45" s="2740" t="s">
        <v>3986</v>
      </c>
      <c r="I45" s="2544" t="s">
        <v>3998</v>
      </c>
      <c r="J45" s="2544"/>
      <c r="K45" s="2687">
        <v>4847719</v>
      </c>
      <c r="L45" s="2741">
        <v>3969669</v>
      </c>
      <c r="M45" s="2739">
        <v>154</v>
      </c>
      <c r="N45" s="2544" t="s">
        <v>4216</v>
      </c>
      <c r="O45" s="2659"/>
      <c r="P45" s="2762"/>
      <c r="Q45" s="2741"/>
      <c r="R45" s="2538"/>
      <c r="S45" s="2539"/>
      <c r="T45" s="2539"/>
      <c r="U45" s="2539"/>
      <c r="V45" s="2539"/>
      <c r="W45" s="2563"/>
    </row>
    <row r="46" spans="1:23">
      <c r="A46" s="2221">
        <v>38</v>
      </c>
      <c r="B46" s="1748"/>
      <c r="C46" s="1748" t="s">
        <v>232</v>
      </c>
      <c r="D46" s="1748"/>
      <c r="E46" s="2282"/>
      <c r="F46" s="2283"/>
      <c r="G46" s="2739">
        <v>89</v>
      </c>
      <c r="H46" s="2740" t="s">
        <v>3987</v>
      </c>
      <c r="I46" s="2544" t="s">
        <v>3999</v>
      </c>
      <c r="J46" s="2544"/>
      <c r="K46" s="2687"/>
      <c r="L46" s="2741"/>
      <c r="M46" s="2739">
        <v>155</v>
      </c>
      <c r="N46" s="2544" t="s">
        <v>4217</v>
      </c>
      <c r="O46" s="2659"/>
      <c r="P46" s="2762"/>
      <c r="Q46" s="2741"/>
      <c r="R46" s="2538"/>
      <c r="S46" s="2539"/>
      <c r="T46" s="2539"/>
      <c r="U46" s="2539"/>
      <c r="V46" s="2539"/>
      <c r="W46" s="2563"/>
    </row>
    <row r="47" spans="1:23">
      <c r="A47" s="2221">
        <v>39</v>
      </c>
      <c r="B47" s="1748"/>
      <c r="C47" s="1748" t="s">
        <v>235</v>
      </c>
      <c r="D47" s="1748"/>
      <c r="E47" s="2282"/>
      <c r="F47" s="2283"/>
      <c r="G47" s="2739">
        <v>90</v>
      </c>
      <c r="H47" s="2740" t="s">
        <v>3988</v>
      </c>
      <c r="I47" s="2544" t="s">
        <v>4000</v>
      </c>
      <c r="J47" s="2544"/>
      <c r="K47" s="2687"/>
      <c r="L47" s="2741"/>
      <c r="M47" s="2221">
        <v>156</v>
      </c>
      <c r="N47" s="1748" t="s">
        <v>600</v>
      </c>
      <c r="O47" s="1586"/>
      <c r="P47" s="2298">
        <v>86965449</v>
      </c>
      <c r="Q47" s="2280">
        <v>61706929</v>
      </c>
      <c r="R47" s="2538"/>
      <c r="S47" s="2539"/>
      <c r="T47" s="2539"/>
      <c r="U47" s="2539"/>
      <c r="V47" s="2539"/>
      <c r="W47" s="2563"/>
    </row>
    <row r="48" spans="1:23">
      <c r="A48" s="2221">
        <v>40</v>
      </c>
      <c r="B48" s="1748"/>
      <c r="C48" s="1748" t="s">
        <v>237</v>
      </c>
      <c r="D48" s="1748"/>
      <c r="E48" s="2060">
        <f>SUM(E43:E47)</f>
        <v>0</v>
      </c>
      <c r="F48" s="2220">
        <f>SUM(F43:F47)</f>
        <v>0</v>
      </c>
      <c r="G48" s="2739">
        <v>91</v>
      </c>
      <c r="H48" s="2740" t="s">
        <v>3989</v>
      </c>
      <c r="I48" s="2544" t="s">
        <v>4001</v>
      </c>
      <c r="J48" s="2544"/>
      <c r="K48" s="2687">
        <v>-1847</v>
      </c>
      <c r="L48" s="2741">
        <v>-3559</v>
      </c>
      <c r="M48" s="2221">
        <v>157</v>
      </c>
      <c r="N48" s="1748" t="s">
        <v>602</v>
      </c>
      <c r="O48" s="1586"/>
      <c r="P48" s="2298">
        <v>1058355</v>
      </c>
      <c r="Q48" s="2280">
        <v>1136311</v>
      </c>
      <c r="R48" s="2538"/>
      <c r="S48" s="2539"/>
      <c r="T48" s="2539"/>
      <c r="U48" s="2539"/>
      <c r="V48" s="2539"/>
      <c r="W48" s="2563"/>
    </row>
    <row r="49" spans="1:23">
      <c r="A49" s="2221">
        <v>41</v>
      </c>
      <c r="B49" s="1748"/>
      <c r="C49" s="1748" t="s">
        <v>239</v>
      </c>
      <c r="D49" s="1748"/>
      <c r="E49" s="2060">
        <f>E41+E48</f>
        <v>0</v>
      </c>
      <c r="F49" s="2220">
        <f>F41+F48</f>
        <v>0</v>
      </c>
      <c r="G49" s="2739">
        <v>92</v>
      </c>
      <c r="H49" s="2740" t="s">
        <v>3990</v>
      </c>
      <c r="I49" s="2544" t="s">
        <v>4400</v>
      </c>
      <c r="J49" s="2544"/>
      <c r="K49" s="2687">
        <v>35210</v>
      </c>
      <c r="L49" s="2741">
        <v>835254</v>
      </c>
      <c r="M49" s="2221">
        <v>158</v>
      </c>
      <c r="N49" s="1748" t="s">
        <v>605</v>
      </c>
      <c r="O49" s="1586"/>
      <c r="P49" s="2298">
        <v>75832</v>
      </c>
      <c r="Q49" s="2280"/>
      <c r="R49" s="2538"/>
      <c r="S49" s="2539"/>
      <c r="T49" s="2539"/>
      <c r="U49" s="2539"/>
      <c r="V49" s="2539"/>
      <c r="W49" s="2563"/>
    </row>
    <row r="50" spans="1:23">
      <c r="A50" s="2221">
        <v>42</v>
      </c>
      <c r="B50" s="1748"/>
      <c r="C50" s="1748" t="s">
        <v>241</v>
      </c>
      <c r="D50" s="1748"/>
      <c r="E50" s="2284"/>
      <c r="F50" s="2285"/>
      <c r="G50" s="2739">
        <v>93</v>
      </c>
      <c r="H50" s="2740" t="s">
        <v>3991</v>
      </c>
      <c r="I50" s="2544" t="s">
        <v>4002</v>
      </c>
      <c r="J50" s="2544"/>
      <c r="K50" s="2687">
        <v>5354</v>
      </c>
      <c r="L50" s="2741"/>
      <c r="M50" s="2221">
        <v>159</v>
      </c>
      <c r="N50" s="1748" t="s">
        <v>608</v>
      </c>
      <c r="O50" s="1586"/>
      <c r="P50" s="2298">
        <v>1992886</v>
      </c>
      <c r="Q50" s="2280">
        <v>2314762</v>
      </c>
      <c r="R50" s="2538"/>
      <c r="S50" s="2539"/>
      <c r="T50" s="2539"/>
      <c r="U50" s="2539"/>
      <c r="V50" s="2539"/>
      <c r="W50" s="2563"/>
    </row>
    <row r="51" spans="1:23">
      <c r="A51" s="2221">
        <v>43</v>
      </c>
      <c r="B51" s="1748"/>
      <c r="C51" s="1748" t="s">
        <v>3617</v>
      </c>
      <c r="D51" s="1748"/>
      <c r="E51" s="2286"/>
      <c r="F51" s="2287"/>
      <c r="G51" s="2739">
        <v>94</v>
      </c>
      <c r="H51" s="2740" t="s">
        <v>3992</v>
      </c>
      <c r="I51" s="2544" t="s">
        <v>4003</v>
      </c>
      <c r="J51" s="2544"/>
      <c r="K51" s="2687">
        <v>168607</v>
      </c>
      <c r="L51" s="2741">
        <v>243</v>
      </c>
      <c r="M51" s="2221">
        <v>160</v>
      </c>
      <c r="N51" s="1748" t="s">
        <v>611</v>
      </c>
      <c r="O51" s="1586"/>
      <c r="P51" s="2298">
        <v>1008</v>
      </c>
      <c r="Q51" s="2280"/>
      <c r="R51" s="2538"/>
      <c r="S51" s="2539"/>
      <c r="T51" s="2539"/>
      <c r="U51" s="2539"/>
      <c r="V51" s="2539"/>
      <c r="W51" s="2563"/>
    </row>
    <row r="52" spans="1:23">
      <c r="A52" s="2221">
        <v>44</v>
      </c>
      <c r="B52" s="1748"/>
      <c r="C52" s="1748" t="s">
        <v>246</v>
      </c>
      <c r="D52" s="1748"/>
      <c r="E52" s="2282">
        <v>485394</v>
      </c>
      <c r="F52" s="2283">
        <v>238914</v>
      </c>
      <c r="G52" s="2221">
        <v>95</v>
      </c>
      <c r="H52" s="1748" t="s">
        <v>2841</v>
      </c>
      <c r="I52" s="1748" t="s">
        <v>2842</v>
      </c>
      <c r="J52" s="1748"/>
      <c r="K52" s="2105">
        <v>7013279</v>
      </c>
      <c r="L52" s="2280">
        <v>7019322</v>
      </c>
      <c r="M52" s="2221">
        <v>161</v>
      </c>
      <c r="N52" s="1748" t="s">
        <v>615</v>
      </c>
      <c r="O52" s="1586"/>
      <c r="P52" s="2298">
        <v>28257989</v>
      </c>
      <c r="Q52" s="2280">
        <v>9743222</v>
      </c>
      <c r="R52" s="2538"/>
      <c r="S52" s="2539"/>
      <c r="T52" s="2539"/>
      <c r="U52" s="2539"/>
      <c r="V52" s="2539"/>
      <c r="W52" s="2563"/>
    </row>
    <row r="53" spans="1:23">
      <c r="A53" s="2221">
        <v>45</v>
      </c>
      <c r="B53" s="1748"/>
      <c r="C53" s="1748" t="s">
        <v>249</v>
      </c>
      <c r="D53" s="1748"/>
      <c r="E53" s="2282"/>
      <c r="F53" s="2283"/>
      <c r="G53" s="2739">
        <v>96</v>
      </c>
      <c r="H53" s="2740" t="s">
        <v>4213</v>
      </c>
      <c r="I53" s="2544"/>
      <c r="J53" s="2544"/>
      <c r="K53" s="2687"/>
      <c r="L53" s="2741"/>
      <c r="M53" s="2221">
        <v>162</v>
      </c>
      <c r="N53" s="2544" t="s">
        <v>4334</v>
      </c>
      <c r="O53" s="2659"/>
      <c r="P53" s="1917">
        <f>SUM(P42:P52)</f>
        <v>125846207</v>
      </c>
      <c r="Q53" s="2176">
        <f>SUM(Q42:Q52)</f>
        <v>81081349</v>
      </c>
      <c r="R53" s="2538"/>
      <c r="S53" s="2539"/>
      <c r="T53" s="2539"/>
      <c r="U53" s="2539"/>
      <c r="V53" s="2539"/>
      <c r="W53" s="2563"/>
    </row>
    <row r="54" spans="1:23">
      <c r="A54" s="2221">
        <v>46</v>
      </c>
      <c r="B54" s="1748"/>
      <c r="C54" s="1748" t="s">
        <v>2843</v>
      </c>
      <c r="D54" s="1748"/>
      <c r="E54" s="2282">
        <v>75546</v>
      </c>
      <c r="F54" s="2283">
        <v>72291</v>
      </c>
      <c r="G54" s="2221">
        <v>97</v>
      </c>
      <c r="H54" s="1748" t="s">
        <v>3814</v>
      </c>
      <c r="I54" s="1748" t="s">
        <v>3815</v>
      </c>
      <c r="J54" s="1748"/>
      <c r="K54" s="2105">
        <v>605555</v>
      </c>
      <c r="L54" s="2280">
        <v>511747</v>
      </c>
      <c r="M54" s="2221">
        <v>163</v>
      </c>
      <c r="N54" s="2544" t="s">
        <v>4335</v>
      </c>
      <c r="O54" s="2659"/>
      <c r="P54" s="1917">
        <f>P40+P53</f>
        <v>184037028</v>
      </c>
      <c r="Q54" s="2176">
        <f>Q40+Q53</f>
        <v>126687591</v>
      </c>
      <c r="R54" s="2538"/>
      <c r="S54" s="2539"/>
      <c r="T54" s="2539"/>
      <c r="U54" s="2539"/>
      <c r="V54" s="2539"/>
      <c r="W54" s="2563"/>
    </row>
    <row r="55" spans="1:23">
      <c r="A55" s="2221">
        <v>47</v>
      </c>
      <c r="B55" s="1748"/>
      <c r="C55" s="1748" t="s">
        <v>2846</v>
      </c>
      <c r="D55" s="1748"/>
      <c r="E55" s="2282">
        <v>101854</v>
      </c>
      <c r="F55" s="2283">
        <v>191422</v>
      </c>
      <c r="G55" s="2221">
        <f t="shared" ref="G55:G62" si="2">G54+1</f>
        <v>98</v>
      </c>
      <c r="H55" s="1748" t="s">
        <v>3819</v>
      </c>
      <c r="I55" s="1748" t="s">
        <v>3820</v>
      </c>
      <c r="J55" s="1748"/>
      <c r="K55" s="2105">
        <v>68170</v>
      </c>
      <c r="L55" s="2280">
        <v>1860309</v>
      </c>
      <c r="M55" s="2221">
        <v>164</v>
      </c>
      <c r="N55" s="2048" t="s">
        <v>4010</v>
      </c>
      <c r="O55" s="2269"/>
      <c r="P55" s="2270"/>
      <c r="Q55" s="2271"/>
      <c r="R55" s="2538"/>
      <c r="S55" s="2539"/>
      <c r="T55" s="2539"/>
      <c r="U55" s="2539"/>
      <c r="V55" s="2539"/>
      <c r="W55" s="2563"/>
    </row>
    <row r="56" spans="1:23">
      <c r="A56" s="2221">
        <v>48</v>
      </c>
      <c r="B56" s="1748"/>
      <c r="C56" s="1748" t="s">
        <v>2850</v>
      </c>
      <c r="D56" s="1748"/>
      <c r="E56" s="2282">
        <v>30202</v>
      </c>
      <c r="F56" s="2283">
        <v>84827</v>
      </c>
      <c r="G56" s="2221">
        <f t="shared" si="2"/>
        <v>99</v>
      </c>
      <c r="H56" s="1748" t="s">
        <v>3824</v>
      </c>
      <c r="I56" s="1748" t="s">
        <v>2111</v>
      </c>
      <c r="J56" s="1748"/>
      <c r="K56" s="2105">
        <v>9432495</v>
      </c>
      <c r="L56" s="2280">
        <v>9412910</v>
      </c>
      <c r="M56" s="2221">
        <v>165</v>
      </c>
      <c r="N56" s="1748" t="s">
        <v>3617</v>
      </c>
      <c r="O56" s="1586"/>
      <c r="P56" s="2274"/>
      <c r="Q56" s="2275"/>
      <c r="R56" s="2538"/>
      <c r="S56" s="2539"/>
      <c r="T56" s="2539"/>
      <c r="U56" s="2539"/>
      <c r="V56" s="2539"/>
      <c r="W56" s="2563"/>
    </row>
    <row r="57" spans="1:23" ht="15.75" thickBot="1">
      <c r="A57" s="2221">
        <v>49</v>
      </c>
      <c r="B57" s="1748"/>
      <c r="C57" s="1748" t="s">
        <v>2852</v>
      </c>
      <c r="D57" s="1748"/>
      <c r="E57" s="2282"/>
      <c r="F57" s="2283"/>
      <c r="G57" s="2221">
        <f t="shared" si="2"/>
        <v>100</v>
      </c>
      <c r="H57" s="1748" t="s">
        <v>233</v>
      </c>
      <c r="I57" s="1748" t="s">
        <v>234</v>
      </c>
      <c r="J57" s="1748"/>
      <c r="K57" s="2105">
        <v>3330646</v>
      </c>
      <c r="L57" s="2280">
        <v>6751671</v>
      </c>
      <c r="M57" s="2221">
        <v>166</v>
      </c>
      <c r="N57" s="1748" t="s">
        <v>2813</v>
      </c>
      <c r="O57" s="1586"/>
      <c r="P57" s="2298">
        <v>1827978</v>
      </c>
      <c r="Q57" s="2280">
        <v>1565738</v>
      </c>
      <c r="R57" s="2568"/>
      <c r="S57" s="2569"/>
      <c r="T57" s="2569"/>
      <c r="U57" s="2569"/>
      <c r="V57" s="2569"/>
      <c r="W57" s="2570"/>
    </row>
    <row r="58" spans="1:23" ht="15.75" thickBot="1">
      <c r="A58" s="2217">
        <v>50</v>
      </c>
      <c r="B58" s="1615"/>
      <c r="C58" s="1615" t="s">
        <v>3679</v>
      </c>
      <c r="D58" s="1615"/>
      <c r="E58" s="2065">
        <f>SUM(E52:E57)</f>
        <v>692996</v>
      </c>
      <c r="F58" s="2035">
        <f>SUM(F52:F57)</f>
        <v>587454</v>
      </c>
      <c r="G58" s="2221">
        <f t="shared" si="2"/>
        <v>101</v>
      </c>
      <c r="H58" s="1748" t="s">
        <v>236</v>
      </c>
      <c r="I58" s="1748" t="s">
        <v>599</v>
      </c>
      <c r="J58" s="1748"/>
      <c r="K58" s="2105">
        <v>211494</v>
      </c>
      <c r="L58" s="2280">
        <v>211494</v>
      </c>
      <c r="M58" s="2221">
        <v>167</v>
      </c>
      <c r="N58" s="1748" t="s">
        <v>2818</v>
      </c>
      <c r="O58" s="1586"/>
      <c r="P58" s="2298">
        <v>8926222</v>
      </c>
      <c r="Q58" s="2280">
        <v>7473361</v>
      </c>
      <c r="R58" s="1604"/>
      <c r="S58" s="1604"/>
      <c r="T58" s="1604"/>
      <c r="U58" s="1604"/>
      <c r="V58" s="1604"/>
      <c r="W58" s="1604"/>
    </row>
    <row r="59" spans="1:23">
      <c r="A59" s="1619"/>
      <c r="B59" s="1619"/>
      <c r="C59" s="1619"/>
      <c r="D59" s="1619"/>
      <c r="E59" s="1619"/>
      <c r="F59" s="1619"/>
      <c r="G59" s="2221">
        <f t="shared" si="2"/>
        <v>102</v>
      </c>
      <c r="H59" s="2544"/>
      <c r="I59" s="2544" t="s">
        <v>4327</v>
      </c>
      <c r="J59" s="2544"/>
      <c r="K59" s="2112">
        <f>SUM(K43:K58)</f>
        <v>27342372</v>
      </c>
      <c r="L59" s="2220">
        <f>SUM(L43:L58)</f>
        <v>31083996</v>
      </c>
      <c r="M59" s="2221">
        <v>168</v>
      </c>
      <c r="N59" s="1748" t="s">
        <v>2823</v>
      </c>
      <c r="O59" s="1586"/>
      <c r="P59" s="2298">
        <v>28835863</v>
      </c>
      <c r="Q59" s="2280">
        <v>37045408</v>
      </c>
      <c r="R59" s="2839" t="s">
        <v>4660</v>
      </c>
      <c r="S59" s="2608"/>
      <c r="T59" s="2737"/>
      <c r="U59" s="2300"/>
      <c r="V59" s="1619"/>
      <c r="W59" s="1619" t="s">
        <v>3680</v>
      </c>
    </row>
    <row r="60" spans="1:23">
      <c r="A60" s="2839" t="s">
        <v>4660</v>
      </c>
      <c r="B60" s="2608"/>
      <c r="C60" s="2737"/>
      <c r="D60" s="2300"/>
      <c r="E60" s="1619"/>
      <c r="F60" s="1619"/>
      <c r="G60" s="2221">
        <f t="shared" si="2"/>
        <v>103</v>
      </c>
      <c r="H60" s="1748" t="s">
        <v>3609</v>
      </c>
      <c r="I60" s="1748"/>
      <c r="J60" s="1748"/>
      <c r="K60" s="2288"/>
      <c r="L60" s="2289"/>
      <c r="M60" s="2221">
        <v>169</v>
      </c>
      <c r="N60" s="1748" t="s">
        <v>2826</v>
      </c>
      <c r="O60" s="1586"/>
      <c r="P60" s="2298">
        <v>7065994</v>
      </c>
      <c r="Q60" s="2280">
        <v>15039794</v>
      </c>
      <c r="R60" s="1619" t="s">
        <v>3682</v>
      </c>
      <c r="S60" s="2301"/>
      <c r="T60" s="2301"/>
      <c r="U60" s="2301"/>
      <c r="V60" s="2301"/>
      <c r="W60" s="2301"/>
    </row>
    <row r="61" spans="1:23">
      <c r="A61" s="1619" t="s">
        <v>3683</v>
      </c>
      <c r="B61" s="1619"/>
      <c r="C61" s="1619"/>
      <c r="D61" s="1619"/>
      <c r="E61" s="1619"/>
      <c r="F61" s="1619"/>
      <c r="G61" s="2221">
        <f t="shared" si="2"/>
        <v>104</v>
      </c>
      <c r="H61" s="1748" t="s">
        <v>242</v>
      </c>
      <c r="I61" s="1748" t="s">
        <v>3614</v>
      </c>
      <c r="J61" s="1748"/>
      <c r="K61" s="2105">
        <v>681917</v>
      </c>
      <c r="L61" s="2280">
        <v>633186</v>
      </c>
      <c r="M61" s="2221">
        <v>170</v>
      </c>
      <c r="N61" s="1748" t="s">
        <v>2829</v>
      </c>
      <c r="O61" s="1586"/>
      <c r="P61" s="2298">
        <v>11238075</v>
      </c>
      <c r="Q61" s="2280">
        <v>10223562</v>
      </c>
    </row>
    <row r="62" spans="1:23">
      <c r="A62" s="1619"/>
      <c r="B62" s="1619"/>
      <c r="C62" s="1619"/>
      <c r="D62" s="1619"/>
      <c r="E62" s="1619"/>
      <c r="F62" s="1619"/>
      <c r="G62" s="2221">
        <f t="shared" si="2"/>
        <v>105</v>
      </c>
      <c r="H62" s="1748" t="s">
        <v>244</v>
      </c>
      <c r="I62" s="1748" t="s">
        <v>3619</v>
      </c>
      <c r="J62" s="1748"/>
      <c r="K62" s="2105">
        <v>324567</v>
      </c>
      <c r="L62" s="2280">
        <v>44773</v>
      </c>
      <c r="M62" s="2221">
        <v>171</v>
      </c>
      <c r="N62" s="2544" t="s">
        <v>4336</v>
      </c>
      <c r="O62" s="2659"/>
      <c r="P62" s="1917">
        <f>SUM(P57:P61)</f>
        <v>57894132</v>
      </c>
      <c r="Q62" s="2176">
        <f>SUM(Q57:Q61)</f>
        <v>71347863</v>
      </c>
    </row>
    <row r="63" spans="1:23">
      <c r="G63" s="2739">
        <v>106</v>
      </c>
      <c r="H63" s="2740" t="s">
        <v>3993</v>
      </c>
      <c r="I63" s="2544" t="s">
        <v>4004</v>
      </c>
      <c r="J63" s="2544"/>
      <c r="K63" s="2687"/>
      <c r="L63" s="2741">
        <v>47941</v>
      </c>
      <c r="M63" s="2221">
        <v>172</v>
      </c>
      <c r="N63" s="2048" t="s">
        <v>4011</v>
      </c>
      <c r="O63" s="2269"/>
      <c r="P63" s="2284"/>
      <c r="Q63" s="2285"/>
    </row>
    <row r="64" spans="1:23">
      <c r="G64" s="2739">
        <v>107</v>
      </c>
      <c r="H64" s="2740" t="s">
        <v>3994</v>
      </c>
      <c r="I64" s="2544" t="s">
        <v>4005</v>
      </c>
      <c r="J64" s="2544"/>
      <c r="K64" s="2687">
        <v>-7425</v>
      </c>
      <c r="L64" s="2741">
        <v>430538</v>
      </c>
      <c r="M64" s="2221">
        <v>173</v>
      </c>
      <c r="N64" s="1748" t="s">
        <v>3617</v>
      </c>
      <c r="O64" s="1586"/>
      <c r="P64" s="2286"/>
      <c r="Q64" s="2287"/>
    </row>
    <row r="65" spans="7:17">
      <c r="G65" s="2739">
        <v>108</v>
      </c>
      <c r="H65" s="2740" t="s">
        <v>3995</v>
      </c>
      <c r="I65" s="2544" t="s">
        <v>4006</v>
      </c>
      <c r="J65" s="2544"/>
      <c r="K65" s="2687"/>
      <c r="L65" s="2741">
        <v>1881</v>
      </c>
      <c r="M65" s="2221">
        <v>174</v>
      </c>
      <c r="N65" s="1748" t="s">
        <v>2839</v>
      </c>
      <c r="O65" s="1586"/>
      <c r="P65" s="2298">
        <v>534</v>
      </c>
      <c r="Q65" s="2280"/>
    </row>
    <row r="66" spans="7:17">
      <c r="G66" s="2739">
        <v>109</v>
      </c>
      <c r="H66" s="2740" t="s">
        <v>3996</v>
      </c>
      <c r="I66" s="2544" t="s">
        <v>4007</v>
      </c>
      <c r="J66" s="2544"/>
      <c r="K66" s="2687"/>
      <c r="L66" s="2741"/>
      <c r="M66" s="2221">
        <v>175</v>
      </c>
      <c r="N66" s="1748" t="s">
        <v>3811</v>
      </c>
      <c r="O66" s="1586"/>
      <c r="P66" s="2298">
        <v>12048319</v>
      </c>
      <c r="Q66" s="2280">
        <v>58510986</v>
      </c>
    </row>
    <row r="67" spans="7:17">
      <c r="G67" s="2221">
        <v>110</v>
      </c>
      <c r="H67" s="1748" t="s">
        <v>247</v>
      </c>
      <c r="I67" s="1748" t="s">
        <v>248</v>
      </c>
      <c r="J67" s="1748"/>
      <c r="K67" s="2105">
        <v>5063354</v>
      </c>
      <c r="L67" s="2280">
        <v>2027725</v>
      </c>
      <c r="M67" s="2221">
        <v>176</v>
      </c>
      <c r="N67" s="1748" t="s">
        <v>3816</v>
      </c>
      <c r="O67" s="1586"/>
      <c r="P67" s="2298">
        <v>818603</v>
      </c>
      <c r="Q67" s="2280">
        <v>122068</v>
      </c>
    </row>
    <row r="68" spans="7:17">
      <c r="G68" s="2739">
        <v>111</v>
      </c>
      <c r="H68" s="2740" t="s">
        <v>4214</v>
      </c>
      <c r="I68" s="2544" t="s">
        <v>4210</v>
      </c>
      <c r="J68" s="2544"/>
      <c r="K68" s="2687"/>
      <c r="L68" s="2741"/>
      <c r="M68" s="2221">
        <v>177</v>
      </c>
      <c r="N68" s="1748" t="s">
        <v>3821</v>
      </c>
      <c r="O68" s="1586"/>
      <c r="P68" s="2298">
        <v>63887398</v>
      </c>
      <c r="Q68" s="2280">
        <v>36475684</v>
      </c>
    </row>
    <row r="69" spans="7:17">
      <c r="G69" s="2221">
        <v>112</v>
      </c>
      <c r="H69" s="1748" t="s">
        <v>250</v>
      </c>
      <c r="I69" s="1748" t="s">
        <v>251</v>
      </c>
      <c r="J69" s="1748"/>
      <c r="K69" s="2105">
        <v>13394607</v>
      </c>
      <c r="L69" s="2280">
        <v>12191550</v>
      </c>
      <c r="M69" s="2221">
        <v>178</v>
      </c>
      <c r="N69" s="2544" t="s">
        <v>4337</v>
      </c>
      <c r="O69" s="2659"/>
      <c r="P69" s="1917">
        <f>SUM(P65:P68)</f>
        <v>76754854</v>
      </c>
      <c r="Q69" s="2176">
        <f>SUM(Q65:Q68)</f>
        <v>95108738</v>
      </c>
    </row>
    <row r="70" spans="7:17">
      <c r="G70" s="2221">
        <f>G69+1</f>
        <v>113</v>
      </c>
      <c r="H70" s="1748" t="s">
        <v>2844</v>
      </c>
      <c r="I70" s="1748" t="s">
        <v>2845</v>
      </c>
      <c r="J70" s="1748"/>
      <c r="K70" s="2105">
        <v>104600</v>
      </c>
      <c r="L70" s="2280">
        <v>64342</v>
      </c>
      <c r="M70" s="2221">
        <v>179</v>
      </c>
      <c r="N70" s="2048" t="s">
        <v>4012</v>
      </c>
      <c r="O70" s="2269"/>
      <c r="P70" s="2284"/>
      <c r="Q70" s="2285"/>
    </row>
    <row r="71" spans="7:17">
      <c r="G71" s="2221">
        <f>G70+1</f>
        <v>114</v>
      </c>
      <c r="H71" s="1748" t="s">
        <v>2847</v>
      </c>
      <c r="I71" s="1748" t="s">
        <v>2848</v>
      </c>
      <c r="J71" s="1748"/>
      <c r="K71" s="2105">
        <v>105651</v>
      </c>
      <c r="L71" s="2280"/>
      <c r="M71" s="2221">
        <v>180</v>
      </c>
      <c r="N71" s="1748" t="s">
        <v>3617</v>
      </c>
      <c r="O71" s="1586"/>
      <c r="P71" s="2286"/>
      <c r="Q71" s="2287"/>
    </row>
    <row r="72" spans="7:17">
      <c r="G72" s="2221">
        <f>G71+1</f>
        <v>115</v>
      </c>
      <c r="H72" s="2544"/>
      <c r="I72" s="2738" t="s">
        <v>4328</v>
      </c>
      <c r="J72" s="2544"/>
      <c r="K72" s="2112">
        <f>SUM(K61:K71)</f>
        <v>19667271</v>
      </c>
      <c r="L72" s="2220">
        <f>SUM(L61:L71)</f>
        <v>15441936</v>
      </c>
      <c r="M72" s="2221">
        <v>181</v>
      </c>
      <c r="N72" s="1748" t="s">
        <v>238</v>
      </c>
      <c r="O72" s="1586"/>
      <c r="P72" s="2298">
        <v>525220</v>
      </c>
      <c r="Q72" s="2280">
        <v>86174</v>
      </c>
    </row>
    <row r="73" spans="7:17" ht="15.75" thickBot="1">
      <c r="G73" s="2302">
        <f>G72+1</f>
        <v>116</v>
      </c>
      <c r="H73" s="2746"/>
      <c r="I73" s="2747" t="s">
        <v>4329</v>
      </c>
      <c r="J73" s="2747"/>
      <c r="K73" s="2303">
        <f>K59+K72</f>
        <v>47009643</v>
      </c>
      <c r="L73" s="2304">
        <f>L59+L72</f>
        <v>46525932</v>
      </c>
      <c r="M73" s="2221">
        <v>182</v>
      </c>
      <c r="N73" s="1748" t="s">
        <v>240</v>
      </c>
      <c r="O73" s="1586"/>
      <c r="P73" s="2298">
        <v>4391831</v>
      </c>
      <c r="Q73" s="2280">
        <v>6123612</v>
      </c>
    </row>
    <row r="74" spans="7:17">
      <c r="G74" s="1604"/>
      <c r="H74" s="1604"/>
      <c r="I74" s="1604"/>
      <c r="J74" s="2305"/>
      <c r="K74" s="1604"/>
      <c r="L74" s="1604"/>
      <c r="M74" s="2221">
        <v>183</v>
      </c>
      <c r="N74" s="1748" t="s">
        <v>243</v>
      </c>
      <c r="O74" s="1586"/>
      <c r="P74" s="2298">
        <v>289158</v>
      </c>
      <c r="Q74" s="2280">
        <v>257919</v>
      </c>
    </row>
    <row r="75" spans="7:17">
      <c r="G75" s="2839" t="s">
        <v>4660</v>
      </c>
      <c r="H75" s="2608"/>
      <c r="I75" s="2737"/>
      <c r="J75" s="2300"/>
      <c r="K75" s="1604"/>
      <c r="L75" s="1604"/>
      <c r="M75" s="2221">
        <v>184</v>
      </c>
      <c r="N75" s="1748" t="s">
        <v>245</v>
      </c>
      <c r="O75" s="1586"/>
      <c r="P75" s="2298">
        <v>685368</v>
      </c>
      <c r="Q75" s="2280">
        <v>696837</v>
      </c>
    </row>
    <row r="76" spans="7:17">
      <c r="G76" s="3211">
        <v>321</v>
      </c>
      <c r="H76" s="3211"/>
      <c r="I76" s="3211"/>
      <c r="J76" s="3211"/>
      <c r="K76" s="3211"/>
      <c r="L76" s="3211"/>
      <c r="M76" s="2221">
        <v>185</v>
      </c>
      <c r="N76" s="2544" t="s">
        <v>4338</v>
      </c>
      <c r="O76" s="2659"/>
      <c r="P76" s="1917">
        <f>SUM(P72:P75)</f>
        <v>5891577</v>
      </c>
      <c r="Q76" s="2176">
        <f>SUM(Q72:Q75)</f>
        <v>7164542</v>
      </c>
    </row>
    <row r="77" spans="7:17">
      <c r="M77" s="2221">
        <v>186</v>
      </c>
      <c r="N77" s="2048" t="s">
        <v>4339</v>
      </c>
      <c r="O77" s="2269"/>
      <c r="P77" s="2284"/>
      <c r="Q77" s="2285"/>
    </row>
    <row r="78" spans="7:17">
      <c r="M78" s="2221">
        <v>187</v>
      </c>
      <c r="N78" s="1748" t="s">
        <v>3617</v>
      </c>
      <c r="O78" s="1586"/>
      <c r="P78" s="2286"/>
      <c r="Q78" s="2287"/>
    </row>
    <row r="79" spans="7:17">
      <c r="M79" s="2221">
        <v>188</v>
      </c>
      <c r="N79" s="1748" t="s">
        <v>2849</v>
      </c>
      <c r="O79" s="1586"/>
      <c r="P79" s="2298">
        <v>3982733</v>
      </c>
      <c r="Q79" s="2280">
        <v>6051708</v>
      </c>
    </row>
    <row r="80" spans="7:17">
      <c r="M80" s="2221">
        <v>189</v>
      </c>
      <c r="N80" s="1748" t="s">
        <v>2851</v>
      </c>
      <c r="O80" s="1586"/>
      <c r="P80" s="2298">
        <v>20703899</v>
      </c>
      <c r="Q80" s="2280">
        <v>2358662</v>
      </c>
    </row>
    <row r="81" spans="13:17" ht="15.75" thickBot="1">
      <c r="M81" s="2217">
        <v>190</v>
      </c>
      <c r="N81" s="1615" t="s">
        <v>3678</v>
      </c>
      <c r="O81" s="1614"/>
      <c r="P81" s="2980">
        <v>10652594</v>
      </c>
      <c r="Q81" s="2981">
        <v>10113253</v>
      </c>
    </row>
    <row r="82" spans="13:17">
      <c r="M82" s="1604"/>
      <c r="N82" s="1604"/>
      <c r="O82" s="1604"/>
      <c r="P82" s="1604"/>
      <c r="Q82" s="1604"/>
    </row>
    <row r="83" spans="13:17">
      <c r="M83" s="2839" t="s">
        <v>4660</v>
      </c>
      <c r="N83" s="2608"/>
      <c r="O83" s="2737"/>
      <c r="P83" s="1619"/>
      <c r="Q83" s="1619"/>
    </row>
    <row r="84" spans="13:17">
      <c r="M84" s="1619" t="s">
        <v>3681</v>
      </c>
      <c r="N84" s="1619"/>
      <c r="O84" s="1619"/>
      <c r="P84" s="1619"/>
      <c r="Q84" s="1619"/>
    </row>
    <row r="85" spans="13:17">
      <c r="M85" s="1604"/>
      <c r="N85" s="1604"/>
      <c r="O85" s="1604"/>
      <c r="P85" s="1604"/>
      <c r="Q85" s="1604"/>
    </row>
    <row r="86" spans="13:17">
      <c r="M86" s="1604"/>
      <c r="N86" s="1604"/>
      <c r="O86" s="1604"/>
      <c r="P86" s="1604"/>
      <c r="Q86" s="1604"/>
    </row>
  </sheetData>
  <mergeCells count="1">
    <mergeCell ref="G76:L76"/>
  </mergeCells>
  <printOptions horizontalCentered="1" verticalCentered="1"/>
  <pageMargins left="0" right="0" top="0" bottom="0" header="0.25" footer="0.25"/>
  <pageSetup scale="60" fitToWidth="4" orientation="portrait" horizontalDpi="300" verticalDpi="300" r:id="rId1"/>
  <headerFooter alignWithMargins="0"/>
  <colBreaks count="3" manualBreakCount="3">
    <brk id="6" max="1048575" man="1"/>
    <brk id="12" max="1048575" man="1"/>
    <brk id="1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249"/>
  <sheetViews>
    <sheetView defaultGridColor="0" view="pageBreakPreview" topLeftCell="A69" colorId="22" zoomScale="70" zoomScaleNormal="100" zoomScaleSheetLayoutView="70" workbookViewId="0">
      <selection activeCell="G119" sqref="G119"/>
    </sheetView>
  </sheetViews>
  <sheetFormatPr defaultColWidth="9.6640625" defaultRowHeight="15"/>
  <cols>
    <col min="1" max="1" width="4.6640625" style="1626" customWidth="1"/>
    <col min="2" max="2" width="31.33203125" style="1626" customWidth="1"/>
    <col min="3" max="4" width="11.6640625" style="1626" customWidth="1"/>
    <col min="5" max="6" width="12.6640625" style="1626" customWidth="1"/>
    <col min="7" max="7" width="18.77734375" style="1626" customWidth="1"/>
    <col min="8" max="8" width="15.6640625" style="1626" bestFit="1" customWidth="1"/>
    <col min="9" max="9" width="3.6640625" style="1626" customWidth="1"/>
    <col min="10" max="10" width="12.6640625" style="1626" customWidth="1"/>
    <col min="11" max="11" width="13.6640625" style="1626" customWidth="1"/>
    <col min="12" max="12" width="14.109375" style="1626" customWidth="1"/>
    <col min="13" max="15" width="13.6640625" style="1626" customWidth="1"/>
    <col min="16" max="16" width="15.6640625" style="1626" customWidth="1"/>
    <col min="17" max="17" width="4.6640625" style="1626" customWidth="1"/>
    <col min="18" max="18" width="13.6640625" style="1626" customWidth="1"/>
    <col min="19" max="16384" width="9.6640625" style="1626"/>
  </cols>
  <sheetData>
    <row r="1" spans="1:17">
      <c r="A1" s="1578" t="s">
        <v>1789</v>
      </c>
      <c r="B1" s="1579"/>
      <c r="C1" s="1734" t="s">
        <v>1335</v>
      </c>
      <c r="D1" s="2306"/>
      <c r="E1" s="1734" t="s">
        <v>1791</v>
      </c>
      <c r="F1" s="1579"/>
      <c r="G1" s="1942" t="s">
        <v>1792</v>
      </c>
      <c r="H1" s="1941"/>
      <c r="I1" s="1578" t="s">
        <v>1789</v>
      </c>
      <c r="J1" s="1734"/>
      <c r="K1" s="1734"/>
      <c r="L1" s="1579"/>
      <c r="M1" s="1734" t="s">
        <v>1335</v>
      </c>
      <c r="N1" s="1579"/>
      <c r="O1" s="1579" t="s">
        <v>1791</v>
      </c>
      <c r="P1" s="1734" t="s">
        <v>1792</v>
      </c>
      <c r="Q1" s="1941"/>
    </row>
    <row r="2" spans="1:17">
      <c r="A2" s="1582" t="str">
        <f>'Data Sheet'!$C$25</f>
        <v xml:space="preserve"> New York State Electric &amp; Gas Corporation</v>
      </c>
      <c r="B2" s="1583"/>
      <c r="C2" s="1604" t="s">
        <v>1620</v>
      </c>
      <c r="D2" s="2307"/>
      <c r="E2" s="1604" t="s">
        <v>1794</v>
      </c>
      <c r="F2" s="1583"/>
      <c r="G2" s="1853"/>
      <c r="H2" s="1584"/>
      <c r="I2" s="1582" t="str">
        <f>'Data Sheet'!$C$25</f>
        <v xml:space="preserve"> New York State Electric &amp; Gas Corporation</v>
      </c>
      <c r="J2" s="1604"/>
      <c r="K2" s="1604"/>
      <c r="L2" s="1583"/>
      <c r="M2" s="1604" t="s">
        <v>1620</v>
      </c>
      <c r="N2" s="1583"/>
      <c r="O2" s="1583" t="s">
        <v>1794</v>
      </c>
      <c r="P2" s="1604"/>
      <c r="Q2" s="1584"/>
    </row>
    <row r="3" spans="1:17" ht="15" customHeight="1">
      <c r="A3" s="1582"/>
      <c r="B3" s="1583"/>
      <c r="C3" s="1748" t="s">
        <v>1621</v>
      </c>
      <c r="D3" s="2308"/>
      <c r="E3" s="2309" t="str">
        <f>'Data Sheet'!$C$40</f>
        <v xml:space="preserve"> </v>
      </c>
      <c r="F3" s="1586"/>
      <c r="G3" s="2281" t="str">
        <f>'Data Sheet'!$C$38</f>
        <v>12/31/2016</v>
      </c>
      <c r="H3" s="1945"/>
      <c r="I3" s="1585"/>
      <c r="J3" s="1748"/>
      <c r="K3" s="1748"/>
      <c r="L3" s="1586"/>
      <c r="M3" s="1748" t="s">
        <v>1621</v>
      </c>
      <c r="N3" s="1586"/>
      <c r="O3" s="2309" t="str">
        <f>'Data Sheet'!$C$40</f>
        <v xml:space="preserve"> </v>
      </c>
      <c r="P3" s="2281" t="str">
        <f>'Data Sheet'!$C$38</f>
        <v>12/31/2016</v>
      </c>
      <c r="Q3" s="1945"/>
    </row>
    <row r="4" spans="1:17" ht="15" customHeight="1">
      <c r="A4" s="2311" t="s">
        <v>3684</v>
      </c>
      <c r="B4" s="2312"/>
      <c r="C4" s="2312"/>
      <c r="D4" s="1619"/>
      <c r="E4" s="1619"/>
      <c r="F4" s="1619"/>
      <c r="G4" s="2313"/>
      <c r="H4" s="1584"/>
      <c r="I4" s="2066" t="s">
        <v>3685</v>
      </c>
      <c r="J4" s="1619"/>
      <c r="K4" s="1619"/>
      <c r="L4" s="1619"/>
      <c r="M4" s="1619"/>
      <c r="N4" s="1619"/>
      <c r="O4" s="1619"/>
      <c r="P4" s="1619"/>
      <c r="Q4" s="1584"/>
    </row>
    <row r="5" spans="1:17">
      <c r="A5" s="2265" t="s">
        <v>3686</v>
      </c>
      <c r="B5" s="2048"/>
      <c r="C5" s="2048"/>
      <c r="D5" s="2048"/>
      <c r="E5" s="2048"/>
      <c r="F5" s="2048"/>
      <c r="G5" s="2315"/>
      <c r="H5" s="1945"/>
      <c r="I5" s="2265" t="s">
        <v>3687</v>
      </c>
      <c r="J5" s="2048"/>
      <c r="K5" s="2048"/>
      <c r="L5" s="2048"/>
      <c r="M5" s="2048"/>
      <c r="N5" s="2048"/>
      <c r="O5" s="2048"/>
      <c r="P5" s="2048"/>
      <c r="Q5" s="1945"/>
    </row>
    <row r="6" spans="1:17">
      <c r="A6" s="1582"/>
      <c r="B6" s="1604"/>
      <c r="C6" s="1604"/>
      <c r="D6" s="1604"/>
      <c r="E6" s="1604"/>
      <c r="F6" s="1604"/>
      <c r="G6" s="1620"/>
      <c r="H6" s="1584"/>
      <c r="I6" s="1582"/>
      <c r="J6" s="1604"/>
      <c r="K6" s="1604"/>
      <c r="L6" s="1604"/>
      <c r="M6" s="1604"/>
      <c r="N6" s="1604"/>
      <c r="O6" s="1604"/>
      <c r="P6" s="1604"/>
      <c r="Q6" s="1584"/>
    </row>
    <row r="7" spans="1:17">
      <c r="A7" s="1582" t="s">
        <v>2389</v>
      </c>
      <c r="B7" s="1604" t="s">
        <v>3688</v>
      </c>
      <c r="C7" s="1604"/>
      <c r="D7" s="1604"/>
      <c r="E7" s="1604"/>
      <c r="F7" s="1604"/>
      <c r="G7" s="1851"/>
      <c r="H7" s="1584"/>
      <c r="I7" s="1582"/>
      <c r="J7" s="1604" t="s">
        <v>4411</v>
      </c>
      <c r="K7" s="1604"/>
      <c r="L7" s="1604"/>
      <c r="M7" s="1604"/>
      <c r="N7" s="1604"/>
      <c r="O7" s="1604"/>
      <c r="P7" s="1604"/>
      <c r="Q7" s="1584"/>
    </row>
    <row r="8" spans="1:17">
      <c r="A8" s="1582"/>
      <c r="B8" s="1604" t="s">
        <v>3689</v>
      </c>
      <c r="C8" s="1604"/>
      <c r="D8" s="1604"/>
      <c r="E8" s="1604"/>
      <c r="F8" s="1604"/>
      <c r="G8" s="1851"/>
      <c r="H8" s="1584"/>
      <c r="I8" s="1582"/>
      <c r="J8" s="1604" t="s">
        <v>3690</v>
      </c>
      <c r="K8" s="1604"/>
      <c r="L8" s="1604"/>
      <c r="M8" s="1604"/>
      <c r="N8" s="1604"/>
      <c r="O8" s="1604"/>
      <c r="P8" s="1604"/>
      <c r="Q8" s="1584"/>
    </row>
    <row r="9" spans="1:17">
      <c r="A9" s="1582" t="s">
        <v>2306</v>
      </c>
      <c r="B9" s="1604" t="s">
        <v>3691</v>
      </c>
      <c r="C9" s="1604"/>
      <c r="D9" s="1604"/>
      <c r="E9" s="1604"/>
      <c r="F9" s="1604"/>
      <c r="G9" s="1851"/>
      <c r="H9" s="1584"/>
      <c r="I9" s="1582"/>
      <c r="J9" s="1604" t="s">
        <v>3692</v>
      </c>
      <c r="K9" s="1604"/>
      <c r="L9" s="1604"/>
      <c r="M9" s="1604"/>
      <c r="N9" s="1604"/>
      <c r="O9" s="1604"/>
      <c r="P9" s="1604"/>
      <c r="Q9" s="1584"/>
    </row>
    <row r="10" spans="1:17">
      <c r="A10" s="1582"/>
      <c r="B10" s="1604" t="s">
        <v>3693</v>
      </c>
      <c r="C10" s="1604"/>
      <c r="D10" s="1604"/>
      <c r="E10" s="1604"/>
      <c r="F10" s="1604"/>
      <c r="G10" s="1851"/>
      <c r="H10" s="1584"/>
      <c r="I10" s="1582"/>
      <c r="J10" s="1604" t="s">
        <v>3694</v>
      </c>
      <c r="K10" s="1604"/>
      <c r="L10" s="1604"/>
      <c r="M10" s="1604"/>
      <c r="N10" s="1604"/>
      <c r="O10" s="1604"/>
      <c r="P10" s="1604"/>
      <c r="Q10" s="1584"/>
    </row>
    <row r="11" spans="1:17">
      <c r="A11" s="1582"/>
      <c r="B11" s="1604" t="s">
        <v>3695</v>
      </c>
      <c r="C11" s="1604"/>
      <c r="D11" s="1604"/>
      <c r="E11" s="1604"/>
      <c r="F11" s="1604"/>
      <c r="G11" s="1851"/>
      <c r="H11" s="1584"/>
      <c r="I11" s="1582" t="s">
        <v>3696</v>
      </c>
      <c r="J11" s="1604" t="s">
        <v>4412</v>
      </c>
      <c r="K11" s="1604"/>
      <c r="L11" s="1604"/>
      <c r="M11" s="1604"/>
      <c r="N11" s="1604"/>
      <c r="O11" s="1604"/>
      <c r="P11" s="1604"/>
      <c r="Q11" s="1584"/>
    </row>
    <row r="12" spans="1:17">
      <c r="A12" s="1582" t="s">
        <v>2307</v>
      </c>
      <c r="B12" s="1604" t="s">
        <v>3697</v>
      </c>
      <c r="C12" s="1604"/>
      <c r="D12" s="1604"/>
      <c r="E12" s="1604"/>
      <c r="F12" s="1604"/>
      <c r="G12" s="1851"/>
      <c r="H12" s="1584"/>
      <c r="I12" s="1582"/>
      <c r="J12" s="1604" t="s">
        <v>3698</v>
      </c>
      <c r="K12" s="1604"/>
      <c r="L12" s="1604"/>
      <c r="M12" s="1604"/>
      <c r="N12" s="1604"/>
      <c r="O12" s="1604"/>
      <c r="P12" s="1604"/>
      <c r="Q12" s="1584"/>
    </row>
    <row r="13" spans="1:17">
      <c r="A13" s="1582"/>
      <c r="B13" s="1604" t="s">
        <v>3416</v>
      </c>
      <c r="C13" s="1604"/>
      <c r="D13" s="1604"/>
      <c r="E13" s="1604"/>
      <c r="F13" s="1604"/>
      <c r="G13" s="1851"/>
      <c r="H13" s="1584"/>
      <c r="I13" s="1582"/>
      <c r="J13" s="1604" t="s">
        <v>3699</v>
      </c>
      <c r="K13" s="1604"/>
      <c r="L13" s="1604"/>
      <c r="M13" s="1604"/>
      <c r="N13" s="1604"/>
      <c r="O13" s="1604"/>
      <c r="P13" s="1604"/>
      <c r="Q13" s="1584"/>
    </row>
    <row r="14" spans="1:17">
      <c r="A14" s="1582"/>
      <c r="B14" s="1604" t="s">
        <v>3700</v>
      </c>
      <c r="C14" s="1604"/>
      <c r="D14" s="1604"/>
      <c r="E14" s="1604"/>
      <c r="F14" s="1604"/>
      <c r="G14" s="1851"/>
      <c r="H14" s="1584"/>
      <c r="I14" s="1582" t="s">
        <v>3701</v>
      </c>
      <c r="J14" s="1604" t="s">
        <v>3702</v>
      </c>
      <c r="K14" s="1604"/>
      <c r="L14" s="1604"/>
      <c r="M14" s="1604"/>
      <c r="N14" s="1604"/>
      <c r="O14" s="1604"/>
      <c r="P14" s="1604"/>
      <c r="Q14" s="1584"/>
    </row>
    <row r="15" spans="1:17">
      <c r="A15" s="1582"/>
      <c r="B15" s="1604" t="s">
        <v>2588</v>
      </c>
      <c r="C15" s="1604"/>
      <c r="D15" s="1604"/>
      <c r="E15" s="1604"/>
      <c r="F15" s="1604"/>
      <c r="G15" s="1851"/>
      <c r="H15" s="1584"/>
      <c r="I15" s="1582"/>
      <c r="J15" s="1604" t="s">
        <v>2589</v>
      </c>
      <c r="K15" s="1604"/>
      <c r="L15" s="1604"/>
      <c r="M15" s="1604"/>
      <c r="N15" s="1604"/>
      <c r="O15" s="1604"/>
      <c r="P15" s="1604"/>
      <c r="Q15" s="1584"/>
    </row>
    <row r="16" spans="1:17">
      <c r="A16" s="1582"/>
      <c r="B16" s="1604" t="s">
        <v>3422</v>
      </c>
      <c r="C16" s="1604"/>
      <c r="D16" s="1604"/>
      <c r="E16" s="1604"/>
      <c r="F16" s="1604"/>
      <c r="G16" s="1851"/>
      <c r="H16" s="1584"/>
      <c r="I16" s="1582"/>
      <c r="J16" s="1604" t="s">
        <v>2590</v>
      </c>
      <c r="K16" s="1604"/>
      <c r="L16" s="1604"/>
      <c r="M16" s="1604"/>
      <c r="N16" s="1604"/>
      <c r="O16" s="1604"/>
      <c r="P16" s="1604"/>
      <c r="Q16" s="1584"/>
    </row>
    <row r="17" spans="1:17">
      <c r="A17" s="1582"/>
      <c r="B17" s="1604" t="s">
        <v>3424</v>
      </c>
      <c r="C17" s="1604"/>
      <c r="D17" s="1604"/>
      <c r="E17" s="1604"/>
      <c r="F17" s="1604"/>
      <c r="G17" s="1851"/>
      <c r="H17" s="1584"/>
      <c r="I17" s="1582"/>
      <c r="J17" s="1604" t="s">
        <v>2591</v>
      </c>
      <c r="K17" s="1604"/>
      <c r="L17" s="1604"/>
      <c r="M17" s="1604"/>
      <c r="N17" s="1604"/>
      <c r="O17" s="1604"/>
      <c r="P17" s="1604"/>
      <c r="Q17" s="1584"/>
    </row>
    <row r="18" spans="1:17">
      <c r="A18" s="1582"/>
      <c r="B18" s="1604" t="s">
        <v>2592</v>
      </c>
      <c r="C18" s="1604"/>
      <c r="D18" s="1604"/>
      <c r="E18" s="1604"/>
      <c r="F18" s="1604"/>
      <c r="G18" s="1851"/>
      <c r="H18" s="1584"/>
      <c r="I18" s="1582"/>
      <c r="J18" s="1604" t="s">
        <v>2593</v>
      </c>
      <c r="K18" s="1604"/>
      <c r="L18" s="1604"/>
      <c r="M18" s="1604"/>
      <c r="N18" s="1604"/>
      <c r="O18" s="1604"/>
      <c r="P18" s="1604"/>
      <c r="Q18" s="1584"/>
    </row>
    <row r="19" spans="1:17">
      <c r="A19" s="1582"/>
      <c r="B19" s="1604" t="s">
        <v>688</v>
      </c>
      <c r="C19" s="1604"/>
      <c r="D19" s="1604"/>
      <c r="E19" s="1604"/>
      <c r="F19" s="1604"/>
      <c r="G19" s="1851"/>
      <c r="H19" s="1584"/>
      <c r="I19" s="1582"/>
      <c r="J19" s="1604" t="s">
        <v>689</v>
      </c>
      <c r="K19" s="1604"/>
      <c r="L19" s="1604"/>
      <c r="M19" s="1604"/>
      <c r="N19" s="1604"/>
      <c r="O19" s="1604"/>
      <c r="P19" s="1604"/>
      <c r="Q19" s="1584"/>
    </row>
    <row r="20" spans="1:17">
      <c r="A20" s="1582"/>
      <c r="B20" s="1604" t="s">
        <v>690</v>
      </c>
      <c r="C20" s="1604"/>
      <c r="D20" s="1604"/>
      <c r="E20" s="1604"/>
      <c r="F20" s="1604"/>
      <c r="G20" s="1851"/>
      <c r="H20" s="1584"/>
      <c r="I20" s="1582"/>
      <c r="J20" s="1604" t="s">
        <v>691</v>
      </c>
      <c r="K20" s="1604"/>
      <c r="L20" s="1604"/>
      <c r="M20" s="1604"/>
      <c r="N20" s="1604"/>
      <c r="O20" s="1604"/>
      <c r="P20" s="1604"/>
      <c r="Q20" s="1584"/>
    </row>
    <row r="21" spans="1:17">
      <c r="A21" s="1582"/>
      <c r="B21" s="1604" t="s">
        <v>692</v>
      </c>
      <c r="C21" s="1604"/>
      <c r="D21" s="1604"/>
      <c r="E21" s="1604"/>
      <c r="F21" s="1604"/>
      <c r="G21" s="1851"/>
      <c r="H21" s="1584"/>
      <c r="I21" s="1582"/>
      <c r="J21" s="1604" t="s">
        <v>693</v>
      </c>
      <c r="K21" s="1604"/>
      <c r="L21" s="1604"/>
      <c r="M21" s="1604"/>
      <c r="N21" s="1604"/>
      <c r="O21" s="1604"/>
      <c r="P21" s="1604"/>
      <c r="Q21" s="1584"/>
    </row>
    <row r="22" spans="1:17">
      <c r="A22" s="1582"/>
      <c r="B22" s="1604" t="s">
        <v>694</v>
      </c>
      <c r="C22" s="1604"/>
      <c r="D22" s="1604"/>
      <c r="E22" s="1604"/>
      <c r="F22" s="1604"/>
      <c r="G22" s="1851"/>
      <c r="H22" s="1584"/>
      <c r="I22" s="1582" t="s">
        <v>695</v>
      </c>
      <c r="J22" s="1604" t="s">
        <v>696</v>
      </c>
      <c r="K22" s="1604"/>
      <c r="L22" s="1604"/>
      <c r="M22" s="1604"/>
      <c r="N22" s="1604"/>
      <c r="O22" s="1604"/>
      <c r="P22" s="1604"/>
      <c r="Q22" s="1584"/>
    </row>
    <row r="23" spans="1:17">
      <c r="A23" s="1582"/>
      <c r="B23" s="1604" t="s">
        <v>697</v>
      </c>
      <c r="C23" s="1604"/>
      <c r="D23" s="1604"/>
      <c r="E23" s="1604"/>
      <c r="F23" s="1604"/>
      <c r="G23" s="1851"/>
      <c r="H23" s="1584"/>
      <c r="I23" s="1582"/>
      <c r="J23" s="1604" t="s">
        <v>698</v>
      </c>
      <c r="K23" s="1604"/>
      <c r="L23" s="1604"/>
      <c r="M23" s="1604"/>
      <c r="N23" s="1604"/>
      <c r="O23" s="1604"/>
      <c r="P23" s="1604"/>
      <c r="Q23" s="1584"/>
    </row>
    <row r="24" spans="1:17">
      <c r="A24" s="1582"/>
      <c r="B24" s="1604" t="s">
        <v>699</v>
      </c>
      <c r="C24" s="1604"/>
      <c r="D24" s="1604"/>
      <c r="E24" s="1604"/>
      <c r="F24" s="1604"/>
      <c r="G24" s="1851"/>
      <c r="H24" s="1584"/>
      <c r="I24" s="2316"/>
      <c r="J24" s="1604" t="s">
        <v>700</v>
      </c>
      <c r="K24" s="1604"/>
      <c r="L24" s="1604"/>
      <c r="M24" s="1604"/>
      <c r="N24" s="1604"/>
      <c r="O24" s="1604"/>
      <c r="P24" s="1604"/>
      <c r="Q24" s="1584"/>
    </row>
    <row r="25" spans="1:17">
      <c r="A25" s="1582"/>
      <c r="B25" s="1604" t="s">
        <v>2636</v>
      </c>
      <c r="C25" s="1604"/>
      <c r="D25" s="1604"/>
      <c r="E25" s="1604"/>
      <c r="F25" s="1604"/>
      <c r="G25" s="1851"/>
      <c r="H25" s="1584"/>
      <c r="I25" s="1582" t="s">
        <v>701</v>
      </c>
      <c r="J25" s="1604" t="s">
        <v>702</v>
      </c>
      <c r="K25" s="1604"/>
      <c r="L25" s="1604"/>
      <c r="M25" s="1604"/>
      <c r="N25" s="1604"/>
      <c r="O25" s="1604"/>
      <c r="P25" s="1604"/>
      <c r="Q25" s="1584"/>
    </row>
    <row r="26" spans="1:17">
      <c r="A26" s="1582"/>
      <c r="B26" s="1604" t="s">
        <v>703</v>
      </c>
      <c r="C26" s="1604"/>
      <c r="D26" s="1604"/>
      <c r="E26" s="1604"/>
      <c r="F26" s="1604"/>
      <c r="G26" s="1851"/>
      <c r="H26" s="1584"/>
      <c r="I26" s="1582"/>
      <c r="J26" s="1604" t="s">
        <v>704</v>
      </c>
      <c r="K26" s="1604"/>
      <c r="L26" s="1604"/>
      <c r="M26" s="1604"/>
      <c r="N26" s="1604"/>
      <c r="O26" s="1604"/>
      <c r="P26" s="1604"/>
      <c r="Q26" s="1584"/>
    </row>
    <row r="27" spans="1:17">
      <c r="A27" s="1582"/>
      <c r="B27" s="1604" t="s">
        <v>3368</v>
      </c>
      <c r="C27" s="1604"/>
      <c r="D27" s="1604"/>
      <c r="E27" s="1604"/>
      <c r="F27" s="1604"/>
      <c r="G27" s="1851"/>
      <c r="H27" s="1584"/>
      <c r="I27" s="1582"/>
      <c r="J27" s="1604" t="s">
        <v>705</v>
      </c>
      <c r="K27" s="1604"/>
      <c r="L27" s="1604"/>
      <c r="M27" s="1604"/>
      <c r="N27" s="1604"/>
      <c r="O27" s="1604"/>
      <c r="P27" s="1604"/>
      <c r="Q27" s="1584"/>
    </row>
    <row r="28" spans="1:17">
      <c r="A28" s="1582"/>
      <c r="B28" s="1604" t="s">
        <v>706</v>
      </c>
      <c r="C28" s="1604"/>
      <c r="D28" s="1604"/>
      <c r="E28" s="1604"/>
      <c r="F28" s="1604"/>
      <c r="G28" s="1851"/>
      <c r="H28" s="1584"/>
      <c r="I28" s="1582"/>
      <c r="J28" s="1604" t="s">
        <v>707</v>
      </c>
      <c r="K28" s="1604"/>
      <c r="L28" s="1604"/>
      <c r="M28" s="1604"/>
      <c r="N28" s="1604"/>
      <c r="O28" s="1604"/>
      <c r="P28" s="1604"/>
      <c r="Q28" s="1584"/>
    </row>
    <row r="29" spans="1:17">
      <c r="A29" s="2316"/>
      <c r="B29" s="1604" t="s">
        <v>3566</v>
      </c>
      <c r="C29" s="1604"/>
      <c r="D29" s="1604"/>
      <c r="E29" s="1604"/>
      <c r="F29" s="1604"/>
      <c r="G29" s="1851"/>
      <c r="H29" s="1584"/>
      <c r="I29" s="1582"/>
      <c r="J29" s="1604" t="s">
        <v>708</v>
      </c>
      <c r="K29" s="1604"/>
      <c r="L29" s="1604"/>
      <c r="M29" s="1604"/>
      <c r="N29" s="1604"/>
      <c r="O29" s="1604"/>
      <c r="P29" s="1604"/>
      <c r="Q29" s="1584"/>
    </row>
    <row r="30" spans="1:17">
      <c r="A30" s="2316"/>
      <c r="B30" s="2317" t="s">
        <v>3568</v>
      </c>
      <c r="C30" s="1604"/>
      <c r="D30" s="1604"/>
      <c r="E30" s="1604"/>
      <c r="F30" s="1604"/>
      <c r="G30" s="1851"/>
      <c r="H30" s="1584"/>
      <c r="I30" s="1582"/>
      <c r="J30" s="1604" t="s">
        <v>1937</v>
      </c>
      <c r="K30" s="1604"/>
      <c r="L30" s="1604"/>
      <c r="M30" s="1604"/>
      <c r="N30" s="1604"/>
      <c r="O30" s="1604"/>
      <c r="P30" s="1604"/>
      <c r="Q30" s="1584"/>
    </row>
    <row r="31" spans="1:17">
      <c r="A31" s="2316"/>
      <c r="B31" s="2317" t="s">
        <v>1938</v>
      </c>
      <c r="C31" s="1604"/>
      <c r="D31" s="1604"/>
      <c r="E31" s="1604"/>
      <c r="F31" s="1604"/>
      <c r="G31" s="1851"/>
      <c r="H31" s="1584"/>
      <c r="I31" s="1582"/>
      <c r="J31" s="1604" t="s">
        <v>1939</v>
      </c>
      <c r="K31" s="1604"/>
      <c r="L31" s="1604"/>
      <c r="M31" s="1604"/>
      <c r="N31" s="1604"/>
      <c r="O31" s="1604"/>
      <c r="P31" s="1604"/>
      <c r="Q31" s="1584"/>
    </row>
    <row r="32" spans="1:17">
      <c r="A32" s="2316"/>
      <c r="B32" s="2318" t="s">
        <v>3571</v>
      </c>
      <c r="C32" s="1604"/>
      <c r="D32" s="1604"/>
      <c r="E32" s="1604"/>
      <c r="F32" s="1604"/>
      <c r="G32" s="1851"/>
      <c r="H32" s="1584"/>
      <c r="I32" s="1582" t="s">
        <v>1940</v>
      </c>
      <c r="J32" s="1604" t="s">
        <v>1941</v>
      </c>
      <c r="K32" s="1604"/>
      <c r="L32" s="1604"/>
      <c r="M32" s="1604"/>
      <c r="N32" s="1604"/>
      <c r="O32" s="1604"/>
      <c r="P32" s="1604"/>
      <c r="Q32" s="1584"/>
    </row>
    <row r="33" spans="1:17">
      <c r="A33" s="2316"/>
      <c r="B33" s="2317" t="s">
        <v>1942</v>
      </c>
      <c r="C33" s="1604"/>
      <c r="D33" s="1604"/>
      <c r="E33" s="1604"/>
      <c r="F33" s="1604"/>
      <c r="G33" s="1851"/>
      <c r="H33" s="1584"/>
      <c r="I33" s="1582"/>
      <c r="J33" s="1604" t="s">
        <v>1943</v>
      </c>
      <c r="K33" s="1604"/>
      <c r="L33" s="1604"/>
      <c r="M33" s="1604"/>
      <c r="N33" s="1604"/>
      <c r="O33" s="1604"/>
      <c r="P33" s="1871"/>
      <c r="Q33" s="1584"/>
    </row>
    <row r="34" spans="1:17">
      <c r="A34" s="2316"/>
      <c r="B34" s="2317" t="s">
        <v>1944</v>
      </c>
      <c r="C34" s="1604"/>
      <c r="D34" s="1604"/>
      <c r="E34" s="1604"/>
      <c r="F34" s="1604"/>
      <c r="G34" s="1851"/>
      <c r="H34" s="1584"/>
      <c r="I34" s="1582"/>
      <c r="J34" s="1604" t="s">
        <v>1945</v>
      </c>
      <c r="K34" s="1604"/>
      <c r="L34" s="1604"/>
      <c r="M34" s="1604"/>
      <c r="N34" s="1604"/>
      <c r="O34" s="1604"/>
      <c r="P34" s="1871"/>
      <c r="Q34" s="1584"/>
    </row>
    <row r="35" spans="1:17">
      <c r="A35" s="2316"/>
      <c r="B35" s="1604" t="s">
        <v>1946</v>
      </c>
      <c r="C35" s="1604"/>
      <c r="D35" s="1604"/>
      <c r="E35" s="1604"/>
      <c r="F35" s="1604"/>
      <c r="G35" s="1851"/>
      <c r="H35" s="1584"/>
      <c r="I35" s="1582"/>
      <c r="J35" s="1604" t="s">
        <v>1947</v>
      </c>
      <c r="K35" s="1604"/>
      <c r="L35" s="1604"/>
      <c r="M35" s="1604"/>
      <c r="N35" s="1604"/>
      <c r="O35" s="1604"/>
      <c r="P35" s="1871"/>
      <c r="Q35" s="1584"/>
    </row>
    <row r="36" spans="1:17">
      <c r="A36" s="2316"/>
      <c r="B36" s="1604"/>
      <c r="C36" s="1604"/>
      <c r="D36" s="1604"/>
      <c r="E36" s="1604"/>
      <c r="F36" s="1604"/>
      <c r="G36" s="1851"/>
      <c r="H36" s="1584"/>
      <c r="I36" s="2319" t="s">
        <v>1948</v>
      </c>
      <c r="J36" s="2320" t="s">
        <v>1949</v>
      </c>
      <c r="K36" s="1604"/>
      <c r="L36" s="1604"/>
      <c r="M36" s="1604"/>
      <c r="N36" s="1604"/>
      <c r="O36" s="1604"/>
      <c r="P36" s="1604"/>
      <c r="Q36" s="1584"/>
    </row>
    <row r="37" spans="1:17">
      <c r="A37" s="2218"/>
      <c r="B37" s="1620"/>
      <c r="C37" s="2211"/>
      <c r="D37" s="1952"/>
      <c r="E37" s="1952"/>
      <c r="F37" s="3212" t="s">
        <v>4611</v>
      </c>
      <c r="G37" s="3213"/>
      <c r="H37" s="2552" t="s">
        <v>3582</v>
      </c>
      <c r="I37" s="2614" t="s">
        <v>3582</v>
      </c>
      <c r="J37" s="2768"/>
      <c r="K37" s="1858" t="s">
        <v>1950</v>
      </c>
      <c r="L37" s="2321"/>
      <c r="M37" s="1858" t="s">
        <v>1951</v>
      </c>
      <c r="N37" s="1858"/>
      <c r="O37" s="1858"/>
      <c r="P37" s="1858"/>
      <c r="Q37" s="2008"/>
    </row>
    <row r="38" spans="1:17">
      <c r="A38" s="2219"/>
      <c r="B38" s="2029" t="s">
        <v>1952</v>
      </c>
      <c r="C38" s="1583"/>
      <c r="D38" s="2029" t="s">
        <v>1953</v>
      </c>
      <c r="E38" s="2029" t="s">
        <v>3576</v>
      </c>
      <c r="F38" s="2029" t="s">
        <v>3576</v>
      </c>
      <c r="G38" s="2322" t="s">
        <v>3576</v>
      </c>
      <c r="H38" s="2763" t="s">
        <v>4218</v>
      </c>
      <c r="I38" s="2614" t="s">
        <v>4218</v>
      </c>
      <c r="J38" s="2768"/>
      <c r="K38" s="1583" t="s">
        <v>1778</v>
      </c>
      <c r="L38" s="1583"/>
      <c r="M38" s="2029" t="s">
        <v>1954</v>
      </c>
      <c r="N38" s="2029" t="s">
        <v>1955</v>
      </c>
      <c r="O38" s="1598" t="s">
        <v>2321</v>
      </c>
      <c r="P38" s="1853"/>
      <c r="Q38" s="2004"/>
    </row>
    <row r="39" spans="1:17">
      <c r="A39" s="2219"/>
      <c r="B39" s="2029" t="s">
        <v>1956</v>
      </c>
      <c r="C39" s="2029" t="s">
        <v>3578</v>
      </c>
      <c r="D39" s="2029" t="s">
        <v>3579</v>
      </c>
      <c r="E39" s="2029" t="s">
        <v>3580</v>
      </c>
      <c r="F39" s="2029" t="s">
        <v>3581</v>
      </c>
      <c r="G39" s="2323" t="s">
        <v>3581</v>
      </c>
      <c r="H39" s="2763" t="s">
        <v>4220</v>
      </c>
      <c r="I39" s="2614" t="s">
        <v>4222</v>
      </c>
      <c r="J39" s="2768"/>
      <c r="K39" s="2029" t="s">
        <v>3582</v>
      </c>
      <c r="L39" s="2029" t="s">
        <v>3582</v>
      </c>
      <c r="M39" s="2029" t="s">
        <v>523</v>
      </c>
      <c r="N39" s="2029" t="s">
        <v>523</v>
      </c>
      <c r="O39" s="1598" t="s">
        <v>523</v>
      </c>
      <c r="P39" s="1872" t="s">
        <v>1957</v>
      </c>
      <c r="Q39" s="1953" t="s">
        <v>1958</v>
      </c>
    </row>
    <row r="40" spans="1:17">
      <c r="A40" s="2219" t="s">
        <v>1718</v>
      </c>
      <c r="B40" s="2029" t="s">
        <v>1959</v>
      </c>
      <c r="C40" s="2029" t="s">
        <v>3588</v>
      </c>
      <c r="D40" s="2029" t="s">
        <v>3589</v>
      </c>
      <c r="E40" s="2029" t="s">
        <v>1954</v>
      </c>
      <c r="F40" s="2029" t="s">
        <v>3591</v>
      </c>
      <c r="G40" s="2323" t="s">
        <v>3592</v>
      </c>
      <c r="H40" s="2763" t="s">
        <v>4219</v>
      </c>
      <c r="I40" s="2614" t="s">
        <v>4223</v>
      </c>
      <c r="J40" s="2768"/>
      <c r="K40" s="2029" t="s">
        <v>1388</v>
      </c>
      <c r="L40" s="2029" t="s">
        <v>1961</v>
      </c>
      <c r="M40" s="2029" t="s">
        <v>3594</v>
      </c>
      <c r="N40" s="2029" t="s">
        <v>3594</v>
      </c>
      <c r="O40" s="1598" t="s">
        <v>3594</v>
      </c>
      <c r="P40" s="1872" t="s">
        <v>1962</v>
      </c>
      <c r="Q40" s="1953" t="s">
        <v>1721</v>
      </c>
    </row>
    <row r="41" spans="1:17">
      <c r="A41" s="2221" t="s">
        <v>1721</v>
      </c>
      <c r="B41" s="1600" t="s">
        <v>3007</v>
      </c>
      <c r="C41" s="1600" t="s">
        <v>3008</v>
      </c>
      <c r="D41" s="1600" t="s">
        <v>3009</v>
      </c>
      <c r="E41" s="1600" t="s">
        <v>3010</v>
      </c>
      <c r="F41" s="1600" t="s">
        <v>2337</v>
      </c>
      <c r="G41" s="2324" t="s">
        <v>2338</v>
      </c>
      <c r="H41" s="2764" t="s">
        <v>2339</v>
      </c>
      <c r="I41" s="2769"/>
      <c r="J41" s="2659" t="s">
        <v>4221</v>
      </c>
      <c r="K41" s="1600" t="s">
        <v>2340</v>
      </c>
      <c r="L41" s="1600" t="s">
        <v>2341</v>
      </c>
      <c r="M41" s="1600" t="s">
        <v>2342</v>
      </c>
      <c r="N41" s="1600" t="s">
        <v>2343</v>
      </c>
      <c r="O41" s="1601" t="s">
        <v>2344</v>
      </c>
      <c r="P41" s="1955" t="s">
        <v>181</v>
      </c>
      <c r="Q41" s="1956"/>
    </row>
    <row r="42" spans="1:17">
      <c r="A42" s="2221">
        <v>1</v>
      </c>
      <c r="B42" s="1586" t="s">
        <v>5782</v>
      </c>
      <c r="C42" s="1586" t="s">
        <v>5386</v>
      </c>
      <c r="D42" s="1586" t="s">
        <v>1778</v>
      </c>
      <c r="E42" s="1586" t="s">
        <v>1778</v>
      </c>
      <c r="F42" s="1586" t="s">
        <v>1778</v>
      </c>
      <c r="G42" s="2325" t="s">
        <v>1778</v>
      </c>
      <c r="H42" s="2982">
        <v>147</v>
      </c>
      <c r="I42" s="2770" t="s">
        <v>1778</v>
      </c>
      <c r="J42" s="1924"/>
      <c r="K42" s="1917" t="s">
        <v>1778</v>
      </c>
      <c r="L42" s="1917"/>
      <c r="M42" s="1897" t="s">
        <v>1778</v>
      </c>
      <c r="N42" s="1897">
        <v>13156</v>
      </c>
      <c r="O42" s="1897" t="s">
        <v>1778</v>
      </c>
      <c r="P42" s="2326">
        <f t="shared" ref="P42:P54" si="0">SUM(M42:O42)</f>
        <v>13156</v>
      </c>
      <c r="Q42" s="1956">
        <v>1</v>
      </c>
    </row>
    <row r="43" spans="1:17">
      <c r="A43" s="2221">
        <v>2</v>
      </c>
      <c r="B43" s="1586" t="s">
        <v>5783</v>
      </c>
      <c r="C43" s="1586" t="s">
        <v>5386</v>
      </c>
      <c r="D43" s="1586"/>
      <c r="E43" s="1586"/>
      <c r="F43" s="1586"/>
      <c r="G43" s="2325"/>
      <c r="H43" s="2982">
        <v>192913</v>
      </c>
      <c r="I43" s="2770"/>
      <c r="J43" s="1924"/>
      <c r="K43" s="1917"/>
      <c r="L43" s="1917"/>
      <c r="M43" s="1917">
        <v>436807</v>
      </c>
      <c r="N43" s="1917">
        <v>3840946</v>
      </c>
      <c r="O43" s="1917"/>
      <c r="P43" s="2327">
        <f t="shared" si="0"/>
        <v>4277753</v>
      </c>
      <c r="Q43" s="1956">
        <v>2</v>
      </c>
    </row>
    <row r="44" spans="1:17">
      <c r="A44" s="2221">
        <v>3</v>
      </c>
      <c r="B44" s="1586" t="s">
        <v>5784</v>
      </c>
      <c r="C44" s="1586"/>
      <c r="D44" s="1586"/>
      <c r="E44" s="1586"/>
      <c r="F44" s="1586"/>
      <c r="G44" s="2325"/>
      <c r="H44" s="2982"/>
      <c r="I44" s="2770"/>
      <c r="J44" s="1924"/>
      <c r="K44" s="1917"/>
      <c r="L44" s="1917"/>
      <c r="M44" s="1917">
        <v>4772</v>
      </c>
      <c r="N44" s="1917"/>
      <c r="O44" s="1917"/>
      <c r="P44" s="2327">
        <f t="shared" si="0"/>
        <v>4772</v>
      </c>
      <c r="Q44" s="1956">
        <v>3</v>
      </c>
    </row>
    <row r="45" spans="1:17">
      <c r="A45" s="2221">
        <v>4</v>
      </c>
      <c r="B45" s="1586" t="s">
        <v>5785</v>
      </c>
      <c r="C45" s="1586" t="s">
        <v>5386</v>
      </c>
      <c r="D45" s="1586"/>
      <c r="E45" s="1586"/>
      <c r="F45" s="1586"/>
      <c r="G45" s="2325"/>
      <c r="H45" s="2983">
        <v>12736</v>
      </c>
      <c r="I45" s="2770"/>
      <c r="J45" s="1924"/>
      <c r="K45" s="1917"/>
      <c r="L45" s="1917"/>
      <c r="M45" s="1917"/>
      <c r="N45" s="1917">
        <v>613413</v>
      </c>
      <c r="O45" s="1917"/>
      <c r="P45" s="2327">
        <f t="shared" si="0"/>
        <v>613413</v>
      </c>
      <c r="Q45" s="2013">
        <v>4</v>
      </c>
    </row>
    <row r="46" spans="1:17">
      <c r="A46" s="2221">
        <v>5</v>
      </c>
      <c r="B46" s="1586" t="s">
        <v>5786</v>
      </c>
      <c r="C46" s="1586"/>
      <c r="D46" s="1586"/>
      <c r="E46" s="1586"/>
      <c r="F46" s="1586"/>
      <c r="G46" s="2325"/>
      <c r="H46" s="2982"/>
      <c r="I46" s="2770"/>
      <c r="J46" s="1924"/>
      <c r="K46" s="1917"/>
      <c r="L46" s="1917"/>
      <c r="M46" s="1917"/>
      <c r="N46" s="1917"/>
      <c r="O46" s="1917">
        <v>13191</v>
      </c>
      <c r="P46" s="2327">
        <f t="shared" si="0"/>
        <v>13191</v>
      </c>
      <c r="Q46" s="1956">
        <v>5</v>
      </c>
    </row>
    <row r="47" spans="1:17">
      <c r="A47" s="2221">
        <v>6</v>
      </c>
      <c r="B47" s="1586" t="s">
        <v>2929</v>
      </c>
      <c r="C47" s="1586" t="s">
        <v>5781</v>
      </c>
      <c r="D47" s="1586"/>
      <c r="E47" s="1586"/>
      <c r="F47" s="1586"/>
      <c r="G47" s="2325"/>
      <c r="H47" s="2982">
        <v>985</v>
      </c>
      <c r="I47" s="2770"/>
      <c r="J47" s="1924"/>
      <c r="K47" s="1917"/>
      <c r="L47" s="1917"/>
      <c r="M47" s="1917"/>
      <c r="N47" s="1917">
        <v>96011</v>
      </c>
      <c r="O47" s="1917"/>
      <c r="P47" s="2327">
        <f t="shared" si="0"/>
        <v>96011</v>
      </c>
      <c r="Q47" s="1956">
        <v>6</v>
      </c>
    </row>
    <row r="48" spans="1:17">
      <c r="A48" s="2221">
        <v>7</v>
      </c>
      <c r="B48" s="1586" t="s">
        <v>5787</v>
      </c>
      <c r="C48" s="1586" t="s">
        <v>5781</v>
      </c>
      <c r="D48" s="1586"/>
      <c r="E48" s="1586"/>
      <c r="F48" s="1586"/>
      <c r="G48" s="2325"/>
      <c r="H48" s="2982">
        <v>38</v>
      </c>
      <c r="I48" s="2770"/>
      <c r="J48" s="1924"/>
      <c r="K48" s="1917"/>
      <c r="L48" s="1917"/>
      <c r="M48" s="1917"/>
      <c r="N48" s="1917">
        <v>6953</v>
      </c>
      <c r="O48" s="1917"/>
      <c r="P48" s="2327">
        <f t="shared" si="0"/>
        <v>6953</v>
      </c>
      <c r="Q48" s="1956">
        <v>7</v>
      </c>
    </row>
    <row r="49" spans="1:17">
      <c r="A49" s="2221">
        <v>8</v>
      </c>
      <c r="B49" s="1586" t="s">
        <v>5788</v>
      </c>
      <c r="C49" s="1586"/>
      <c r="D49" s="1586"/>
      <c r="E49" s="1586"/>
      <c r="F49" s="1586"/>
      <c r="G49" s="2325"/>
      <c r="H49" s="2982"/>
      <c r="I49" s="2770"/>
      <c r="J49" s="1924"/>
      <c r="K49" s="1917"/>
      <c r="L49" s="1917"/>
      <c r="M49" s="1917"/>
      <c r="N49" s="1917"/>
      <c r="O49" s="1917">
        <v>-10000</v>
      </c>
      <c r="P49" s="2327">
        <f t="shared" si="0"/>
        <v>-10000</v>
      </c>
      <c r="Q49" s="1956">
        <v>8</v>
      </c>
    </row>
    <row r="50" spans="1:17">
      <c r="A50" s="2221">
        <v>9</v>
      </c>
      <c r="B50" s="1586" t="s">
        <v>5789</v>
      </c>
      <c r="C50" s="1586"/>
      <c r="D50" s="1586"/>
      <c r="E50" s="1586"/>
      <c r="F50" s="1586"/>
      <c r="G50" s="2325"/>
      <c r="H50" s="2982"/>
      <c r="I50" s="2770"/>
      <c r="J50" s="1924"/>
      <c r="K50" s="1917"/>
      <c r="L50" s="1917"/>
      <c r="M50" s="1917">
        <v>8571</v>
      </c>
      <c r="N50" s="1917"/>
      <c r="O50" s="1917"/>
      <c r="P50" s="2327">
        <f t="shared" si="0"/>
        <v>8571</v>
      </c>
      <c r="Q50" s="1956">
        <v>9</v>
      </c>
    </row>
    <row r="51" spans="1:17">
      <c r="A51" s="2221">
        <v>10</v>
      </c>
      <c r="B51" s="1586" t="s">
        <v>5790</v>
      </c>
      <c r="C51" s="1586" t="s">
        <v>5781</v>
      </c>
      <c r="D51" s="1586"/>
      <c r="E51" s="1586"/>
      <c r="F51" s="1586"/>
      <c r="G51" s="2325"/>
      <c r="H51" s="2982">
        <v>186</v>
      </c>
      <c r="I51" s="2770"/>
      <c r="J51" s="1924"/>
      <c r="K51" s="1917"/>
      <c r="L51" s="1917"/>
      <c r="M51" s="1917"/>
      <c r="N51" s="1917">
        <v>22474</v>
      </c>
      <c r="O51" s="1917"/>
      <c r="P51" s="2327">
        <f t="shared" si="0"/>
        <v>22474</v>
      </c>
      <c r="Q51" s="1956">
        <v>10</v>
      </c>
    </row>
    <row r="52" spans="1:17">
      <c r="A52" s="2221">
        <v>11</v>
      </c>
      <c r="B52" s="1586" t="s">
        <v>5791</v>
      </c>
      <c r="C52" s="1586"/>
      <c r="D52" s="1586"/>
      <c r="E52" s="1586"/>
      <c r="F52" s="1586"/>
      <c r="G52" s="2325"/>
      <c r="H52" s="2982">
        <v>63218</v>
      </c>
      <c r="I52" s="2770"/>
      <c r="J52" s="1924"/>
      <c r="K52" s="1917"/>
      <c r="L52" s="1917"/>
      <c r="M52" s="1917"/>
      <c r="N52" s="1917">
        <v>1267844</v>
      </c>
      <c r="O52" s="1917"/>
      <c r="P52" s="2327">
        <f t="shared" si="0"/>
        <v>1267844</v>
      </c>
      <c r="Q52" s="1956">
        <v>11</v>
      </c>
    </row>
    <row r="53" spans="1:17">
      <c r="A53" s="2221">
        <v>12</v>
      </c>
      <c r="B53" s="1586" t="s">
        <v>5792</v>
      </c>
      <c r="C53" s="1586"/>
      <c r="D53" s="1586"/>
      <c r="E53" s="1586"/>
      <c r="F53" s="1586"/>
      <c r="G53" s="2325"/>
      <c r="H53" s="2982"/>
      <c r="I53" s="2770"/>
      <c r="J53" s="1924"/>
      <c r="K53" s="1917"/>
      <c r="L53" s="1917"/>
      <c r="M53" s="1917"/>
      <c r="N53" s="1917"/>
      <c r="O53" s="1917">
        <v>31868</v>
      </c>
      <c r="P53" s="2327">
        <f t="shared" si="0"/>
        <v>31868</v>
      </c>
      <c r="Q53" s="1956">
        <v>12</v>
      </c>
    </row>
    <row r="54" spans="1:17">
      <c r="A54" s="2221">
        <v>13</v>
      </c>
      <c r="B54" s="1586" t="s">
        <v>1181</v>
      </c>
      <c r="C54" s="1586"/>
      <c r="D54" s="1586"/>
      <c r="E54" s="1586"/>
      <c r="F54" s="1586"/>
      <c r="G54" s="2325"/>
      <c r="H54" s="2982"/>
      <c r="I54" s="2770"/>
      <c r="J54" s="1924"/>
      <c r="K54" s="1917"/>
      <c r="L54" s="1917"/>
      <c r="M54" s="1917">
        <f>M120</f>
        <v>65599917</v>
      </c>
      <c r="N54" s="1917">
        <f>N120</f>
        <v>242820083</v>
      </c>
      <c r="O54" s="1917">
        <f>O120</f>
        <v>34489913</v>
      </c>
      <c r="P54" s="2327">
        <f t="shared" si="0"/>
        <v>342909913</v>
      </c>
      <c r="Q54" s="1956">
        <v>13</v>
      </c>
    </row>
    <row r="55" spans="1:17" ht="15.75" thickBot="1">
      <c r="A55" s="2217">
        <v>14</v>
      </c>
      <c r="B55" s="2328" t="s">
        <v>2322</v>
      </c>
      <c r="C55" s="2329"/>
      <c r="D55" s="2329"/>
      <c r="E55" s="2329"/>
      <c r="F55" s="2329"/>
      <c r="G55" s="2330"/>
      <c r="H55" s="2553"/>
      <c r="I55" s="2771"/>
      <c r="J55" s="2772">
        <f t="shared" ref="J55:P55" si="1">SUM(J42:J54)</f>
        <v>0</v>
      </c>
      <c r="K55" s="2331">
        <f t="shared" si="1"/>
        <v>0</v>
      </c>
      <c r="L55" s="2331">
        <f t="shared" si="1"/>
        <v>0</v>
      </c>
      <c r="M55" s="2332">
        <f t="shared" si="1"/>
        <v>66050067</v>
      </c>
      <c r="N55" s="2332">
        <f t="shared" si="1"/>
        <v>248680880</v>
      </c>
      <c r="O55" s="2332">
        <f t="shared" si="1"/>
        <v>34524972</v>
      </c>
      <c r="P55" s="2332">
        <f t="shared" si="1"/>
        <v>349255919</v>
      </c>
      <c r="Q55" s="2333">
        <v>14</v>
      </c>
    </row>
    <row r="56" spans="1:17">
      <c r="A56" s="1619"/>
      <c r="B56" s="1619"/>
      <c r="C56" s="1619"/>
      <c r="D56" s="1619"/>
      <c r="E56" s="1619"/>
      <c r="F56" s="1619"/>
      <c r="G56" s="1938"/>
      <c r="H56" s="1619"/>
      <c r="I56" s="1986"/>
      <c r="J56" s="1986"/>
    </row>
    <row r="57" spans="1:17">
      <c r="A57" s="2839" t="s">
        <v>4661</v>
      </c>
      <c r="B57" s="2696"/>
      <c r="C57" s="2608"/>
      <c r="D57" s="2608"/>
      <c r="E57" s="1619"/>
      <c r="F57" s="1619"/>
      <c r="G57" s="1938"/>
      <c r="H57" s="1619"/>
      <c r="I57" s="2839" t="s">
        <v>4661</v>
      </c>
      <c r="J57" s="2696"/>
      <c r="K57" s="2608"/>
      <c r="L57" s="2608"/>
    </row>
    <row r="58" spans="1:17">
      <c r="A58" s="1619" t="s">
        <v>1963</v>
      </c>
      <c r="B58" s="1619"/>
      <c r="C58" s="1619"/>
      <c r="D58" s="1619"/>
      <c r="E58" s="1619"/>
      <c r="F58" s="1619"/>
      <c r="G58" s="1938"/>
      <c r="H58" s="1619"/>
      <c r="I58" s="2608" t="s">
        <v>1964</v>
      </c>
      <c r="J58" s="2608"/>
      <c r="K58" s="1619"/>
      <c r="L58" s="1619"/>
      <c r="M58" s="1619"/>
      <c r="N58" s="1619"/>
      <c r="O58" s="1619"/>
      <c r="P58" s="1619"/>
      <c r="Q58" s="1619"/>
    </row>
    <row r="59" spans="1:17" ht="18">
      <c r="A59" s="2334" t="s">
        <v>415</v>
      </c>
      <c r="B59" s="2301"/>
      <c r="C59" s="2301"/>
      <c r="D59" s="2301"/>
      <c r="E59" s="2301"/>
      <c r="F59" s="2301"/>
      <c r="G59" s="2314"/>
      <c r="H59" s="2301"/>
      <c r="I59" s="1986"/>
      <c r="J59" s="1986"/>
    </row>
    <row r="60" spans="1:17" ht="15.75">
      <c r="A60" s="2300"/>
      <c r="B60" s="2036"/>
      <c r="G60" s="1936"/>
      <c r="I60" s="1986"/>
      <c r="J60" s="1986"/>
    </row>
    <row r="61" spans="1:17" ht="16.5" thickBot="1">
      <c r="A61" s="2335" t="str">
        <f>'Data Sheet'!$C$25</f>
        <v xml:space="preserve"> New York State Electric &amp; Gas Corporation</v>
      </c>
      <c r="B61" s="2300"/>
      <c r="C61" s="2300"/>
      <c r="D61" s="2300"/>
      <c r="E61" s="2336" t="str">
        <f>'Data Sheet'!$C$40</f>
        <v xml:space="preserve"> </v>
      </c>
      <c r="F61" s="2300"/>
      <c r="G61" s="2337" t="str">
        <f>'Data Sheet'!$C$38</f>
        <v>12/31/2016</v>
      </c>
      <c r="H61" s="2300"/>
      <c r="I61" s="2765" t="str">
        <f>'Data Sheet'!$C$25</f>
        <v xml:space="preserve"> New York State Electric &amp; Gas Corporation</v>
      </c>
      <c r="J61" s="2539"/>
      <c r="K61" s="2300"/>
      <c r="L61" s="2300"/>
      <c r="M61" s="2300"/>
      <c r="N61" s="2300"/>
      <c r="O61" s="2336" t="str">
        <f>'Data Sheet'!$C$40</f>
        <v xml:space="preserve"> </v>
      </c>
      <c r="P61" s="1626" t="str">
        <f>'Data Sheet'!$C$38</f>
        <v>12/31/2016</v>
      </c>
    </row>
    <row r="62" spans="1:17">
      <c r="A62" s="2338"/>
      <c r="B62" s="2339"/>
      <c r="C62" s="2339"/>
      <c r="D62" s="2339"/>
      <c r="E62" s="2339"/>
      <c r="F62" s="2339"/>
      <c r="G62" s="2339"/>
      <c r="H62" s="2339"/>
      <c r="I62" s="2533"/>
      <c r="J62" s="2534"/>
      <c r="K62" s="2339"/>
      <c r="L62" s="2339"/>
      <c r="M62" s="2339"/>
      <c r="N62" s="2339"/>
      <c r="O62" s="2339"/>
      <c r="P62" s="2339"/>
      <c r="Q62" s="2340"/>
    </row>
    <row r="63" spans="1:17">
      <c r="A63" s="2066" t="s">
        <v>3684</v>
      </c>
      <c r="B63" s="1619"/>
      <c r="C63" s="1619"/>
      <c r="D63" s="1619"/>
      <c r="E63" s="1619"/>
      <c r="F63" s="1619"/>
      <c r="G63" s="2314"/>
      <c r="H63" s="2314"/>
      <c r="I63" s="2614" t="s">
        <v>3685</v>
      </c>
      <c r="J63" s="2608"/>
      <c r="K63" s="1619"/>
      <c r="L63" s="1619"/>
      <c r="M63" s="1619"/>
      <c r="N63" s="1619"/>
      <c r="O63" s="1619"/>
      <c r="P63" s="1619"/>
      <c r="Q63" s="1584"/>
    </row>
    <row r="64" spans="1:17">
      <c r="A64" s="2066" t="s">
        <v>3686</v>
      </c>
      <c r="B64" s="1619"/>
      <c r="C64" s="1619"/>
      <c r="D64" s="1619"/>
      <c r="E64" s="1619"/>
      <c r="F64" s="1619"/>
      <c r="G64" s="2314"/>
      <c r="H64" s="2314"/>
      <c r="I64" s="2614" t="s">
        <v>3687</v>
      </c>
      <c r="J64" s="2608"/>
      <c r="K64" s="1619"/>
      <c r="L64" s="1619"/>
      <c r="M64" s="1619"/>
      <c r="N64" s="1619"/>
      <c r="O64" s="1619"/>
      <c r="P64" s="1619"/>
      <c r="Q64" s="1584"/>
    </row>
    <row r="65" spans="1:17">
      <c r="A65" s="2341"/>
      <c r="B65" s="2310"/>
      <c r="C65" s="2310"/>
      <c r="D65" s="2310"/>
      <c r="E65" s="2310"/>
      <c r="F65" s="2310"/>
      <c r="G65" s="2310"/>
      <c r="H65" s="2337"/>
      <c r="I65" s="2767"/>
      <c r="J65" s="2544"/>
      <c r="K65" s="2310"/>
      <c r="L65" s="2310"/>
      <c r="M65" s="2310"/>
      <c r="N65" s="2310"/>
      <c r="O65" s="2310"/>
      <c r="P65" s="2310"/>
      <c r="Q65" s="2342"/>
    </row>
    <row r="66" spans="1:17">
      <c r="A66" s="2218"/>
      <c r="B66" s="1620"/>
      <c r="C66" s="2211"/>
      <c r="D66" s="1952"/>
      <c r="E66" s="1952"/>
      <c r="F66" s="3212" t="s">
        <v>4611</v>
      </c>
      <c r="G66" s="3213"/>
      <c r="H66" s="2552" t="s">
        <v>3582</v>
      </c>
      <c r="I66" s="2614" t="s">
        <v>3582</v>
      </c>
      <c r="J66" s="2768"/>
      <c r="K66" s="1858" t="s">
        <v>1950</v>
      </c>
      <c r="L66" s="2321"/>
      <c r="M66" s="1858" t="s">
        <v>1951</v>
      </c>
      <c r="N66" s="1858"/>
      <c r="O66" s="1858"/>
      <c r="P66" s="1858"/>
      <c r="Q66" s="2008"/>
    </row>
    <row r="67" spans="1:17">
      <c r="A67" s="2219"/>
      <c r="B67" s="2029" t="s">
        <v>1952</v>
      </c>
      <c r="C67" s="1583"/>
      <c r="D67" s="2029" t="s">
        <v>1953</v>
      </c>
      <c r="E67" s="2029" t="s">
        <v>3576</v>
      </c>
      <c r="F67" s="2029" t="s">
        <v>3576</v>
      </c>
      <c r="G67" s="2322" t="s">
        <v>3576</v>
      </c>
      <c r="H67" s="2763" t="s">
        <v>4218</v>
      </c>
      <c r="I67" s="2614" t="s">
        <v>4218</v>
      </c>
      <c r="J67" s="2768"/>
      <c r="K67" s="1583" t="s">
        <v>1778</v>
      </c>
      <c r="L67" s="1583"/>
      <c r="M67" s="2029" t="s">
        <v>1954</v>
      </c>
      <c r="N67" s="2029" t="s">
        <v>1955</v>
      </c>
      <c r="O67" s="1598" t="s">
        <v>2321</v>
      </c>
      <c r="P67" s="1853"/>
      <c r="Q67" s="2004"/>
    </row>
    <row r="68" spans="1:17">
      <c r="A68" s="2219"/>
      <c r="B68" s="2029" t="s">
        <v>1956</v>
      </c>
      <c r="C68" s="2029" t="s">
        <v>3578</v>
      </c>
      <c r="D68" s="2029" t="s">
        <v>3579</v>
      </c>
      <c r="E68" s="2029" t="s">
        <v>3580</v>
      </c>
      <c r="F68" s="2029" t="s">
        <v>3581</v>
      </c>
      <c r="G68" s="2322" t="s">
        <v>3581</v>
      </c>
      <c r="H68" s="2763" t="s">
        <v>4220</v>
      </c>
      <c r="I68" s="2614" t="s">
        <v>4222</v>
      </c>
      <c r="J68" s="2768"/>
      <c r="K68" s="2029" t="s">
        <v>3582</v>
      </c>
      <c r="L68" s="2029" t="s">
        <v>3582</v>
      </c>
      <c r="M68" s="2029" t="s">
        <v>523</v>
      </c>
      <c r="N68" s="2029" t="s">
        <v>523</v>
      </c>
      <c r="O68" s="1598" t="s">
        <v>523</v>
      </c>
      <c r="P68" s="1872" t="s">
        <v>1957</v>
      </c>
      <c r="Q68" s="1953" t="s">
        <v>1958</v>
      </c>
    </row>
    <row r="69" spans="1:17">
      <c r="A69" s="2219" t="s">
        <v>1718</v>
      </c>
      <c r="B69" s="2029" t="s">
        <v>1959</v>
      </c>
      <c r="C69" s="2029" t="s">
        <v>3588</v>
      </c>
      <c r="D69" s="2029" t="s">
        <v>3589</v>
      </c>
      <c r="E69" s="2029" t="s">
        <v>1954</v>
      </c>
      <c r="F69" s="2029" t="s">
        <v>3591</v>
      </c>
      <c r="G69" s="2322" t="s">
        <v>3592</v>
      </c>
      <c r="H69" s="2763" t="s">
        <v>4219</v>
      </c>
      <c r="I69" s="2614" t="s">
        <v>4223</v>
      </c>
      <c r="J69" s="2768"/>
      <c r="K69" s="2029" t="s">
        <v>1388</v>
      </c>
      <c r="L69" s="2029" t="s">
        <v>1961</v>
      </c>
      <c r="M69" s="2029" t="s">
        <v>3594</v>
      </c>
      <c r="N69" s="2029" t="s">
        <v>3594</v>
      </c>
      <c r="O69" s="1598" t="s">
        <v>3594</v>
      </c>
      <c r="P69" s="1872" t="s">
        <v>1962</v>
      </c>
      <c r="Q69" s="1953" t="s">
        <v>1721</v>
      </c>
    </row>
    <row r="70" spans="1:17">
      <c r="A70" s="2221" t="s">
        <v>1721</v>
      </c>
      <c r="B70" s="1600" t="s">
        <v>3007</v>
      </c>
      <c r="C70" s="1600" t="s">
        <v>3008</v>
      </c>
      <c r="D70" s="1600" t="s">
        <v>3009</v>
      </c>
      <c r="E70" s="1600" t="s">
        <v>3010</v>
      </c>
      <c r="F70" s="1600" t="s">
        <v>2337</v>
      </c>
      <c r="G70" s="2324" t="s">
        <v>2338</v>
      </c>
      <c r="H70" s="2764" t="s">
        <v>2339</v>
      </c>
      <c r="I70" s="2769"/>
      <c r="J70" s="2659" t="s">
        <v>4221</v>
      </c>
      <c r="K70" s="1600" t="s">
        <v>2340</v>
      </c>
      <c r="L70" s="1600" t="s">
        <v>2341</v>
      </c>
      <c r="M70" s="1600" t="s">
        <v>2342</v>
      </c>
      <c r="N70" s="1600" t="s">
        <v>2343</v>
      </c>
      <c r="O70" s="1601" t="s">
        <v>2344</v>
      </c>
      <c r="P70" s="1955" t="s">
        <v>181</v>
      </c>
      <c r="Q70" s="1956"/>
    </row>
    <row r="71" spans="1:17">
      <c r="A71" s="2221">
        <v>1</v>
      </c>
      <c r="B71" s="1586" t="s">
        <v>5793</v>
      </c>
      <c r="C71" s="1586" t="s">
        <v>1778</v>
      </c>
      <c r="D71" s="1586" t="s">
        <v>1778</v>
      </c>
      <c r="E71" s="1586" t="s">
        <v>1778</v>
      </c>
      <c r="F71" s="1586" t="s">
        <v>1778</v>
      </c>
      <c r="G71" s="2325" t="s">
        <v>1778</v>
      </c>
      <c r="H71" s="2327">
        <v>27</v>
      </c>
      <c r="I71" s="2770" t="s">
        <v>1778</v>
      </c>
      <c r="J71" s="1924"/>
      <c r="K71" s="1917" t="s">
        <v>1778</v>
      </c>
      <c r="L71" s="1917"/>
      <c r="M71" s="1897" t="s">
        <v>1778</v>
      </c>
      <c r="N71" s="1897">
        <v>1601</v>
      </c>
      <c r="O71" s="1897" t="s">
        <v>1778</v>
      </c>
      <c r="P71" s="2326">
        <f t="shared" ref="P71:P119" si="2">SUM(M71:O71)</f>
        <v>1601</v>
      </c>
      <c r="Q71" s="1956">
        <v>1</v>
      </c>
    </row>
    <row r="72" spans="1:17">
      <c r="A72" s="2221">
        <v>2</v>
      </c>
      <c r="B72" s="1586" t="s">
        <v>5794</v>
      </c>
      <c r="C72" s="1586" t="s">
        <v>5386</v>
      </c>
      <c r="D72" s="1586"/>
      <c r="E72" s="1586"/>
      <c r="F72" s="1586"/>
      <c r="G72" s="2325"/>
      <c r="H72" s="2327">
        <v>380</v>
      </c>
      <c r="I72" s="2770"/>
      <c r="J72" s="1924"/>
      <c r="K72" s="1917"/>
      <c r="L72" s="1917"/>
      <c r="M72" s="1917" t="s">
        <v>1778</v>
      </c>
      <c r="N72" s="1917">
        <v>34145</v>
      </c>
      <c r="O72" s="1917"/>
      <c r="P72" s="2327">
        <f t="shared" si="2"/>
        <v>34145</v>
      </c>
      <c r="Q72" s="1956">
        <v>2</v>
      </c>
    </row>
    <row r="73" spans="1:17">
      <c r="A73" s="2221">
        <v>3</v>
      </c>
      <c r="B73" s="1586" t="s">
        <v>5795</v>
      </c>
      <c r="C73" s="1586"/>
      <c r="D73" s="1586"/>
      <c r="E73" s="1586"/>
      <c r="F73" s="1586"/>
      <c r="G73" s="2325"/>
      <c r="H73" s="2327"/>
      <c r="I73" s="2770"/>
      <c r="J73" s="1924"/>
      <c r="K73" s="1917"/>
      <c r="L73" s="1917"/>
      <c r="M73" s="1917"/>
      <c r="N73" s="1917"/>
      <c r="O73" s="1917">
        <v>34518</v>
      </c>
      <c r="P73" s="2327">
        <f t="shared" si="2"/>
        <v>34518</v>
      </c>
      <c r="Q73" s="1956">
        <v>3</v>
      </c>
    </row>
    <row r="74" spans="1:17">
      <c r="A74" s="2221">
        <v>4</v>
      </c>
      <c r="B74" s="1586" t="s">
        <v>5796</v>
      </c>
      <c r="C74" s="1586"/>
      <c r="D74" s="1586"/>
      <c r="E74" s="1586"/>
      <c r="F74" s="1586"/>
      <c r="G74" s="2325"/>
      <c r="H74" s="2327"/>
      <c r="I74" s="2770"/>
      <c r="J74" s="1924"/>
      <c r="K74" s="1917"/>
      <c r="L74" s="1917"/>
      <c r="M74" s="1917"/>
      <c r="N74" s="1917"/>
      <c r="O74" s="1917">
        <v>579</v>
      </c>
      <c r="P74" s="2327">
        <f t="shared" si="2"/>
        <v>579</v>
      </c>
      <c r="Q74" s="1956">
        <v>4</v>
      </c>
    </row>
    <row r="75" spans="1:17">
      <c r="A75" s="2221">
        <v>5</v>
      </c>
      <c r="B75" s="1586" t="s">
        <v>5797</v>
      </c>
      <c r="C75" s="1586"/>
      <c r="D75" s="1586"/>
      <c r="E75" s="1586"/>
      <c r="F75" s="1586"/>
      <c r="G75" s="2325"/>
      <c r="H75" s="2327"/>
      <c r="I75" s="2770"/>
      <c r="J75" s="1924"/>
      <c r="K75" s="1917"/>
      <c r="L75" s="1917"/>
      <c r="M75" s="1917"/>
      <c r="N75" s="1917">
        <v>1067</v>
      </c>
      <c r="O75" s="1917"/>
      <c r="P75" s="2327">
        <f t="shared" si="2"/>
        <v>1067</v>
      </c>
      <c r="Q75" s="1956">
        <v>5</v>
      </c>
    </row>
    <row r="76" spans="1:17">
      <c r="A76" s="2221">
        <v>6</v>
      </c>
      <c r="B76" s="1586" t="s">
        <v>5798</v>
      </c>
      <c r="C76" s="1586" t="s">
        <v>5386</v>
      </c>
      <c r="D76" s="1586"/>
      <c r="E76" s="1586"/>
      <c r="F76" s="1586"/>
      <c r="G76" s="2325"/>
      <c r="H76" s="2327">
        <v>24086</v>
      </c>
      <c r="I76" s="2770"/>
      <c r="J76" s="1924"/>
      <c r="K76" s="1917"/>
      <c r="L76" s="1917"/>
      <c r="M76" s="1917"/>
      <c r="N76" s="1917">
        <v>2136427</v>
      </c>
      <c r="O76" s="1917"/>
      <c r="P76" s="2327">
        <f t="shared" si="2"/>
        <v>2136427</v>
      </c>
      <c r="Q76" s="1956">
        <v>6</v>
      </c>
    </row>
    <row r="77" spans="1:17">
      <c r="A77" s="2221">
        <v>7</v>
      </c>
      <c r="B77" s="1586" t="s">
        <v>5799</v>
      </c>
      <c r="C77" s="1586" t="s">
        <v>5781</v>
      </c>
      <c r="D77" s="1586"/>
      <c r="E77" s="1586"/>
      <c r="F77" s="1586"/>
      <c r="G77" s="2325"/>
      <c r="H77" s="2327">
        <v>4518</v>
      </c>
      <c r="I77" s="2770"/>
      <c r="J77" s="1924"/>
      <c r="K77" s="1917"/>
      <c r="L77" s="1917"/>
      <c r="M77" s="1917"/>
      <c r="N77" s="1917">
        <v>405253</v>
      </c>
      <c r="O77" s="1917"/>
      <c r="P77" s="2327">
        <f t="shared" si="2"/>
        <v>405253</v>
      </c>
      <c r="Q77" s="1956">
        <v>7</v>
      </c>
    </row>
    <row r="78" spans="1:17">
      <c r="A78" s="2221">
        <v>8</v>
      </c>
      <c r="B78" s="1586" t="s">
        <v>5800</v>
      </c>
      <c r="C78" s="1586"/>
      <c r="D78" s="1586"/>
      <c r="E78" s="1586"/>
      <c r="F78" s="1586"/>
      <c r="G78" s="2325"/>
      <c r="H78" s="2327"/>
      <c r="I78" s="2770"/>
      <c r="J78" s="1924"/>
      <c r="K78" s="1917"/>
      <c r="L78" s="1917"/>
      <c r="M78" s="1917"/>
      <c r="N78" s="1917"/>
      <c r="O78" s="1917">
        <v>7106</v>
      </c>
      <c r="P78" s="2327">
        <f t="shared" si="2"/>
        <v>7106</v>
      </c>
      <c r="Q78" s="1956">
        <v>8</v>
      </c>
    </row>
    <row r="79" spans="1:17">
      <c r="A79" s="2221">
        <v>9</v>
      </c>
      <c r="B79" s="1586" t="s">
        <v>5801</v>
      </c>
      <c r="C79" s="1586" t="s">
        <v>5807</v>
      </c>
      <c r="D79" s="1586"/>
      <c r="E79" s="1586"/>
      <c r="F79" s="1586"/>
      <c r="G79" s="2325">
        <v>793</v>
      </c>
      <c r="H79" s="2327">
        <v>7017844</v>
      </c>
      <c r="I79" s="2770"/>
      <c r="J79" s="1924"/>
      <c r="K79" s="1917"/>
      <c r="L79" s="1917"/>
      <c r="M79" s="1917">
        <v>27421453</v>
      </c>
      <c r="N79" s="1917">
        <v>196670812</v>
      </c>
      <c r="O79" s="1917">
        <v>1331013</v>
      </c>
      <c r="P79" s="2327">
        <f t="shared" si="2"/>
        <v>225423278</v>
      </c>
      <c r="Q79" s="1956">
        <v>9</v>
      </c>
    </row>
    <row r="80" spans="1:17">
      <c r="A80" s="2221">
        <v>10</v>
      </c>
      <c r="B80" s="1586" t="s">
        <v>5326</v>
      </c>
      <c r="C80" s="1586"/>
      <c r="D80" s="1586"/>
      <c r="E80" s="1586"/>
      <c r="F80" s="1586"/>
      <c r="G80" s="2325">
        <v>150</v>
      </c>
      <c r="H80" s="2327">
        <v>164700</v>
      </c>
      <c r="I80" s="2770"/>
      <c r="J80" s="1924"/>
      <c r="K80" s="1917"/>
      <c r="L80" s="1917"/>
      <c r="M80" s="1917">
        <v>7326000</v>
      </c>
      <c r="N80" s="1917">
        <v>810324</v>
      </c>
      <c r="O80" s="1917">
        <v>-15903336</v>
      </c>
      <c r="P80" s="2327">
        <f t="shared" si="2"/>
        <v>-7767012</v>
      </c>
      <c r="Q80" s="1956">
        <v>10</v>
      </c>
    </row>
    <row r="81" spans="1:17">
      <c r="A81" s="2221">
        <v>11</v>
      </c>
      <c r="B81" s="1586" t="s">
        <v>5802</v>
      </c>
      <c r="C81" s="1586" t="s">
        <v>5386</v>
      </c>
      <c r="D81" s="1586"/>
      <c r="E81" s="1586"/>
      <c r="F81" s="1586"/>
      <c r="G81" s="2325">
        <v>475</v>
      </c>
      <c r="H81" s="2327"/>
      <c r="I81" s="2770"/>
      <c r="J81" s="1924"/>
      <c r="K81" s="1917"/>
      <c r="L81" s="1917"/>
      <c r="M81" s="1917">
        <v>19560000</v>
      </c>
      <c r="N81" s="1917"/>
      <c r="O81" s="1917"/>
      <c r="P81" s="2327">
        <f t="shared" si="2"/>
        <v>19560000</v>
      </c>
      <c r="Q81" s="1956">
        <v>11</v>
      </c>
    </row>
    <row r="82" spans="1:17">
      <c r="A82" s="2221">
        <v>12</v>
      </c>
      <c r="B82" s="1586" t="s">
        <v>5803</v>
      </c>
      <c r="C82" s="1586"/>
      <c r="D82" s="1586"/>
      <c r="E82" s="1586"/>
      <c r="F82" s="1586"/>
      <c r="G82" s="2325">
        <v>30</v>
      </c>
      <c r="H82" s="2327"/>
      <c r="I82" s="2770"/>
      <c r="J82" s="1924"/>
      <c r="K82" s="1917"/>
      <c r="L82" s="1917"/>
      <c r="M82" s="1917">
        <v>824762</v>
      </c>
      <c r="N82" s="1917"/>
      <c r="O82" s="1917"/>
      <c r="P82" s="2327">
        <f t="shared" si="2"/>
        <v>824762</v>
      </c>
      <c r="Q82" s="1956">
        <v>12</v>
      </c>
    </row>
    <row r="83" spans="1:17">
      <c r="A83" s="2221">
        <v>13</v>
      </c>
      <c r="B83" s="1586" t="s">
        <v>5804</v>
      </c>
      <c r="C83" s="1586" t="s">
        <v>5781</v>
      </c>
      <c r="D83" s="1586"/>
      <c r="E83" s="1586"/>
      <c r="F83" s="1586"/>
      <c r="G83" s="2325"/>
      <c r="H83" s="2327">
        <v>56</v>
      </c>
      <c r="I83" s="2770"/>
      <c r="J83" s="1924"/>
      <c r="K83" s="1917"/>
      <c r="L83" s="1917"/>
      <c r="M83" s="1917"/>
      <c r="N83" s="1917">
        <v>60644</v>
      </c>
      <c r="O83" s="1917"/>
      <c r="P83" s="2327">
        <f t="shared" si="2"/>
        <v>60644</v>
      </c>
      <c r="Q83" s="1956">
        <v>13</v>
      </c>
    </row>
    <row r="84" spans="1:17">
      <c r="A84" s="2221">
        <v>14</v>
      </c>
      <c r="B84" s="1586" t="s">
        <v>923</v>
      </c>
      <c r="C84" s="1586" t="s">
        <v>5386</v>
      </c>
      <c r="D84" s="1586"/>
      <c r="E84" s="1586"/>
      <c r="F84" s="1586"/>
      <c r="G84" s="2325"/>
      <c r="H84" s="2327">
        <v>48447</v>
      </c>
      <c r="I84" s="2770"/>
      <c r="J84" s="1924"/>
      <c r="K84" s="1917"/>
      <c r="L84" s="1917"/>
      <c r="M84" s="1917"/>
      <c r="N84" s="1917">
        <v>2560569</v>
      </c>
      <c r="O84" s="1917"/>
      <c r="P84" s="2327">
        <f t="shared" si="2"/>
        <v>2560569</v>
      </c>
      <c r="Q84" s="1956">
        <v>14</v>
      </c>
    </row>
    <row r="85" spans="1:17">
      <c r="A85" s="2221">
        <v>15</v>
      </c>
      <c r="B85" s="1586" t="s">
        <v>5805</v>
      </c>
      <c r="C85" s="1586" t="s">
        <v>5781</v>
      </c>
      <c r="D85" s="1586"/>
      <c r="E85" s="1586"/>
      <c r="F85" s="1586"/>
      <c r="G85" s="2325"/>
      <c r="H85" s="2327">
        <v>158</v>
      </c>
      <c r="I85" s="2770"/>
      <c r="J85" s="1924"/>
      <c r="K85" s="1917"/>
      <c r="L85" s="1917"/>
      <c r="M85" s="1917"/>
      <c r="N85" s="1917">
        <v>14155</v>
      </c>
      <c r="O85" s="1917"/>
      <c r="P85" s="2327">
        <f t="shared" si="2"/>
        <v>14155</v>
      </c>
      <c r="Q85" s="1956">
        <v>15</v>
      </c>
    </row>
    <row r="86" spans="1:17">
      <c r="A86" s="2221">
        <v>16</v>
      </c>
      <c r="B86" s="1586" t="s">
        <v>5806</v>
      </c>
      <c r="C86" s="1586" t="s">
        <v>5781</v>
      </c>
      <c r="D86" s="1586"/>
      <c r="E86" s="1586"/>
      <c r="F86" s="1586"/>
      <c r="G86" s="2325"/>
      <c r="H86" s="2327">
        <v>1141</v>
      </c>
      <c r="I86" s="2770"/>
      <c r="J86" s="1924"/>
      <c r="K86" s="1917"/>
      <c r="L86" s="1917"/>
      <c r="M86" s="1917"/>
      <c r="N86" s="1917">
        <v>154720</v>
      </c>
      <c r="O86" s="1917"/>
      <c r="P86" s="2327">
        <f t="shared" si="2"/>
        <v>154720</v>
      </c>
      <c r="Q86" s="1956">
        <v>16</v>
      </c>
    </row>
    <row r="87" spans="1:17">
      <c r="A87" s="2221">
        <v>17</v>
      </c>
      <c r="B87" s="1586" t="s">
        <v>5808</v>
      </c>
      <c r="C87" s="1586" t="s">
        <v>5807</v>
      </c>
      <c r="D87" s="1586"/>
      <c r="E87" s="1586"/>
      <c r="F87" s="1586"/>
      <c r="G87" s="2325"/>
      <c r="H87" s="2327">
        <v>1322416</v>
      </c>
      <c r="I87" s="2770"/>
      <c r="J87" s="1924"/>
      <c r="K87" s="1917"/>
      <c r="L87" s="1917"/>
      <c r="M87" s="1917"/>
      <c r="N87" s="1917">
        <v>38968185</v>
      </c>
      <c r="O87" s="1917"/>
      <c r="P87" s="2327">
        <f t="shared" si="2"/>
        <v>38968185</v>
      </c>
      <c r="Q87" s="1956">
        <v>17</v>
      </c>
    </row>
    <row r="88" spans="1:17">
      <c r="A88" s="2221">
        <v>18</v>
      </c>
      <c r="B88" s="1586" t="s">
        <v>5809</v>
      </c>
      <c r="C88" s="1586" t="s">
        <v>5386</v>
      </c>
      <c r="D88" s="1586"/>
      <c r="E88" s="1586"/>
      <c r="F88" s="1586"/>
      <c r="G88" s="2325"/>
      <c r="H88" s="2327"/>
      <c r="I88" s="2770"/>
      <c r="J88" s="1924"/>
      <c r="K88" s="1917"/>
      <c r="L88" s="1917"/>
      <c r="M88" s="1917">
        <v>864000</v>
      </c>
      <c r="N88" s="1917"/>
      <c r="O88" s="1917"/>
      <c r="P88" s="2327">
        <f t="shared" si="2"/>
        <v>864000</v>
      </c>
      <c r="Q88" s="1956">
        <v>18</v>
      </c>
    </row>
    <row r="89" spans="1:17">
      <c r="A89" s="2221">
        <v>19</v>
      </c>
      <c r="B89" s="1586" t="s">
        <v>5810</v>
      </c>
      <c r="C89" s="1586"/>
      <c r="D89" s="1586"/>
      <c r="E89" s="1586"/>
      <c r="F89" s="1586"/>
      <c r="G89" s="2325"/>
      <c r="H89" s="2327"/>
      <c r="I89" s="2770"/>
      <c r="J89" s="1924"/>
      <c r="K89" s="1917"/>
      <c r="L89" s="1917"/>
      <c r="M89" s="1917"/>
      <c r="N89" s="1917"/>
      <c r="O89" s="1917">
        <v>49013226</v>
      </c>
      <c r="P89" s="2327">
        <f t="shared" si="2"/>
        <v>49013226</v>
      </c>
      <c r="Q89" s="1956">
        <v>19</v>
      </c>
    </row>
    <row r="90" spans="1:17">
      <c r="A90" s="2221">
        <v>20</v>
      </c>
      <c r="B90" s="1586" t="s">
        <v>5811</v>
      </c>
      <c r="C90" s="1586" t="s">
        <v>5386</v>
      </c>
      <c r="D90" s="1586"/>
      <c r="E90" s="1586"/>
      <c r="F90" s="1586"/>
      <c r="G90" s="2325"/>
      <c r="H90" s="2327">
        <v>6717</v>
      </c>
      <c r="I90" s="2770"/>
      <c r="J90" s="1924"/>
      <c r="K90" s="1917"/>
      <c r="L90" s="1917"/>
      <c r="M90" s="1917"/>
      <c r="N90" s="1917">
        <v>127640</v>
      </c>
      <c r="O90" s="1917"/>
      <c r="P90" s="2327">
        <f t="shared" si="2"/>
        <v>127640</v>
      </c>
      <c r="Q90" s="1956">
        <v>20</v>
      </c>
    </row>
    <row r="91" spans="1:17">
      <c r="A91" s="2221">
        <v>21</v>
      </c>
      <c r="B91" s="1586" t="s">
        <v>5812</v>
      </c>
      <c r="C91" s="1586"/>
      <c r="D91" s="1586"/>
      <c r="E91" s="1586"/>
      <c r="F91" s="1586"/>
      <c r="G91" s="2325"/>
      <c r="H91" s="2327"/>
      <c r="I91" s="2770"/>
      <c r="J91" s="1924"/>
      <c r="K91" s="1917"/>
      <c r="L91" s="1917"/>
      <c r="M91" s="1917"/>
      <c r="N91" s="1917"/>
      <c r="O91" s="1917">
        <v>6807</v>
      </c>
      <c r="P91" s="2327">
        <f t="shared" si="2"/>
        <v>6807</v>
      </c>
      <c r="Q91" s="1956">
        <v>21</v>
      </c>
    </row>
    <row r="92" spans="1:17">
      <c r="A92" s="2221">
        <v>22</v>
      </c>
      <c r="B92" s="1586" t="s">
        <v>5813</v>
      </c>
      <c r="C92" s="1586"/>
      <c r="D92" s="1586"/>
      <c r="E92" s="1586"/>
      <c r="F92" s="1586"/>
      <c r="G92" s="2325"/>
      <c r="H92" s="2327">
        <v>10021</v>
      </c>
      <c r="I92" s="2770"/>
      <c r="J92" s="1924"/>
      <c r="K92" s="1917"/>
      <c r="L92" s="1917"/>
      <c r="M92" s="1917"/>
      <c r="N92" s="1917">
        <v>728631</v>
      </c>
      <c r="O92" s="1917"/>
      <c r="P92" s="2327">
        <f t="shared" si="2"/>
        <v>728631</v>
      </c>
      <c r="Q92" s="1956">
        <v>22</v>
      </c>
    </row>
    <row r="93" spans="1:17">
      <c r="A93" s="2221">
        <v>23</v>
      </c>
      <c r="B93" s="1586" t="s">
        <v>5814</v>
      </c>
      <c r="C93" s="1586" t="s">
        <v>5781</v>
      </c>
      <c r="D93" s="1586"/>
      <c r="E93" s="1586"/>
      <c r="F93" s="1586"/>
      <c r="G93" s="2325"/>
      <c r="H93" s="2327">
        <v>48</v>
      </c>
      <c r="I93" s="2770"/>
      <c r="J93" s="1924"/>
      <c r="K93" s="1917"/>
      <c r="L93" s="1917"/>
      <c r="M93" s="1917"/>
      <c r="N93" s="1917">
        <v>5769</v>
      </c>
      <c r="O93" s="1917"/>
      <c r="P93" s="2327">
        <f t="shared" si="2"/>
        <v>5769</v>
      </c>
      <c r="Q93" s="1956">
        <v>23</v>
      </c>
    </row>
    <row r="94" spans="1:17">
      <c r="A94" s="2221">
        <v>24</v>
      </c>
      <c r="B94" s="1586" t="s">
        <v>5815</v>
      </c>
      <c r="C94" s="1586"/>
      <c r="D94" s="1586"/>
      <c r="E94" s="1586"/>
      <c r="F94" s="1586"/>
      <c r="G94" s="2325"/>
      <c r="H94" s="2327">
        <v>18</v>
      </c>
      <c r="I94" s="2770"/>
      <c r="J94" s="1924"/>
      <c r="K94" s="1917"/>
      <c r="L94" s="1917"/>
      <c r="M94" s="1917"/>
      <c r="N94" s="1917">
        <v>240</v>
      </c>
      <c r="O94" s="1917"/>
      <c r="P94" s="2327">
        <f t="shared" si="2"/>
        <v>240</v>
      </c>
      <c r="Q94" s="1956">
        <v>24</v>
      </c>
    </row>
    <row r="95" spans="1:17">
      <c r="A95" s="2221">
        <v>25</v>
      </c>
      <c r="B95" s="1586" t="s">
        <v>5816</v>
      </c>
      <c r="C95" s="1586"/>
      <c r="D95" s="1586"/>
      <c r="E95" s="1586"/>
      <c r="F95" s="1586"/>
      <c r="G95" s="2325"/>
      <c r="H95" s="2327">
        <v>368</v>
      </c>
      <c r="I95" s="2770"/>
      <c r="J95" s="1924"/>
      <c r="K95" s="1917"/>
      <c r="L95" s="1917"/>
      <c r="M95" s="1917"/>
      <c r="N95" s="1917">
        <v>7675</v>
      </c>
      <c r="O95" s="1917"/>
      <c r="P95" s="2327">
        <f t="shared" si="2"/>
        <v>7675</v>
      </c>
      <c r="Q95" s="1956">
        <v>25</v>
      </c>
    </row>
    <row r="96" spans="1:17">
      <c r="A96" s="2221">
        <v>26</v>
      </c>
      <c r="B96" s="1586" t="s">
        <v>5817</v>
      </c>
      <c r="C96" s="1586"/>
      <c r="D96" s="1586"/>
      <c r="E96" s="1586"/>
      <c r="F96" s="1586"/>
      <c r="G96" s="2325">
        <v>25</v>
      </c>
      <c r="H96" s="2327">
        <v>4</v>
      </c>
      <c r="I96" s="2770"/>
      <c r="J96" s="1924"/>
      <c r="K96" s="1917"/>
      <c r="L96" s="1917"/>
      <c r="M96" s="1917">
        <v>2490000</v>
      </c>
      <c r="N96" s="1917">
        <v>445</v>
      </c>
      <c r="O96" s="1917"/>
      <c r="P96" s="2327">
        <f t="shared" si="2"/>
        <v>2490445</v>
      </c>
      <c r="Q96" s="1956">
        <v>26</v>
      </c>
    </row>
    <row r="97" spans="1:17">
      <c r="A97" s="2221">
        <v>27</v>
      </c>
      <c r="B97" s="1586" t="s">
        <v>5818</v>
      </c>
      <c r="C97" s="1586"/>
      <c r="D97" s="1586"/>
      <c r="E97" s="1586"/>
      <c r="F97" s="1586"/>
      <c r="G97" s="2325">
        <v>4</v>
      </c>
      <c r="H97" s="2327"/>
      <c r="I97" s="2770"/>
      <c r="J97" s="1924"/>
      <c r="K97" s="1917"/>
      <c r="L97" s="1917"/>
      <c r="M97" s="1917">
        <v>79330</v>
      </c>
      <c r="N97" s="1917"/>
      <c r="O97" s="1917"/>
      <c r="P97" s="2327">
        <f t="shared" si="2"/>
        <v>79330</v>
      </c>
      <c r="Q97" s="1956">
        <v>27</v>
      </c>
    </row>
    <row r="98" spans="1:17">
      <c r="A98" s="2221">
        <v>28</v>
      </c>
      <c r="B98" s="1586" t="s">
        <v>5819</v>
      </c>
      <c r="C98" s="1586"/>
      <c r="D98" s="1586"/>
      <c r="E98" s="1586"/>
      <c r="F98" s="1586"/>
      <c r="G98" s="2325"/>
      <c r="H98" s="2327">
        <v>3585</v>
      </c>
      <c r="I98" s="2770"/>
      <c r="J98" s="1924"/>
      <c r="K98" s="1917"/>
      <c r="L98" s="1917"/>
      <c r="M98" s="1917">
        <v>4205</v>
      </c>
      <c r="N98" s="1917">
        <v>83707</v>
      </c>
      <c r="O98" s="1917"/>
      <c r="P98" s="2327">
        <f t="shared" si="2"/>
        <v>87912</v>
      </c>
      <c r="Q98" s="1956">
        <v>28</v>
      </c>
    </row>
    <row r="99" spans="1:17">
      <c r="A99" s="2221">
        <v>29</v>
      </c>
      <c r="B99" s="1586" t="s">
        <v>5820</v>
      </c>
      <c r="C99" s="1586"/>
      <c r="D99" s="1586"/>
      <c r="E99" s="1586"/>
      <c r="F99" s="1586"/>
      <c r="G99" s="2325">
        <v>129</v>
      </c>
      <c r="H99" s="2327"/>
      <c r="I99" s="2770"/>
      <c r="J99" s="1924"/>
      <c r="K99" s="1917"/>
      <c r="L99" s="1917"/>
      <c r="M99" s="1917">
        <v>7020500</v>
      </c>
      <c r="N99" s="1917"/>
      <c r="O99" s="1917"/>
      <c r="P99" s="2327">
        <f t="shared" si="2"/>
        <v>7020500</v>
      </c>
      <c r="Q99" s="1956">
        <v>29</v>
      </c>
    </row>
    <row r="100" spans="1:17">
      <c r="A100" s="2221">
        <v>30</v>
      </c>
      <c r="B100" s="1586" t="s">
        <v>5821</v>
      </c>
      <c r="C100" s="1586"/>
      <c r="D100" s="1586"/>
      <c r="E100" s="1586"/>
      <c r="F100" s="1586"/>
      <c r="G100" s="2325"/>
      <c r="H100" s="2327">
        <v>3859</v>
      </c>
      <c r="I100" s="2770"/>
      <c r="J100" s="1924"/>
      <c r="K100" s="1917"/>
      <c r="L100" s="1917"/>
      <c r="M100" s="1917">
        <v>9667</v>
      </c>
      <c r="N100" s="1917">
        <v>46132</v>
      </c>
      <c r="O100" s="1917"/>
      <c r="P100" s="2327">
        <f t="shared" si="2"/>
        <v>55799</v>
      </c>
      <c r="Q100" s="1956">
        <v>30</v>
      </c>
    </row>
    <row r="101" spans="1:17">
      <c r="A101" s="2221">
        <v>31</v>
      </c>
      <c r="B101" s="1586" t="s">
        <v>5822</v>
      </c>
      <c r="C101" s="1586"/>
      <c r="D101" s="1586"/>
      <c r="E101" s="1586"/>
      <c r="F101" s="1586"/>
      <c r="G101" s="2325"/>
      <c r="H101" s="2327">
        <v>35</v>
      </c>
      <c r="I101" s="2770"/>
      <c r="J101" s="1924"/>
      <c r="K101" s="1917"/>
      <c r="L101" s="1917"/>
      <c r="M101" s="1917"/>
      <c r="N101" s="1917">
        <v>1942</v>
      </c>
      <c r="O101" s="1917"/>
      <c r="P101" s="2327">
        <f t="shared" si="2"/>
        <v>1942</v>
      </c>
      <c r="Q101" s="1956">
        <v>31</v>
      </c>
    </row>
    <row r="102" spans="1:17">
      <c r="A102" s="2221">
        <v>32</v>
      </c>
      <c r="B102" s="1586"/>
      <c r="C102" s="1586"/>
      <c r="D102" s="1586"/>
      <c r="E102" s="1586"/>
      <c r="F102" s="1586"/>
      <c r="G102" s="2325"/>
      <c r="H102" s="2327"/>
      <c r="I102" s="2770"/>
      <c r="J102" s="1924"/>
      <c r="K102" s="1917"/>
      <c r="L102" s="1917"/>
      <c r="M102" s="1917"/>
      <c r="N102" s="1917"/>
      <c r="O102" s="1917"/>
      <c r="P102" s="2327">
        <f t="shared" si="2"/>
        <v>0</v>
      </c>
      <c r="Q102" s="1956">
        <v>32</v>
      </c>
    </row>
    <row r="103" spans="1:17">
      <c r="A103" s="2221">
        <v>33</v>
      </c>
      <c r="B103" s="1586"/>
      <c r="C103" s="1586"/>
      <c r="D103" s="1586"/>
      <c r="E103" s="1586"/>
      <c r="F103" s="1586"/>
      <c r="G103" s="2325"/>
      <c r="H103" s="1748"/>
      <c r="I103" s="2770"/>
      <c r="J103" s="1924"/>
      <c r="K103" s="1917"/>
      <c r="L103" s="1917"/>
      <c r="M103" s="1917"/>
      <c r="N103" s="1917"/>
      <c r="O103" s="1917"/>
      <c r="P103" s="2327">
        <f t="shared" si="2"/>
        <v>0</v>
      </c>
      <c r="Q103" s="1956">
        <v>33</v>
      </c>
    </row>
    <row r="104" spans="1:17">
      <c r="A104" s="2221">
        <v>34</v>
      </c>
      <c r="B104" s="1586"/>
      <c r="C104" s="1586"/>
      <c r="D104" s="1586"/>
      <c r="E104" s="1586"/>
      <c r="F104" s="1586"/>
      <c r="G104" s="2325"/>
      <c r="H104" s="1748"/>
      <c r="I104" s="2770"/>
      <c r="J104" s="1924"/>
      <c r="K104" s="1917"/>
      <c r="L104" s="1917"/>
      <c r="M104" s="1917"/>
      <c r="N104" s="1917"/>
      <c r="O104" s="1917"/>
      <c r="P104" s="2327">
        <f t="shared" si="2"/>
        <v>0</v>
      </c>
      <c r="Q104" s="1956">
        <v>34</v>
      </c>
    </row>
    <row r="105" spans="1:17">
      <c r="A105" s="2221">
        <v>35</v>
      </c>
      <c r="B105" s="1586"/>
      <c r="C105" s="1586"/>
      <c r="D105" s="1586"/>
      <c r="E105" s="1586"/>
      <c r="F105" s="1586"/>
      <c r="G105" s="2325"/>
      <c r="H105" s="1748"/>
      <c r="I105" s="2770"/>
      <c r="J105" s="1924"/>
      <c r="K105" s="1917"/>
      <c r="L105" s="1917"/>
      <c r="M105" s="1917"/>
      <c r="N105" s="1917"/>
      <c r="O105" s="1917"/>
      <c r="P105" s="2327">
        <f t="shared" si="2"/>
        <v>0</v>
      </c>
      <c r="Q105" s="1956">
        <v>35</v>
      </c>
    </row>
    <row r="106" spans="1:17">
      <c r="A106" s="2221">
        <v>36</v>
      </c>
      <c r="B106" s="1586"/>
      <c r="C106" s="1586"/>
      <c r="D106" s="1586"/>
      <c r="E106" s="1586"/>
      <c r="F106" s="1586"/>
      <c r="G106" s="2325"/>
      <c r="H106" s="1748"/>
      <c r="I106" s="2770"/>
      <c r="J106" s="1924"/>
      <c r="K106" s="1917"/>
      <c r="L106" s="1917"/>
      <c r="M106" s="1917"/>
      <c r="N106" s="1917"/>
      <c r="O106" s="1917"/>
      <c r="P106" s="2327">
        <f t="shared" si="2"/>
        <v>0</v>
      </c>
      <c r="Q106" s="1956">
        <v>36</v>
      </c>
    </row>
    <row r="107" spans="1:17">
      <c r="A107" s="2221">
        <v>37</v>
      </c>
      <c r="B107" s="1586"/>
      <c r="C107" s="1586"/>
      <c r="D107" s="1586"/>
      <c r="E107" s="1586"/>
      <c r="F107" s="1586"/>
      <c r="G107" s="2325"/>
      <c r="H107" s="1748"/>
      <c r="I107" s="2770"/>
      <c r="J107" s="1924"/>
      <c r="K107" s="1917"/>
      <c r="L107" s="1917"/>
      <c r="M107" s="1917"/>
      <c r="N107" s="1917"/>
      <c r="O107" s="1917"/>
      <c r="P107" s="2327">
        <f t="shared" si="2"/>
        <v>0</v>
      </c>
      <c r="Q107" s="1956">
        <v>37</v>
      </c>
    </row>
    <row r="108" spans="1:17">
      <c r="A108" s="2221">
        <v>38</v>
      </c>
      <c r="B108" s="1586"/>
      <c r="C108" s="1586"/>
      <c r="D108" s="1586"/>
      <c r="E108" s="1586"/>
      <c r="F108" s="1586"/>
      <c r="G108" s="2325"/>
      <c r="H108" s="1748"/>
      <c r="I108" s="2770"/>
      <c r="J108" s="1924"/>
      <c r="K108" s="1917"/>
      <c r="L108" s="1917"/>
      <c r="M108" s="1917"/>
      <c r="N108" s="1917"/>
      <c r="O108" s="1917"/>
      <c r="P108" s="2327">
        <f t="shared" si="2"/>
        <v>0</v>
      </c>
      <c r="Q108" s="1956">
        <v>38</v>
      </c>
    </row>
    <row r="109" spans="1:17">
      <c r="A109" s="2221">
        <v>39</v>
      </c>
      <c r="B109" s="1586"/>
      <c r="C109" s="1586"/>
      <c r="D109" s="1586"/>
      <c r="E109" s="1586"/>
      <c r="F109" s="1586"/>
      <c r="G109" s="2325"/>
      <c r="H109" s="1748"/>
      <c r="I109" s="2770"/>
      <c r="J109" s="1924"/>
      <c r="K109" s="1917"/>
      <c r="L109" s="1917"/>
      <c r="M109" s="1917"/>
      <c r="N109" s="1917"/>
      <c r="O109" s="1917"/>
      <c r="P109" s="2327">
        <f t="shared" si="2"/>
        <v>0</v>
      </c>
      <c r="Q109" s="1956">
        <v>39</v>
      </c>
    </row>
    <row r="110" spans="1:17">
      <c r="A110" s="2221">
        <v>40</v>
      </c>
      <c r="B110" s="1586"/>
      <c r="C110" s="1586"/>
      <c r="D110" s="1586"/>
      <c r="E110" s="1586"/>
      <c r="F110" s="1586"/>
      <c r="G110" s="2325"/>
      <c r="H110" s="1748"/>
      <c r="I110" s="2770"/>
      <c r="J110" s="1924"/>
      <c r="K110" s="1917"/>
      <c r="L110" s="1917"/>
      <c r="M110" s="1917"/>
      <c r="N110" s="1917"/>
      <c r="O110" s="1917"/>
      <c r="P110" s="2327">
        <f t="shared" si="2"/>
        <v>0</v>
      </c>
      <c r="Q110" s="1956">
        <v>40</v>
      </c>
    </row>
    <row r="111" spans="1:17">
      <c r="A111" s="2221">
        <v>41</v>
      </c>
      <c r="B111" s="1586"/>
      <c r="C111" s="1586"/>
      <c r="D111" s="1586"/>
      <c r="E111" s="1586"/>
      <c r="F111" s="1586"/>
      <c r="G111" s="2325"/>
      <c r="H111" s="1748"/>
      <c r="I111" s="2770"/>
      <c r="J111" s="1924"/>
      <c r="K111" s="1917"/>
      <c r="L111" s="1917"/>
      <c r="M111" s="1917"/>
      <c r="N111" s="1917"/>
      <c r="O111" s="1917"/>
      <c r="P111" s="2327">
        <f t="shared" si="2"/>
        <v>0</v>
      </c>
      <c r="Q111" s="1956">
        <v>41</v>
      </c>
    </row>
    <row r="112" spans="1:17">
      <c r="A112" s="2221">
        <v>42</v>
      </c>
      <c r="B112" s="1586"/>
      <c r="C112" s="1586"/>
      <c r="D112" s="1586"/>
      <c r="E112" s="1586"/>
      <c r="F112" s="1586"/>
      <c r="G112" s="2325"/>
      <c r="H112" s="1748"/>
      <c r="I112" s="2770"/>
      <c r="J112" s="1924"/>
      <c r="K112" s="1917"/>
      <c r="L112" s="1917"/>
      <c r="M112" s="1917"/>
      <c r="N112" s="1917"/>
      <c r="O112" s="1917"/>
      <c r="P112" s="2327">
        <f t="shared" si="2"/>
        <v>0</v>
      </c>
      <c r="Q112" s="1956">
        <v>42</v>
      </c>
    </row>
    <row r="113" spans="1:17">
      <c r="A113" s="2221">
        <v>43</v>
      </c>
      <c r="B113" s="1586"/>
      <c r="C113" s="1586"/>
      <c r="D113" s="1586"/>
      <c r="E113" s="1586"/>
      <c r="F113" s="1586"/>
      <c r="G113" s="2325"/>
      <c r="H113" s="1748"/>
      <c r="I113" s="2770"/>
      <c r="J113" s="1924"/>
      <c r="K113" s="1917"/>
      <c r="L113" s="1917"/>
      <c r="M113" s="1917"/>
      <c r="N113" s="1917"/>
      <c r="O113" s="1917"/>
      <c r="P113" s="2327">
        <f t="shared" si="2"/>
        <v>0</v>
      </c>
      <c r="Q113" s="1956">
        <v>43</v>
      </c>
    </row>
    <row r="114" spans="1:17">
      <c r="A114" s="2221">
        <v>44</v>
      </c>
      <c r="B114" s="1586"/>
      <c r="C114" s="1586"/>
      <c r="D114" s="1586"/>
      <c r="E114" s="1586"/>
      <c r="F114" s="1586"/>
      <c r="G114" s="2325"/>
      <c r="H114" s="1748"/>
      <c r="I114" s="2770"/>
      <c r="J114" s="1924"/>
      <c r="K114" s="1917"/>
      <c r="L114" s="1917"/>
      <c r="M114" s="1917"/>
      <c r="N114" s="1917"/>
      <c r="O114" s="1917"/>
      <c r="P114" s="2327">
        <f t="shared" si="2"/>
        <v>0</v>
      </c>
      <c r="Q114" s="1956">
        <v>44</v>
      </c>
    </row>
    <row r="115" spans="1:17">
      <c r="A115" s="2221">
        <v>45</v>
      </c>
      <c r="B115" s="1586"/>
      <c r="C115" s="1586"/>
      <c r="D115" s="1586"/>
      <c r="E115" s="1586"/>
      <c r="F115" s="1586"/>
      <c r="G115" s="2325"/>
      <c r="H115" s="1748"/>
      <c r="I115" s="2770"/>
      <c r="J115" s="1924"/>
      <c r="K115" s="1917"/>
      <c r="L115" s="1917"/>
      <c r="M115" s="1917"/>
      <c r="N115" s="1917"/>
      <c r="O115" s="1917"/>
      <c r="P115" s="2327">
        <f t="shared" si="2"/>
        <v>0</v>
      </c>
      <c r="Q115" s="1956">
        <v>45</v>
      </c>
    </row>
    <row r="116" spans="1:17">
      <c r="A116" s="2221">
        <v>46</v>
      </c>
      <c r="B116" s="1586"/>
      <c r="C116" s="1586"/>
      <c r="D116" s="1586"/>
      <c r="E116" s="1586"/>
      <c r="F116" s="1586"/>
      <c r="G116" s="2325"/>
      <c r="H116" s="1748"/>
      <c r="I116" s="2770"/>
      <c r="J116" s="1924"/>
      <c r="K116" s="1917"/>
      <c r="L116" s="1917"/>
      <c r="M116" s="1917"/>
      <c r="N116" s="1917"/>
      <c r="O116" s="1917"/>
      <c r="P116" s="2327">
        <f t="shared" si="2"/>
        <v>0</v>
      </c>
      <c r="Q116" s="1956">
        <v>46</v>
      </c>
    </row>
    <row r="117" spans="1:17">
      <c r="A117" s="2221">
        <v>47</v>
      </c>
      <c r="B117" s="1586"/>
      <c r="C117" s="1586"/>
      <c r="D117" s="1586"/>
      <c r="E117" s="1586"/>
      <c r="F117" s="1586"/>
      <c r="G117" s="2325"/>
      <c r="H117" s="1748"/>
      <c r="I117" s="2770"/>
      <c r="J117" s="1924"/>
      <c r="K117" s="1917"/>
      <c r="L117" s="1917"/>
      <c r="M117" s="1917"/>
      <c r="N117" s="1917"/>
      <c r="O117" s="1917"/>
      <c r="P117" s="2327">
        <f t="shared" si="2"/>
        <v>0</v>
      </c>
      <c r="Q117" s="1956">
        <v>47</v>
      </c>
    </row>
    <row r="118" spans="1:17">
      <c r="A118" s="2221">
        <v>48</v>
      </c>
      <c r="B118" s="1586"/>
      <c r="C118" s="1586"/>
      <c r="D118" s="1586"/>
      <c r="E118" s="1586"/>
      <c r="F118" s="1586"/>
      <c r="G118" s="2325"/>
      <c r="H118" s="1748"/>
      <c r="I118" s="2770"/>
      <c r="J118" s="1924"/>
      <c r="K118" s="1917"/>
      <c r="L118" s="1917"/>
      <c r="M118" s="1917"/>
      <c r="N118" s="1917"/>
      <c r="O118" s="1917"/>
      <c r="P118" s="2327">
        <f t="shared" si="2"/>
        <v>0</v>
      </c>
      <c r="Q118" s="1956">
        <v>48</v>
      </c>
    </row>
    <row r="119" spans="1:17">
      <c r="A119" s="2221">
        <v>49</v>
      </c>
      <c r="B119" s="1586"/>
      <c r="C119" s="1586"/>
      <c r="D119" s="1586"/>
      <c r="E119" s="1586"/>
      <c r="F119" s="1586"/>
      <c r="G119" s="2325"/>
      <c r="H119" s="1748"/>
      <c r="I119" s="2770"/>
      <c r="J119" s="1924"/>
      <c r="K119" s="1917"/>
      <c r="L119" s="1917"/>
      <c r="M119" s="1917"/>
      <c r="N119" s="1917"/>
      <c r="O119" s="1917"/>
      <c r="P119" s="2327">
        <f t="shared" si="2"/>
        <v>0</v>
      </c>
      <c r="Q119" s="1956">
        <v>49</v>
      </c>
    </row>
    <row r="120" spans="1:17" ht="15.75" thickBot="1">
      <c r="A120" s="2217">
        <v>50</v>
      </c>
      <c r="B120" s="2328" t="s">
        <v>2322</v>
      </c>
      <c r="C120" s="2343"/>
      <c r="D120" s="2343"/>
      <c r="E120" s="2343"/>
      <c r="F120" s="2343"/>
      <c r="G120" s="2344"/>
      <c r="H120" s="3022">
        <f>SUM(H42:H119)</f>
        <v>8878651</v>
      </c>
      <c r="I120" s="2771"/>
      <c r="J120" s="2772">
        <f t="shared" ref="J120:P120" si="3">SUM(J71:J119)</f>
        <v>0</v>
      </c>
      <c r="K120" s="2331">
        <f t="shared" si="3"/>
        <v>0</v>
      </c>
      <c r="L120" s="2331">
        <f t="shared" si="3"/>
        <v>0</v>
      </c>
      <c r="M120" s="2332">
        <f t="shared" si="3"/>
        <v>65599917</v>
      </c>
      <c r="N120" s="2332">
        <f t="shared" si="3"/>
        <v>242820083</v>
      </c>
      <c r="O120" s="2332">
        <f t="shared" si="3"/>
        <v>34489913</v>
      </c>
      <c r="P120" s="2332">
        <f t="shared" si="3"/>
        <v>342909913</v>
      </c>
      <c r="Q120" s="2333">
        <v>50</v>
      </c>
    </row>
    <row r="121" spans="1:17">
      <c r="A121" s="1871"/>
      <c r="B121" s="1871"/>
      <c r="C121" s="2346"/>
      <c r="D121" s="2346"/>
      <c r="E121" s="2346"/>
      <c r="F121" s="2346"/>
      <c r="G121" s="2346"/>
      <c r="H121" s="2346"/>
      <c r="I121" s="2293"/>
      <c r="J121" s="2293"/>
      <c r="K121" s="1935"/>
      <c r="L121" s="1935"/>
      <c r="M121" s="2347"/>
      <c r="N121" s="2347"/>
      <c r="O121" s="2347"/>
      <c r="P121" s="2347"/>
      <c r="Q121" s="1871"/>
    </row>
    <row r="122" spans="1:17">
      <c r="A122" s="2839" t="s">
        <v>4661</v>
      </c>
      <c r="B122" s="2696"/>
      <c r="C122" s="2608"/>
      <c r="D122" s="2608"/>
      <c r="E122" s="2300"/>
      <c r="F122" s="2300"/>
      <c r="G122" s="2337"/>
      <c r="H122" s="2300"/>
      <c r="I122" s="2839" t="s">
        <v>4661</v>
      </c>
      <c r="J122" s="2696"/>
      <c r="K122" s="2608"/>
      <c r="L122" s="2608"/>
      <c r="M122" s="2300"/>
      <c r="N122" s="2348"/>
    </row>
    <row r="123" spans="1:17">
      <c r="A123" s="1619" t="s">
        <v>1965</v>
      </c>
      <c r="B123" s="1619"/>
      <c r="C123" s="1619"/>
      <c r="D123" s="1619"/>
      <c r="E123" s="1619"/>
      <c r="F123" s="1619"/>
      <c r="G123" s="1938"/>
      <c r="H123" s="1619"/>
      <c r="I123" s="2608" t="s">
        <v>1966</v>
      </c>
      <c r="J123" s="2608"/>
      <c r="K123" s="1619"/>
      <c r="L123" s="1619"/>
      <c r="M123" s="1619"/>
      <c r="N123" s="1619"/>
      <c r="O123" s="1619"/>
      <c r="P123" s="1619"/>
      <c r="Q123" s="1619"/>
    </row>
    <row r="124" spans="1:17" ht="16.5" thickBot="1">
      <c r="A124" s="2335" t="str">
        <f>'Data Sheet'!$C$25</f>
        <v xml:space="preserve"> New York State Electric &amp; Gas Corporation</v>
      </c>
      <c r="B124" s="2300"/>
      <c r="C124" s="2300"/>
      <c r="D124" s="2300"/>
      <c r="E124" s="2336" t="str">
        <f>'Data Sheet'!$C$40</f>
        <v xml:space="preserve"> </v>
      </c>
      <c r="F124" s="2300"/>
      <c r="G124" s="2337" t="str">
        <f>'Data Sheet'!$C$38</f>
        <v>12/31/2016</v>
      </c>
      <c r="H124" s="2300"/>
      <c r="I124" s="2765" t="str">
        <f>'Data Sheet'!$C$25</f>
        <v xml:space="preserve"> New York State Electric &amp; Gas Corporation</v>
      </c>
      <c r="J124" s="2539"/>
      <c r="K124" s="2300"/>
      <c r="L124" s="2300"/>
      <c r="M124" s="2300"/>
      <c r="N124" s="2300"/>
      <c r="O124" s="2336" t="str">
        <f>'Data Sheet'!$C$40</f>
        <v xml:space="preserve"> </v>
      </c>
      <c r="P124" s="1626" t="str">
        <f>'Data Sheet'!$C$38</f>
        <v>12/31/2016</v>
      </c>
    </row>
    <row r="125" spans="1:17">
      <c r="A125" s="2338"/>
      <c r="B125" s="2339"/>
      <c r="C125" s="2339"/>
      <c r="D125" s="2339"/>
      <c r="E125" s="2339"/>
      <c r="F125" s="2339"/>
      <c r="G125" s="2339"/>
      <c r="H125" s="2339"/>
      <c r="I125" s="2533"/>
      <c r="J125" s="2534"/>
      <c r="K125" s="2339"/>
      <c r="L125" s="2339"/>
      <c r="M125" s="2339"/>
      <c r="N125" s="2339"/>
      <c r="O125" s="2339"/>
      <c r="P125" s="2339"/>
      <c r="Q125" s="2340"/>
    </row>
    <row r="126" spans="1:17">
      <c r="A126" s="2066" t="s">
        <v>3684</v>
      </c>
      <c r="B126" s="1619"/>
      <c r="C126" s="1619"/>
      <c r="D126" s="1619"/>
      <c r="E126" s="1619"/>
      <c r="F126" s="1619"/>
      <c r="G126" s="2314"/>
      <c r="H126" s="2314"/>
      <c r="I126" s="2614" t="s">
        <v>3685</v>
      </c>
      <c r="J126" s="2608"/>
      <c r="K126" s="1619"/>
      <c r="L126" s="1619"/>
      <c r="M126" s="1619"/>
      <c r="N126" s="1619"/>
      <c r="O126" s="1619"/>
      <c r="P126" s="1619"/>
      <c r="Q126" s="1584"/>
    </row>
    <row r="127" spans="1:17">
      <c r="A127" s="2066" t="s">
        <v>3686</v>
      </c>
      <c r="B127" s="1619"/>
      <c r="C127" s="1619"/>
      <c r="D127" s="1619"/>
      <c r="E127" s="1619"/>
      <c r="F127" s="1619"/>
      <c r="G127" s="2314"/>
      <c r="H127" s="2314"/>
      <c r="I127" s="2614" t="s">
        <v>3687</v>
      </c>
      <c r="J127" s="2608"/>
      <c r="K127" s="1619"/>
      <c r="L127" s="1619"/>
      <c r="M127" s="1619"/>
      <c r="N127" s="1619"/>
      <c r="O127" s="1619"/>
      <c r="P127" s="1619"/>
      <c r="Q127" s="1584"/>
    </row>
    <row r="128" spans="1:17">
      <c r="A128" s="2341"/>
      <c r="B128" s="2310"/>
      <c r="C128" s="2310"/>
      <c r="D128" s="2310"/>
      <c r="E128" s="2310"/>
      <c r="F128" s="2310"/>
      <c r="G128" s="2310"/>
      <c r="H128" s="2337"/>
      <c r="I128" s="2767"/>
      <c r="J128" s="2544"/>
      <c r="K128" s="2310"/>
      <c r="L128" s="2310"/>
      <c r="M128" s="2310"/>
      <c r="N128" s="2310"/>
      <c r="O128" s="2310"/>
      <c r="P128" s="2310"/>
      <c r="Q128" s="2342"/>
    </row>
    <row r="129" spans="1:17">
      <c r="A129" s="2218"/>
      <c r="B129" s="1620"/>
      <c r="C129" s="2211"/>
      <c r="D129" s="1952"/>
      <c r="E129" s="1952"/>
      <c r="F129" s="3212" t="s">
        <v>4611</v>
      </c>
      <c r="G129" s="3213"/>
      <c r="H129" s="2552" t="s">
        <v>3582</v>
      </c>
      <c r="I129" s="2614" t="s">
        <v>3582</v>
      </c>
      <c r="J129" s="2768"/>
      <c r="K129" s="1858" t="s">
        <v>1950</v>
      </c>
      <c r="L129" s="2321"/>
      <c r="M129" s="1858" t="s">
        <v>1951</v>
      </c>
      <c r="N129" s="1858"/>
      <c r="O129" s="1858"/>
      <c r="P129" s="1858"/>
      <c r="Q129" s="2008"/>
    </row>
    <row r="130" spans="1:17">
      <c r="A130" s="2219"/>
      <c r="B130" s="2029" t="s">
        <v>1952</v>
      </c>
      <c r="C130" s="1583"/>
      <c r="D130" s="2029" t="s">
        <v>1953</v>
      </c>
      <c r="E130" s="2029" t="s">
        <v>3576</v>
      </c>
      <c r="F130" s="2029" t="s">
        <v>3576</v>
      </c>
      <c r="G130" s="2322" t="s">
        <v>3576</v>
      </c>
      <c r="H130" s="2763" t="s">
        <v>4218</v>
      </c>
      <c r="I130" s="2614" t="s">
        <v>4218</v>
      </c>
      <c r="J130" s="2768"/>
      <c r="K130" s="1583" t="s">
        <v>1778</v>
      </c>
      <c r="L130" s="1583"/>
      <c r="M130" s="2029" t="s">
        <v>1954</v>
      </c>
      <c r="N130" s="2029" t="s">
        <v>1955</v>
      </c>
      <c r="O130" s="1598" t="s">
        <v>2321</v>
      </c>
      <c r="P130" s="1853"/>
      <c r="Q130" s="2004"/>
    </row>
    <row r="131" spans="1:17">
      <c r="A131" s="2219"/>
      <c r="B131" s="2029" t="s">
        <v>1956</v>
      </c>
      <c r="C131" s="2029" t="s">
        <v>3578</v>
      </c>
      <c r="D131" s="2029" t="s">
        <v>3579</v>
      </c>
      <c r="E131" s="2029" t="s">
        <v>3580</v>
      </c>
      <c r="F131" s="2029" t="s">
        <v>3581</v>
      </c>
      <c r="G131" s="2322" t="s">
        <v>3581</v>
      </c>
      <c r="H131" s="2763" t="s">
        <v>4220</v>
      </c>
      <c r="I131" s="2614" t="s">
        <v>4222</v>
      </c>
      <c r="J131" s="2768"/>
      <c r="K131" s="2029" t="s">
        <v>3582</v>
      </c>
      <c r="L131" s="2029" t="s">
        <v>3582</v>
      </c>
      <c r="M131" s="2029" t="s">
        <v>523</v>
      </c>
      <c r="N131" s="2029" t="s">
        <v>523</v>
      </c>
      <c r="O131" s="1598" t="s">
        <v>523</v>
      </c>
      <c r="P131" s="1872" t="s">
        <v>1957</v>
      </c>
      <c r="Q131" s="1953" t="s">
        <v>1958</v>
      </c>
    </row>
    <row r="132" spans="1:17">
      <c r="A132" s="2219" t="s">
        <v>1718</v>
      </c>
      <c r="B132" s="2029" t="s">
        <v>1959</v>
      </c>
      <c r="C132" s="2029" t="s">
        <v>3588</v>
      </c>
      <c r="D132" s="2029" t="s">
        <v>3589</v>
      </c>
      <c r="E132" s="2029" t="s">
        <v>1954</v>
      </c>
      <c r="F132" s="2029" t="s">
        <v>3591</v>
      </c>
      <c r="G132" s="2322" t="s">
        <v>3592</v>
      </c>
      <c r="H132" s="2763" t="s">
        <v>4219</v>
      </c>
      <c r="I132" s="2614" t="s">
        <v>4223</v>
      </c>
      <c r="J132" s="2768"/>
      <c r="K132" s="2029" t="s">
        <v>1388</v>
      </c>
      <c r="L132" s="2029" t="s">
        <v>1961</v>
      </c>
      <c r="M132" s="2029" t="s">
        <v>3594</v>
      </c>
      <c r="N132" s="2029" t="s">
        <v>3594</v>
      </c>
      <c r="O132" s="1598" t="s">
        <v>3594</v>
      </c>
      <c r="P132" s="1872" t="s">
        <v>1962</v>
      </c>
      <c r="Q132" s="1953" t="s">
        <v>1721</v>
      </c>
    </row>
    <row r="133" spans="1:17">
      <c r="A133" s="2221" t="s">
        <v>1721</v>
      </c>
      <c r="B133" s="1600" t="s">
        <v>3007</v>
      </c>
      <c r="C133" s="1600" t="s">
        <v>3008</v>
      </c>
      <c r="D133" s="1600" t="s">
        <v>3009</v>
      </c>
      <c r="E133" s="1600" t="s">
        <v>3010</v>
      </c>
      <c r="F133" s="1600" t="s">
        <v>2337</v>
      </c>
      <c r="G133" s="2324" t="s">
        <v>2338</v>
      </c>
      <c r="H133" s="2764" t="s">
        <v>2339</v>
      </c>
      <c r="I133" s="2769"/>
      <c r="J133" s="2659" t="s">
        <v>4221</v>
      </c>
      <c r="K133" s="1600" t="s">
        <v>2340</v>
      </c>
      <c r="L133" s="1600" t="s">
        <v>2341</v>
      </c>
      <c r="M133" s="1600" t="s">
        <v>2342</v>
      </c>
      <c r="N133" s="1600" t="s">
        <v>2343</v>
      </c>
      <c r="O133" s="1601" t="s">
        <v>2344</v>
      </c>
      <c r="P133" s="1955" t="s">
        <v>181</v>
      </c>
      <c r="Q133" s="1956"/>
    </row>
    <row r="134" spans="1:17">
      <c r="A134" s="2221">
        <v>1</v>
      </c>
      <c r="B134" s="1586" t="s">
        <v>1778</v>
      </c>
      <c r="C134" s="1586" t="s">
        <v>1778</v>
      </c>
      <c r="D134" s="1586" t="s">
        <v>1778</v>
      </c>
      <c r="E134" s="1586" t="s">
        <v>1778</v>
      </c>
      <c r="F134" s="1586" t="s">
        <v>1778</v>
      </c>
      <c r="G134" s="2325" t="s">
        <v>1778</v>
      </c>
      <c r="H134" s="1748"/>
      <c r="I134" s="2770" t="s">
        <v>1778</v>
      </c>
      <c r="J134" s="1924"/>
      <c r="K134" s="1917" t="s">
        <v>1778</v>
      </c>
      <c r="L134" s="1917"/>
      <c r="M134" s="1897" t="s">
        <v>1778</v>
      </c>
      <c r="N134" s="1897" t="s">
        <v>1778</v>
      </c>
      <c r="O134" s="1897" t="s">
        <v>1778</v>
      </c>
      <c r="P134" s="2326">
        <f t="shared" ref="P134:P182" si="4">SUM(M134:O134)</f>
        <v>0</v>
      </c>
      <c r="Q134" s="1956">
        <v>1</v>
      </c>
    </row>
    <row r="135" spans="1:17">
      <c r="A135" s="2221">
        <v>2</v>
      </c>
      <c r="B135" s="1586"/>
      <c r="C135" s="1586"/>
      <c r="D135" s="1586"/>
      <c r="E135" s="1586"/>
      <c r="F135" s="1586"/>
      <c r="G135" s="2325"/>
      <c r="H135" s="1748"/>
      <c r="I135" s="2770"/>
      <c r="J135" s="1924"/>
      <c r="K135" s="1917"/>
      <c r="L135" s="1917"/>
      <c r="M135" s="1917" t="s">
        <v>1778</v>
      </c>
      <c r="N135" s="1917"/>
      <c r="O135" s="1917"/>
      <c r="P135" s="2327">
        <f t="shared" si="4"/>
        <v>0</v>
      </c>
      <c r="Q135" s="1956">
        <v>2</v>
      </c>
    </row>
    <row r="136" spans="1:17">
      <c r="A136" s="2221">
        <v>3</v>
      </c>
      <c r="B136" s="1586"/>
      <c r="C136" s="1586"/>
      <c r="D136" s="1586"/>
      <c r="E136" s="1586"/>
      <c r="F136" s="1586"/>
      <c r="G136" s="2325"/>
      <c r="H136" s="1748"/>
      <c r="I136" s="2770"/>
      <c r="J136" s="1924"/>
      <c r="K136" s="1917"/>
      <c r="L136" s="1917"/>
      <c r="M136" s="1917"/>
      <c r="N136" s="1917"/>
      <c r="O136" s="1917"/>
      <c r="P136" s="2327">
        <f t="shared" si="4"/>
        <v>0</v>
      </c>
      <c r="Q136" s="1956">
        <v>3</v>
      </c>
    </row>
    <row r="137" spans="1:17">
      <c r="A137" s="2221">
        <v>4</v>
      </c>
      <c r="B137" s="1586"/>
      <c r="C137" s="1586"/>
      <c r="D137" s="1586"/>
      <c r="E137" s="1586"/>
      <c r="F137" s="1586"/>
      <c r="G137" s="2325"/>
      <c r="H137" s="1748"/>
      <c r="I137" s="2770"/>
      <c r="J137" s="1924"/>
      <c r="K137" s="1917"/>
      <c r="L137" s="1917"/>
      <c r="M137" s="1917"/>
      <c r="N137" s="1917"/>
      <c r="O137" s="1917"/>
      <c r="P137" s="2327">
        <f t="shared" si="4"/>
        <v>0</v>
      </c>
      <c r="Q137" s="1956">
        <v>4</v>
      </c>
    </row>
    <row r="138" spans="1:17">
      <c r="A138" s="2221">
        <v>5</v>
      </c>
      <c r="B138" s="1586"/>
      <c r="C138" s="1586"/>
      <c r="D138" s="1586"/>
      <c r="E138" s="1586"/>
      <c r="F138" s="1586"/>
      <c r="G138" s="2325"/>
      <c r="H138" s="1748"/>
      <c r="I138" s="2770"/>
      <c r="J138" s="1924"/>
      <c r="K138" s="1917"/>
      <c r="L138" s="1917"/>
      <c r="M138" s="1917"/>
      <c r="N138" s="1917"/>
      <c r="O138" s="1917"/>
      <c r="P138" s="2327">
        <f t="shared" si="4"/>
        <v>0</v>
      </c>
      <c r="Q138" s="1956">
        <v>5</v>
      </c>
    </row>
    <row r="139" spans="1:17">
      <c r="A139" s="2221">
        <v>6</v>
      </c>
      <c r="B139" s="1586"/>
      <c r="C139" s="1586"/>
      <c r="D139" s="1586"/>
      <c r="E139" s="1586"/>
      <c r="F139" s="1586"/>
      <c r="G139" s="2325"/>
      <c r="H139" s="1748"/>
      <c r="I139" s="2770"/>
      <c r="J139" s="1924"/>
      <c r="K139" s="1917"/>
      <c r="L139" s="1917"/>
      <c r="M139" s="1917"/>
      <c r="N139" s="1917"/>
      <c r="O139" s="1917"/>
      <c r="P139" s="2327">
        <f t="shared" si="4"/>
        <v>0</v>
      </c>
      <c r="Q139" s="1956">
        <v>6</v>
      </c>
    </row>
    <row r="140" spans="1:17">
      <c r="A140" s="2221">
        <v>7</v>
      </c>
      <c r="B140" s="1586"/>
      <c r="C140" s="1586"/>
      <c r="D140" s="1586"/>
      <c r="E140" s="1586"/>
      <c r="F140" s="1586"/>
      <c r="G140" s="2325"/>
      <c r="H140" s="1748"/>
      <c r="I140" s="2770"/>
      <c r="J140" s="1924"/>
      <c r="K140" s="1917"/>
      <c r="L140" s="1917"/>
      <c r="M140" s="1917"/>
      <c r="N140" s="1917"/>
      <c r="O140" s="1917"/>
      <c r="P140" s="2327">
        <f t="shared" si="4"/>
        <v>0</v>
      </c>
      <c r="Q140" s="1956">
        <v>7</v>
      </c>
    </row>
    <row r="141" spans="1:17">
      <c r="A141" s="2221">
        <v>8</v>
      </c>
      <c r="B141" s="1586"/>
      <c r="C141" s="1586"/>
      <c r="D141" s="1586"/>
      <c r="E141" s="1586"/>
      <c r="F141" s="1586"/>
      <c r="G141" s="2325"/>
      <c r="H141" s="1748"/>
      <c r="I141" s="2770"/>
      <c r="J141" s="1924"/>
      <c r="K141" s="1917"/>
      <c r="L141" s="1917"/>
      <c r="M141" s="1917"/>
      <c r="N141" s="1917"/>
      <c r="O141" s="1917"/>
      <c r="P141" s="2327">
        <f t="shared" si="4"/>
        <v>0</v>
      </c>
      <c r="Q141" s="1956">
        <v>8</v>
      </c>
    </row>
    <row r="142" spans="1:17">
      <c r="A142" s="2221">
        <v>9</v>
      </c>
      <c r="B142" s="1586"/>
      <c r="C142" s="1586"/>
      <c r="D142" s="1586"/>
      <c r="E142" s="1586"/>
      <c r="F142" s="1586"/>
      <c r="G142" s="2325"/>
      <c r="H142" s="1748"/>
      <c r="I142" s="2770"/>
      <c r="J142" s="1924"/>
      <c r="K142" s="1917"/>
      <c r="L142" s="1917"/>
      <c r="M142" s="1917"/>
      <c r="N142" s="1917"/>
      <c r="O142" s="1917"/>
      <c r="P142" s="2327">
        <f t="shared" si="4"/>
        <v>0</v>
      </c>
      <c r="Q142" s="1956">
        <v>9</v>
      </c>
    </row>
    <row r="143" spans="1:17">
      <c r="A143" s="2221">
        <v>10</v>
      </c>
      <c r="B143" s="1586"/>
      <c r="C143" s="1586"/>
      <c r="D143" s="1586"/>
      <c r="E143" s="1586"/>
      <c r="F143" s="1586"/>
      <c r="G143" s="2325"/>
      <c r="H143" s="1748"/>
      <c r="I143" s="2770"/>
      <c r="J143" s="1924"/>
      <c r="K143" s="1917"/>
      <c r="L143" s="1917"/>
      <c r="M143" s="1917"/>
      <c r="N143" s="1917"/>
      <c r="O143" s="1917"/>
      <c r="P143" s="2327">
        <f t="shared" si="4"/>
        <v>0</v>
      </c>
      <c r="Q143" s="1956">
        <v>10</v>
      </c>
    </row>
    <row r="144" spans="1:17">
      <c r="A144" s="2221">
        <v>11</v>
      </c>
      <c r="B144" s="1586"/>
      <c r="C144" s="1586"/>
      <c r="D144" s="1586"/>
      <c r="E144" s="1586"/>
      <c r="F144" s="1586"/>
      <c r="G144" s="2325"/>
      <c r="H144" s="1748"/>
      <c r="I144" s="2770"/>
      <c r="J144" s="1924"/>
      <c r="K144" s="1917"/>
      <c r="L144" s="1917"/>
      <c r="M144" s="1917"/>
      <c r="N144" s="1917"/>
      <c r="O144" s="1917"/>
      <c r="P144" s="2327">
        <f t="shared" si="4"/>
        <v>0</v>
      </c>
      <c r="Q144" s="1956">
        <v>11</v>
      </c>
    </row>
    <row r="145" spans="1:17">
      <c r="A145" s="2221">
        <v>12</v>
      </c>
      <c r="B145" s="1586"/>
      <c r="C145" s="1586"/>
      <c r="D145" s="1586"/>
      <c r="E145" s="1586"/>
      <c r="F145" s="1586"/>
      <c r="G145" s="2325"/>
      <c r="H145" s="1748"/>
      <c r="I145" s="2770"/>
      <c r="J145" s="1924"/>
      <c r="K145" s="1917"/>
      <c r="L145" s="1917"/>
      <c r="M145" s="1917"/>
      <c r="N145" s="1917"/>
      <c r="O145" s="1917"/>
      <c r="P145" s="2327">
        <f t="shared" si="4"/>
        <v>0</v>
      </c>
      <c r="Q145" s="1956">
        <v>12</v>
      </c>
    </row>
    <row r="146" spans="1:17">
      <c r="A146" s="2221">
        <v>13</v>
      </c>
      <c r="B146" s="1586"/>
      <c r="C146" s="1586"/>
      <c r="D146" s="1586"/>
      <c r="E146" s="1586"/>
      <c r="F146" s="1586"/>
      <c r="G146" s="2325"/>
      <c r="H146" s="1748"/>
      <c r="I146" s="2770"/>
      <c r="J146" s="1924"/>
      <c r="K146" s="1917"/>
      <c r="L146" s="1917"/>
      <c r="M146" s="1917"/>
      <c r="N146" s="1917"/>
      <c r="O146" s="1917"/>
      <c r="P146" s="2327">
        <f t="shared" si="4"/>
        <v>0</v>
      </c>
      <c r="Q146" s="1956">
        <v>13</v>
      </c>
    </row>
    <row r="147" spans="1:17">
      <c r="A147" s="2221">
        <v>14</v>
      </c>
      <c r="B147" s="1586"/>
      <c r="C147" s="1586"/>
      <c r="D147" s="1586"/>
      <c r="E147" s="1586"/>
      <c r="F147" s="1586"/>
      <c r="G147" s="2325"/>
      <c r="H147" s="1748"/>
      <c r="I147" s="2770"/>
      <c r="J147" s="1924"/>
      <c r="K147" s="1917"/>
      <c r="L147" s="1917"/>
      <c r="M147" s="1917"/>
      <c r="N147" s="1917"/>
      <c r="O147" s="1917"/>
      <c r="P147" s="2327">
        <f t="shared" si="4"/>
        <v>0</v>
      </c>
      <c r="Q147" s="1956">
        <v>14</v>
      </c>
    </row>
    <row r="148" spans="1:17">
      <c r="A148" s="2221">
        <v>15</v>
      </c>
      <c r="B148" s="1586"/>
      <c r="C148" s="1586"/>
      <c r="D148" s="1586"/>
      <c r="E148" s="1586"/>
      <c r="F148" s="1586"/>
      <c r="G148" s="2325"/>
      <c r="H148" s="1748"/>
      <c r="I148" s="2770"/>
      <c r="J148" s="1924"/>
      <c r="K148" s="1917"/>
      <c r="L148" s="1917"/>
      <c r="M148" s="1917"/>
      <c r="N148" s="1917"/>
      <c r="O148" s="1917"/>
      <c r="P148" s="2327">
        <f t="shared" si="4"/>
        <v>0</v>
      </c>
      <c r="Q148" s="1956">
        <v>15</v>
      </c>
    </row>
    <row r="149" spans="1:17">
      <c r="A149" s="2221">
        <v>16</v>
      </c>
      <c r="B149" s="1586"/>
      <c r="C149" s="1586"/>
      <c r="D149" s="1586"/>
      <c r="E149" s="1586"/>
      <c r="F149" s="1586"/>
      <c r="G149" s="2325"/>
      <c r="H149" s="1748"/>
      <c r="I149" s="2770"/>
      <c r="J149" s="1924"/>
      <c r="K149" s="1917"/>
      <c r="L149" s="1917"/>
      <c r="M149" s="1917"/>
      <c r="N149" s="1917"/>
      <c r="O149" s="1917"/>
      <c r="P149" s="2327">
        <f t="shared" si="4"/>
        <v>0</v>
      </c>
      <c r="Q149" s="1956">
        <v>16</v>
      </c>
    </row>
    <row r="150" spans="1:17">
      <c r="A150" s="2221">
        <v>17</v>
      </c>
      <c r="B150" s="1586"/>
      <c r="C150" s="1586"/>
      <c r="D150" s="1586"/>
      <c r="E150" s="1586"/>
      <c r="F150" s="1586"/>
      <c r="G150" s="2325"/>
      <c r="H150" s="1748"/>
      <c r="I150" s="2770"/>
      <c r="J150" s="1924"/>
      <c r="K150" s="1917"/>
      <c r="L150" s="1917"/>
      <c r="M150" s="1917"/>
      <c r="N150" s="1917"/>
      <c r="O150" s="1917"/>
      <c r="P150" s="2327">
        <f t="shared" si="4"/>
        <v>0</v>
      </c>
      <c r="Q150" s="1956">
        <v>17</v>
      </c>
    </row>
    <row r="151" spans="1:17">
      <c r="A151" s="2221">
        <v>18</v>
      </c>
      <c r="B151" s="1586"/>
      <c r="C151" s="1586"/>
      <c r="D151" s="1586"/>
      <c r="E151" s="1586"/>
      <c r="F151" s="1586"/>
      <c r="G151" s="2325"/>
      <c r="H151" s="1748"/>
      <c r="I151" s="2770"/>
      <c r="J151" s="1924"/>
      <c r="K151" s="1917"/>
      <c r="L151" s="1917"/>
      <c r="M151" s="1917"/>
      <c r="N151" s="1917"/>
      <c r="O151" s="1917"/>
      <c r="P151" s="2327">
        <f t="shared" si="4"/>
        <v>0</v>
      </c>
      <c r="Q151" s="1956">
        <v>18</v>
      </c>
    </row>
    <row r="152" spans="1:17">
      <c r="A152" s="2221">
        <v>19</v>
      </c>
      <c r="B152" s="1586"/>
      <c r="C152" s="1586"/>
      <c r="D152" s="1586"/>
      <c r="E152" s="1586"/>
      <c r="F152" s="1586"/>
      <c r="G152" s="2325"/>
      <c r="H152" s="1748"/>
      <c r="I152" s="2770"/>
      <c r="J152" s="1924"/>
      <c r="K152" s="1917"/>
      <c r="L152" s="1917"/>
      <c r="M152" s="1917"/>
      <c r="N152" s="1917"/>
      <c r="O152" s="1917"/>
      <c r="P152" s="2327">
        <f t="shared" si="4"/>
        <v>0</v>
      </c>
      <c r="Q152" s="1956">
        <v>19</v>
      </c>
    </row>
    <row r="153" spans="1:17">
      <c r="A153" s="2221">
        <v>20</v>
      </c>
      <c r="B153" s="1586"/>
      <c r="C153" s="1586"/>
      <c r="D153" s="1586"/>
      <c r="E153" s="1586"/>
      <c r="F153" s="1586"/>
      <c r="G153" s="2325"/>
      <c r="H153" s="1748"/>
      <c r="I153" s="2770"/>
      <c r="J153" s="1924"/>
      <c r="K153" s="1917"/>
      <c r="L153" s="1917"/>
      <c r="M153" s="1917"/>
      <c r="N153" s="1917"/>
      <c r="O153" s="1917"/>
      <c r="P153" s="2327">
        <f t="shared" si="4"/>
        <v>0</v>
      </c>
      <c r="Q153" s="1956">
        <v>20</v>
      </c>
    </row>
    <row r="154" spans="1:17">
      <c r="A154" s="2221">
        <v>21</v>
      </c>
      <c r="B154" s="1586"/>
      <c r="C154" s="1586"/>
      <c r="D154" s="1586"/>
      <c r="E154" s="1586"/>
      <c r="F154" s="1586"/>
      <c r="G154" s="2325"/>
      <c r="H154" s="1748"/>
      <c r="I154" s="2770"/>
      <c r="J154" s="1924"/>
      <c r="K154" s="1917"/>
      <c r="L154" s="1917"/>
      <c r="M154" s="1917"/>
      <c r="N154" s="1917"/>
      <c r="O154" s="1917"/>
      <c r="P154" s="2327">
        <f t="shared" si="4"/>
        <v>0</v>
      </c>
      <c r="Q154" s="1956">
        <v>21</v>
      </c>
    </row>
    <row r="155" spans="1:17">
      <c r="A155" s="2221">
        <v>22</v>
      </c>
      <c r="B155" s="1586"/>
      <c r="C155" s="1586"/>
      <c r="D155" s="1586"/>
      <c r="E155" s="1586"/>
      <c r="F155" s="1586"/>
      <c r="G155" s="2325"/>
      <c r="H155" s="1748"/>
      <c r="I155" s="2770"/>
      <c r="J155" s="1924"/>
      <c r="K155" s="1917"/>
      <c r="L155" s="1917"/>
      <c r="M155" s="1917"/>
      <c r="N155" s="1917"/>
      <c r="O155" s="1917"/>
      <c r="P155" s="2327">
        <f t="shared" si="4"/>
        <v>0</v>
      </c>
      <c r="Q155" s="1956">
        <v>22</v>
      </c>
    </row>
    <row r="156" spans="1:17">
      <c r="A156" s="2221">
        <v>23</v>
      </c>
      <c r="B156" s="1586"/>
      <c r="C156" s="1586"/>
      <c r="D156" s="1586"/>
      <c r="E156" s="1586"/>
      <c r="F156" s="1586"/>
      <c r="G156" s="2325"/>
      <c r="H156" s="1748"/>
      <c r="I156" s="2770"/>
      <c r="J156" s="1924"/>
      <c r="K156" s="1917"/>
      <c r="L156" s="1917"/>
      <c r="M156" s="1917"/>
      <c r="N156" s="1917"/>
      <c r="O156" s="1917"/>
      <c r="P156" s="2327">
        <f t="shared" si="4"/>
        <v>0</v>
      </c>
      <c r="Q156" s="1956">
        <v>23</v>
      </c>
    </row>
    <row r="157" spans="1:17">
      <c r="A157" s="2221">
        <v>24</v>
      </c>
      <c r="B157" s="1586"/>
      <c r="C157" s="1586"/>
      <c r="D157" s="1586"/>
      <c r="E157" s="1586"/>
      <c r="F157" s="1586"/>
      <c r="G157" s="2325"/>
      <c r="H157" s="1748"/>
      <c r="I157" s="2770"/>
      <c r="J157" s="1924"/>
      <c r="K157" s="1917"/>
      <c r="L157" s="1917"/>
      <c r="M157" s="1917"/>
      <c r="N157" s="1917"/>
      <c r="O157" s="1917"/>
      <c r="P157" s="2327">
        <f t="shared" si="4"/>
        <v>0</v>
      </c>
      <c r="Q157" s="1956">
        <v>24</v>
      </c>
    </row>
    <row r="158" spans="1:17">
      <c r="A158" s="2221">
        <v>25</v>
      </c>
      <c r="B158" s="1586"/>
      <c r="C158" s="1586"/>
      <c r="D158" s="1586"/>
      <c r="E158" s="1586"/>
      <c r="F158" s="1586"/>
      <c r="G158" s="2325"/>
      <c r="H158" s="1748"/>
      <c r="I158" s="2770"/>
      <c r="J158" s="1924"/>
      <c r="K158" s="1917"/>
      <c r="L158" s="1917"/>
      <c r="M158" s="1917"/>
      <c r="N158" s="1917"/>
      <c r="O158" s="1917"/>
      <c r="P158" s="2327">
        <f t="shared" si="4"/>
        <v>0</v>
      </c>
      <c r="Q158" s="1956">
        <v>25</v>
      </c>
    </row>
    <row r="159" spans="1:17">
      <c r="A159" s="2221">
        <v>26</v>
      </c>
      <c r="B159" s="1586"/>
      <c r="C159" s="1586"/>
      <c r="D159" s="1586"/>
      <c r="E159" s="1586"/>
      <c r="F159" s="1586"/>
      <c r="G159" s="2325"/>
      <c r="H159" s="1748"/>
      <c r="I159" s="2770"/>
      <c r="J159" s="1924"/>
      <c r="K159" s="1917"/>
      <c r="L159" s="1917"/>
      <c r="M159" s="1917"/>
      <c r="N159" s="1917"/>
      <c r="O159" s="1917"/>
      <c r="P159" s="2327">
        <f t="shared" si="4"/>
        <v>0</v>
      </c>
      <c r="Q159" s="1956">
        <v>26</v>
      </c>
    </row>
    <row r="160" spans="1:17">
      <c r="A160" s="2221">
        <v>27</v>
      </c>
      <c r="B160" s="1586"/>
      <c r="C160" s="1586"/>
      <c r="D160" s="1586"/>
      <c r="E160" s="1586"/>
      <c r="F160" s="1586"/>
      <c r="G160" s="2325"/>
      <c r="H160" s="1748"/>
      <c r="I160" s="2770"/>
      <c r="J160" s="1924"/>
      <c r="K160" s="1917"/>
      <c r="L160" s="1917"/>
      <c r="M160" s="1917"/>
      <c r="N160" s="1917"/>
      <c r="O160" s="1917"/>
      <c r="P160" s="2327">
        <f t="shared" si="4"/>
        <v>0</v>
      </c>
      <c r="Q160" s="1956">
        <v>27</v>
      </c>
    </row>
    <row r="161" spans="1:17">
      <c r="A161" s="2221">
        <v>28</v>
      </c>
      <c r="B161" s="1586"/>
      <c r="C161" s="1586"/>
      <c r="D161" s="1586"/>
      <c r="E161" s="1586"/>
      <c r="F161" s="1586"/>
      <c r="G161" s="2325"/>
      <c r="H161" s="1748"/>
      <c r="I161" s="2770"/>
      <c r="J161" s="1924"/>
      <c r="K161" s="1917"/>
      <c r="L161" s="1917"/>
      <c r="M161" s="1917"/>
      <c r="N161" s="1917"/>
      <c r="O161" s="1917"/>
      <c r="P161" s="2327">
        <f t="shared" si="4"/>
        <v>0</v>
      </c>
      <c r="Q161" s="1956">
        <v>28</v>
      </c>
    </row>
    <row r="162" spans="1:17">
      <c r="A162" s="2221">
        <v>29</v>
      </c>
      <c r="B162" s="1586"/>
      <c r="C162" s="1586"/>
      <c r="D162" s="1586"/>
      <c r="E162" s="1586"/>
      <c r="F162" s="1586"/>
      <c r="G162" s="2325"/>
      <c r="H162" s="1748"/>
      <c r="I162" s="2770"/>
      <c r="J162" s="1924"/>
      <c r="K162" s="1917"/>
      <c r="L162" s="1917"/>
      <c r="M162" s="1917"/>
      <c r="N162" s="1917"/>
      <c r="O162" s="1917"/>
      <c r="P162" s="2327">
        <f t="shared" si="4"/>
        <v>0</v>
      </c>
      <c r="Q162" s="1956">
        <v>29</v>
      </c>
    </row>
    <row r="163" spans="1:17">
      <c r="A163" s="2221">
        <v>30</v>
      </c>
      <c r="B163" s="1586"/>
      <c r="C163" s="1586"/>
      <c r="D163" s="1586"/>
      <c r="E163" s="1586"/>
      <c r="F163" s="1586"/>
      <c r="G163" s="2325"/>
      <c r="H163" s="1748"/>
      <c r="I163" s="2770"/>
      <c r="J163" s="1924"/>
      <c r="K163" s="1917"/>
      <c r="L163" s="1917"/>
      <c r="M163" s="1917"/>
      <c r="N163" s="1917"/>
      <c r="O163" s="1917"/>
      <c r="P163" s="2327">
        <f t="shared" si="4"/>
        <v>0</v>
      </c>
      <c r="Q163" s="1956">
        <v>30</v>
      </c>
    </row>
    <row r="164" spans="1:17">
      <c r="A164" s="2221">
        <v>31</v>
      </c>
      <c r="B164" s="1586"/>
      <c r="C164" s="1586"/>
      <c r="D164" s="1586"/>
      <c r="E164" s="1586"/>
      <c r="F164" s="1586"/>
      <c r="G164" s="2325"/>
      <c r="H164" s="1748"/>
      <c r="I164" s="2770"/>
      <c r="J164" s="1924"/>
      <c r="K164" s="1917"/>
      <c r="L164" s="1917"/>
      <c r="M164" s="1917"/>
      <c r="N164" s="1917"/>
      <c r="O164" s="1917"/>
      <c r="P164" s="2327">
        <f t="shared" si="4"/>
        <v>0</v>
      </c>
      <c r="Q164" s="1956">
        <v>31</v>
      </c>
    </row>
    <row r="165" spans="1:17">
      <c r="A165" s="2221">
        <v>32</v>
      </c>
      <c r="B165" s="1586"/>
      <c r="C165" s="1586"/>
      <c r="D165" s="1586"/>
      <c r="E165" s="1586"/>
      <c r="F165" s="1586"/>
      <c r="G165" s="2325"/>
      <c r="H165" s="1748"/>
      <c r="I165" s="2770"/>
      <c r="J165" s="1924"/>
      <c r="K165" s="1917"/>
      <c r="L165" s="1917"/>
      <c r="M165" s="1917"/>
      <c r="N165" s="1917"/>
      <c r="O165" s="1917"/>
      <c r="P165" s="2327">
        <f t="shared" si="4"/>
        <v>0</v>
      </c>
      <c r="Q165" s="1956">
        <v>32</v>
      </c>
    </row>
    <row r="166" spans="1:17">
      <c r="A166" s="2221">
        <v>33</v>
      </c>
      <c r="B166" s="1586"/>
      <c r="C166" s="1586"/>
      <c r="D166" s="1586"/>
      <c r="E166" s="1586"/>
      <c r="F166" s="1586"/>
      <c r="G166" s="2325"/>
      <c r="H166" s="1748"/>
      <c r="I166" s="2770"/>
      <c r="J166" s="1924"/>
      <c r="K166" s="1917"/>
      <c r="L166" s="1917"/>
      <c r="M166" s="1917"/>
      <c r="N166" s="1917"/>
      <c r="O166" s="1917"/>
      <c r="P166" s="2327">
        <f t="shared" si="4"/>
        <v>0</v>
      </c>
      <c r="Q166" s="1956">
        <v>33</v>
      </c>
    </row>
    <row r="167" spans="1:17">
      <c r="A167" s="2221">
        <v>34</v>
      </c>
      <c r="B167" s="1586"/>
      <c r="C167" s="1586"/>
      <c r="D167" s="1586"/>
      <c r="E167" s="1586"/>
      <c r="F167" s="1586"/>
      <c r="G167" s="2325"/>
      <c r="H167" s="1748"/>
      <c r="I167" s="2770"/>
      <c r="J167" s="1924"/>
      <c r="K167" s="1917"/>
      <c r="L167" s="1917"/>
      <c r="M167" s="1917"/>
      <c r="N167" s="1917"/>
      <c r="O167" s="1917"/>
      <c r="P167" s="2327">
        <f t="shared" si="4"/>
        <v>0</v>
      </c>
      <c r="Q167" s="1956">
        <v>34</v>
      </c>
    </row>
    <row r="168" spans="1:17">
      <c r="A168" s="2221">
        <v>35</v>
      </c>
      <c r="B168" s="1586"/>
      <c r="C168" s="1586"/>
      <c r="D168" s="1586"/>
      <c r="E168" s="1586"/>
      <c r="F168" s="1586"/>
      <c r="G168" s="2325"/>
      <c r="H168" s="1748"/>
      <c r="I168" s="2770"/>
      <c r="J168" s="1924"/>
      <c r="K168" s="1917"/>
      <c r="L168" s="1917"/>
      <c r="M168" s="1917"/>
      <c r="N168" s="1917"/>
      <c r="O168" s="1917"/>
      <c r="P168" s="2327">
        <f t="shared" si="4"/>
        <v>0</v>
      </c>
      <c r="Q168" s="1956">
        <v>35</v>
      </c>
    </row>
    <row r="169" spans="1:17">
      <c r="A169" s="2221">
        <v>36</v>
      </c>
      <c r="B169" s="1586"/>
      <c r="C169" s="1586"/>
      <c r="D169" s="1586"/>
      <c r="E169" s="1586"/>
      <c r="F169" s="1586"/>
      <c r="G169" s="2325"/>
      <c r="H169" s="1748"/>
      <c r="I169" s="2770"/>
      <c r="J169" s="1924"/>
      <c r="K169" s="1917"/>
      <c r="L169" s="1917"/>
      <c r="M169" s="1917"/>
      <c r="N169" s="1917"/>
      <c r="O169" s="1917"/>
      <c r="P169" s="2327">
        <f t="shared" si="4"/>
        <v>0</v>
      </c>
      <c r="Q169" s="1956">
        <v>36</v>
      </c>
    </row>
    <row r="170" spans="1:17">
      <c r="A170" s="2221">
        <v>37</v>
      </c>
      <c r="B170" s="1586"/>
      <c r="C170" s="1586"/>
      <c r="D170" s="1586"/>
      <c r="E170" s="1586"/>
      <c r="F170" s="1586"/>
      <c r="G170" s="2325"/>
      <c r="H170" s="1748"/>
      <c r="I170" s="2770"/>
      <c r="J170" s="1924"/>
      <c r="K170" s="1917"/>
      <c r="L170" s="1917"/>
      <c r="M170" s="1917"/>
      <c r="N170" s="1917"/>
      <c r="O170" s="1917"/>
      <c r="P170" s="2327">
        <f t="shared" si="4"/>
        <v>0</v>
      </c>
      <c r="Q170" s="1956">
        <v>37</v>
      </c>
    </row>
    <row r="171" spans="1:17">
      <c r="A171" s="2221">
        <v>38</v>
      </c>
      <c r="B171" s="1586"/>
      <c r="C171" s="1586"/>
      <c r="D171" s="1586"/>
      <c r="E171" s="1586"/>
      <c r="F171" s="1586"/>
      <c r="G171" s="2325"/>
      <c r="H171" s="1748"/>
      <c r="I171" s="2770"/>
      <c r="J171" s="1924"/>
      <c r="K171" s="1917"/>
      <c r="L171" s="1917"/>
      <c r="M171" s="1917"/>
      <c r="N171" s="1917"/>
      <c r="O171" s="1917"/>
      <c r="P171" s="2327">
        <f t="shared" si="4"/>
        <v>0</v>
      </c>
      <c r="Q171" s="1956">
        <v>38</v>
      </c>
    </row>
    <row r="172" spans="1:17">
      <c r="A172" s="2221">
        <v>39</v>
      </c>
      <c r="B172" s="1586"/>
      <c r="C172" s="1586"/>
      <c r="D172" s="1586"/>
      <c r="E172" s="1586"/>
      <c r="F172" s="1586"/>
      <c r="G172" s="2325"/>
      <c r="H172" s="1748"/>
      <c r="I172" s="2770"/>
      <c r="J172" s="1924"/>
      <c r="K172" s="1917"/>
      <c r="L172" s="1917"/>
      <c r="M172" s="1917"/>
      <c r="N172" s="1917"/>
      <c r="O172" s="1917"/>
      <c r="P172" s="2327">
        <f t="shared" si="4"/>
        <v>0</v>
      </c>
      <c r="Q172" s="1956">
        <v>39</v>
      </c>
    </row>
    <row r="173" spans="1:17">
      <c r="A173" s="2221">
        <v>40</v>
      </c>
      <c r="B173" s="1586"/>
      <c r="C173" s="1586"/>
      <c r="D173" s="1586"/>
      <c r="E173" s="1586"/>
      <c r="F173" s="1586"/>
      <c r="G173" s="2325"/>
      <c r="H173" s="1748"/>
      <c r="I173" s="2770"/>
      <c r="J173" s="1924"/>
      <c r="K173" s="1917"/>
      <c r="L173" s="1917"/>
      <c r="M173" s="1917"/>
      <c r="N173" s="1917"/>
      <c r="O173" s="1917"/>
      <c r="P173" s="2327">
        <f t="shared" si="4"/>
        <v>0</v>
      </c>
      <c r="Q173" s="1956">
        <v>40</v>
      </c>
    </row>
    <row r="174" spans="1:17">
      <c r="A174" s="2221">
        <v>41</v>
      </c>
      <c r="B174" s="1586"/>
      <c r="C174" s="1586"/>
      <c r="D174" s="1586"/>
      <c r="E174" s="1586"/>
      <c r="F174" s="1586"/>
      <c r="G174" s="2325"/>
      <c r="H174" s="1748"/>
      <c r="I174" s="2770"/>
      <c r="J174" s="1924"/>
      <c r="K174" s="1917"/>
      <c r="L174" s="1917"/>
      <c r="M174" s="1917"/>
      <c r="N174" s="1917"/>
      <c r="O174" s="1917"/>
      <c r="P174" s="2327">
        <f t="shared" si="4"/>
        <v>0</v>
      </c>
      <c r="Q174" s="1956">
        <v>41</v>
      </c>
    </row>
    <row r="175" spans="1:17">
      <c r="A175" s="2221">
        <v>42</v>
      </c>
      <c r="B175" s="1586"/>
      <c r="C175" s="1586"/>
      <c r="D175" s="1586"/>
      <c r="E175" s="1586"/>
      <c r="F175" s="1586"/>
      <c r="G175" s="2325"/>
      <c r="H175" s="1748"/>
      <c r="I175" s="2770"/>
      <c r="J175" s="1924"/>
      <c r="K175" s="1917"/>
      <c r="L175" s="1917"/>
      <c r="M175" s="1917"/>
      <c r="N175" s="1917"/>
      <c r="O175" s="1917"/>
      <c r="P175" s="2327">
        <f t="shared" si="4"/>
        <v>0</v>
      </c>
      <c r="Q175" s="1956">
        <v>42</v>
      </c>
    </row>
    <row r="176" spans="1:17">
      <c r="A176" s="2221">
        <v>43</v>
      </c>
      <c r="B176" s="1586"/>
      <c r="C176" s="1586"/>
      <c r="D176" s="1586"/>
      <c r="E176" s="1586"/>
      <c r="F176" s="1586"/>
      <c r="G176" s="2325"/>
      <c r="H176" s="1748"/>
      <c r="I176" s="2770"/>
      <c r="J176" s="1924"/>
      <c r="K176" s="1917"/>
      <c r="L176" s="1917"/>
      <c r="M176" s="1917"/>
      <c r="N176" s="1917"/>
      <c r="O176" s="1917"/>
      <c r="P176" s="2327">
        <f t="shared" si="4"/>
        <v>0</v>
      </c>
      <c r="Q176" s="1956">
        <v>43</v>
      </c>
    </row>
    <row r="177" spans="1:17">
      <c r="A177" s="2221">
        <v>44</v>
      </c>
      <c r="B177" s="1586"/>
      <c r="C177" s="1586"/>
      <c r="D177" s="1586"/>
      <c r="E177" s="1586"/>
      <c r="F177" s="1586"/>
      <c r="G177" s="2325"/>
      <c r="H177" s="1748"/>
      <c r="I177" s="2770"/>
      <c r="J177" s="1924"/>
      <c r="K177" s="1917"/>
      <c r="L177" s="1917"/>
      <c r="M177" s="1917"/>
      <c r="N177" s="1917"/>
      <c r="O177" s="1917"/>
      <c r="P177" s="2327">
        <f t="shared" si="4"/>
        <v>0</v>
      </c>
      <c r="Q177" s="1956">
        <v>44</v>
      </c>
    </row>
    <row r="178" spans="1:17">
      <c r="A178" s="2221">
        <v>45</v>
      </c>
      <c r="B178" s="1586"/>
      <c r="C178" s="1586"/>
      <c r="D178" s="1586"/>
      <c r="E178" s="1586"/>
      <c r="F178" s="1586"/>
      <c r="G178" s="2325"/>
      <c r="H178" s="1748"/>
      <c r="I178" s="2770"/>
      <c r="J178" s="1924"/>
      <c r="K178" s="1917"/>
      <c r="L178" s="1917"/>
      <c r="M178" s="1917"/>
      <c r="N178" s="1917"/>
      <c r="O178" s="1917"/>
      <c r="P178" s="2327">
        <f t="shared" si="4"/>
        <v>0</v>
      </c>
      <c r="Q178" s="1956">
        <v>45</v>
      </c>
    </row>
    <row r="179" spans="1:17">
      <c r="A179" s="2221">
        <v>46</v>
      </c>
      <c r="B179" s="1586"/>
      <c r="C179" s="1586"/>
      <c r="D179" s="1586"/>
      <c r="E179" s="1586"/>
      <c r="F179" s="1586"/>
      <c r="G179" s="2325"/>
      <c r="H179" s="1748"/>
      <c r="I179" s="2770"/>
      <c r="J179" s="1924"/>
      <c r="K179" s="1917"/>
      <c r="L179" s="1917"/>
      <c r="M179" s="1917"/>
      <c r="N179" s="1917"/>
      <c r="O179" s="1917"/>
      <c r="P179" s="2327">
        <f t="shared" si="4"/>
        <v>0</v>
      </c>
      <c r="Q179" s="1956">
        <v>46</v>
      </c>
    </row>
    <row r="180" spans="1:17">
      <c r="A180" s="2221">
        <v>47</v>
      </c>
      <c r="B180" s="1586"/>
      <c r="C180" s="1586"/>
      <c r="D180" s="1586"/>
      <c r="E180" s="1586"/>
      <c r="F180" s="1586"/>
      <c r="G180" s="2325"/>
      <c r="H180" s="1748"/>
      <c r="I180" s="2770"/>
      <c r="J180" s="1924"/>
      <c r="K180" s="1917"/>
      <c r="L180" s="1917"/>
      <c r="M180" s="1917"/>
      <c r="N180" s="1917"/>
      <c r="O180" s="1917"/>
      <c r="P180" s="2327">
        <f t="shared" si="4"/>
        <v>0</v>
      </c>
      <c r="Q180" s="1956">
        <v>47</v>
      </c>
    </row>
    <row r="181" spans="1:17">
      <c r="A181" s="2221">
        <v>48</v>
      </c>
      <c r="B181" s="1586"/>
      <c r="C181" s="1586"/>
      <c r="D181" s="1586"/>
      <c r="E181" s="1586"/>
      <c r="F181" s="1586"/>
      <c r="G181" s="2325"/>
      <c r="H181" s="1748"/>
      <c r="I181" s="2770"/>
      <c r="J181" s="1924"/>
      <c r="K181" s="1917"/>
      <c r="L181" s="1917"/>
      <c r="M181" s="1917"/>
      <c r="N181" s="1917"/>
      <c r="O181" s="1917"/>
      <c r="P181" s="2327">
        <f t="shared" si="4"/>
        <v>0</v>
      </c>
      <c r="Q181" s="1956">
        <v>48</v>
      </c>
    </row>
    <row r="182" spans="1:17">
      <c r="A182" s="2221">
        <v>49</v>
      </c>
      <c r="B182" s="1586"/>
      <c r="C182" s="1586"/>
      <c r="D182" s="1586"/>
      <c r="E182" s="1586"/>
      <c r="F182" s="1586"/>
      <c r="G182" s="2325"/>
      <c r="H182" s="1748"/>
      <c r="I182" s="2770"/>
      <c r="J182" s="1924"/>
      <c r="K182" s="1917"/>
      <c r="L182" s="1917"/>
      <c r="M182" s="1917"/>
      <c r="N182" s="1917"/>
      <c r="O182" s="1917"/>
      <c r="P182" s="2327">
        <f t="shared" si="4"/>
        <v>0</v>
      </c>
      <c r="Q182" s="1956">
        <v>49</v>
      </c>
    </row>
    <row r="183" spans="1:17" ht="15.75" thickBot="1">
      <c r="A183" s="2217">
        <v>50</v>
      </c>
      <c r="B183" s="2328" t="s">
        <v>2322</v>
      </c>
      <c r="C183" s="2343"/>
      <c r="D183" s="2343"/>
      <c r="E183" s="2343"/>
      <c r="F183" s="2343"/>
      <c r="G183" s="2344"/>
      <c r="H183" s="2345"/>
      <c r="I183" s="2771"/>
      <c r="J183" s="2772">
        <f t="shared" ref="J183:P183" si="5">SUM(J134:J182)</f>
        <v>0</v>
      </c>
      <c r="K183" s="2331">
        <f t="shared" si="5"/>
        <v>0</v>
      </c>
      <c r="L183" s="2331">
        <f t="shared" si="5"/>
        <v>0</v>
      </c>
      <c r="M183" s="2332">
        <f t="shared" si="5"/>
        <v>0</v>
      </c>
      <c r="N183" s="2332">
        <f t="shared" si="5"/>
        <v>0</v>
      </c>
      <c r="O183" s="2332">
        <f t="shared" si="5"/>
        <v>0</v>
      </c>
      <c r="P183" s="2332">
        <f t="shared" si="5"/>
        <v>0</v>
      </c>
      <c r="Q183" s="2333">
        <v>50</v>
      </c>
    </row>
    <row r="184" spans="1:17">
      <c r="A184" s="1871"/>
      <c r="B184" s="1871"/>
      <c r="I184" s="2293"/>
      <c r="J184" s="2293"/>
      <c r="K184" s="1935"/>
      <c r="L184" s="1935"/>
      <c r="M184" s="2347"/>
      <c r="N184" s="2347"/>
      <c r="O184" s="2347"/>
      <c r="P184" s="2347"/>
      <c r="Q184" s="1871"/>
    </row>
    <row r="185" spans="1:17">
      <c r="A185" s="2839" t="s">
        <v>4661</v>
      </c>
      <c r="B185" s="2696"/>
      <c r="C185" s="2608"/>
      <c r="D185" s="2608"/>
      <c r="E185" s="2300"/>
      <c r="F185" s="2300"/>
      <c r="G185" s="2300"/>
      <c r="H185" s="2300"/>
      <c r="I185" s="2839" t="s">
        <v>4661</v>
      </c>
      <c r="J185" s="2696"/>
      <c r="K185" s="2608"/>
      <c r="L185" s="2608"/>
      <c r="M185" s="2300"/>
      <c r="N185" s="2348"/>
    </row>
    <row r="186" spans="1:17">
      <c r="A186" s="1619" t="s">
        <v>1967</v>
      </c>
      <c r="B186" s="1619"/>
      <c r="C186" s="1619"/>
      <c r="D186" s="1619"/>
      <c r="E186" s="1619"/>
      <c r="F186" s="1619"/>
      <c r="G186" s="1619"/>
      <c r="H186" s="1619"/>
      <c r="I186" s="2608" t="s">
        <v>1968</v>
      </c>
      <c r="J186" s="2608"/>
      <c r="K186" s="1619"/>
      <c r="L186" s="1619"/>
      <c r="M186" s="1619"/>
      <c r="N186" s="1619"/>
      <c r="O186" s="1619"/>
      <c r="P186" s="1619"/>
      <c r="Q186" s="1619"/>
    </row>
    <row r="187" spans="1:17" ht="16.5" thickBot="1">
      <c r="A187" s="2335" t="str">
        <f>'Data Sheet'!$C$25</f>
        <v xml:space="preserve"> New York State Electric &amp; Gas Corporation</v>
      </c>
      <c r="B187" s="2300"/>
      <c r="C187" s="2300"/>
      <c r="D187" s="2300"/>
      <c r="E187" s="2336" t="str">
        <f>'Data Sheet'!$C$40</f>
        <v xml:space="preserve"> </v>
      </c>
      <c r="F187" s="2300"/>
      <c r="G187" s="2300" t="str">
        <f>'Data Sheet'!$C$38</f>
        <v>12/31/2016</v>
      </c>
      <c r="H187" s="2300"/>
      <c r="I187" s="2765" t="str">
        <f>'Data Sheet'!$C$25</f>
        <v xml:space="preserve"> New York State Electric &amp; Gas Corporation</v>
      </c>
      <c r="J187" s="2539"/>
      <c r="K187" s="2300"/>
      <c r="L187" s="2300"/>
      <c r="M187" s="2300"/>
      <c r="N187" s="2300"/>
      <c r="O187" s="2336" t="str">
        <f>'Data Sheet'!$C$40</f>
        <v xml:space="preserve"> </v>
      </c>
      <c r="P187" s="1626" t="str">
        <f>'Data Sheet'!$C$38</f>
        <v>12/31/2016</v>
      </c>
    </row>
    <row r="188" spans="1:17">
      <c r="A188" s="2338"/>
      <c r="B188" s="2339"/>
      <c r="C188" s="2339"/>
      <c r="D188" s="2339"/>
      <c r="E188" s="2339"/>
      <c r="F188" s="2339"/>
      <c r="G188" s="2339"/>
      <c r="H188" s="2339"/>
      <c r="I188" s="2533"/>
      <c r="J188" s="2534"/>
      <c r="K188" s="2339"/>
      <c r="L188" s="2339"/>
      <c r="M188" s="2339"/>
      <c r="N188" s="2339"/>
      <c r="O188" s="2339"/>
      <c r="P188" s="2339"/>
      <c r="Q188" s="2340"/>
    </row>
    <row r="189" spans="1:17">
      <c r="A189" s="2066" t="s">
        <v>3684</v>
      </c>
      <c r="B189" s="1619"/>
      <c r="C189" s="1619"/>
      <c r="D189" s="1619"/>
      <c r="E189" s="1619"/>
      <c r="F189" s="1619"/>
      <c r="G189" s="2314"/>
      <c r="H189" s="2314"/>
      <c r="I189" s="2614" t="s">
        <v>3685</v>
      </c>
      <c r="J189" s="2608"/>
      <c r="K189" s="1619"/>
      <c r="L189" s="1619"/>
      <c r="M189" s="1619"/>
      <c r="N189" s="1619"/>
      <c r="O189" s="1619"/>
      <c r="P189" s="1619"/>
      <c r="Q189" s="1584"/>
    </row>
    <row r="190" spans="1:17">
      <c r="A190" s="2066" t="s">
        <v>3686</v>
      </c>
      <c r="B190" s="1619"/>
      <c r="C190" s="1619"/>
      <c r="D190" s="1619"/>
      <c r="E190" s="1619"/>
      <c r="F190" s="1619"/>
      <c r="G190" s="2314"/>
      <c r="H190" s="2314"/>
      <c r="I190" s="2614" t="s">
        <v>3687</v>
      </c>
      <c r="J190" s="2608"/>
      <c r="K190" s="1619"/>
      <c r="L190" s="1619"/>
      <c r="M190" s="1619"/>
      <c r="N190" s="1619"/>
      <c r="O190" s="1619"/>
      <c r="P190" s="1619"/>
      <c r="Q190" s="1584"/>
    </row>
    <row r="191" spans="1:17">
      <c r="A191" s="2341"/>
      <c r="B191" s="2310"/>
      <c r="C191" s="2310"/>
      <c r="D191" s="2310"/>
      <c r="E191" s="2310"/>
      <c r="F191" s="2310"/>
      <c r="G191" s="2310"/>
      <c r="H191" s="2337"/>
      <c r="I191" s="2767"/>
      <c r="J191" s="2544"/>
      <c r="K191" s="2310"/>
      <c r="L191" s="2310"/>
      <c r="M191" s="2310"/>
      <c r="N191" s="2310"/>
      <c r="O191" s="2310"/>
      <c r="P191" s="2310"/>
      <c r="Q191" s="2342"/>
    </row>
    <row r="192" spans="1:17">
      <c r="A192" s="2218"/>
      <c r="B192" s="1620"/>
      <c r="C192" s="2211"/>
      <c r="D192" s="1952"/>
      <c r="E192" s="1952"/>
      <c r="F192" s="3212" t="s">
        <v>4611</v>
      </c>
      <c r="G192" s="3213"/>
      <c r="H192" s="2552" t="s">
        <v>3582</v>
      </c>
      <c r="I192" s="2614" t="s">
        <v>3582</v>
      </c>
      <c r="J192" s="2768"/>
      <c r="K192" s="1858" t="s">
        <v>1950</v>
      </c>
      <c r="L192" s="2321"/>
      <c r="M192" s="1858" t="s">
        <v>1951</v>
      </c>
      <c r="N192" s="1858"/>
      <c r="O192" s="1858"/>
      <c r="P192" s="1858"/>
      <c r="Q192" s="2008"/>
    </row>
    <row r="193" spans="1:17">
      <c r="A193" s="2219"/>
      <c r="B193" s="2029" t="s">
        <v>1952</v>
      </c>
      <c r="C193" s="1583"/>
      <c r="D193" s="2029" t="s">
        <v>1953</v>
      </c>
      <c r="E193" s="2029" t="s">
        <v>3576</v>
      </c>
      <c r="F193" s="2029" t="s">
        <v>3576</v>
      </c>
      <c r="G193" s="2322" t="s">
        <v>3576</v>
      </c>
      <c r="H193" s="2763" t="s">
        <v>4218</v>
      </c>
      <c r="I193" s="2614" t="s">
        <v>4218</v>
      </c>
      <c r="J193" s="2768"/>
      <c r="K193" s="1583" t="s">
        <v>1778</v>
      </c>
      <c r="L193" s="1583"/>
      <c r="M193" s="2029" t="s">
        <v>1954</v>
      </c>
      <c r="N193" s="2029" t="s">
        <v>1955</v>
      </c>
      <c r="O193" s="1598" t="s">
        <v>2321</v>
      </c>
      <c r="P193" s="1853"/>
      <c r="Q193" s="2004"/>
    </row>
    <row r="194" spans="1:17">
      <c r="A194" s="2219"/>
      <c r="B194" s="2029" t="s">
        <v>1956</v>
      </c>
      <c r="C194" s="2029" t="s">
        <v>3578</v>
      </c>
      <c r="D194" s="2029" t="s">
        <v>3579</v>
      </c>
      <c r="E194" s="2029" t="s">
        <v>3580</v>
      </c>
      <c r="F194" s="2029" t="s">
        <v>3581</v>
      </c>
      <c r="G194" s="2322" t="s">
        <v>3581</v>
      </c>
      <c r="H194" s="2763" t="s">
        <v>4220</v>
      </c>
      <c r="I194" s="2614" t="s">
        <v>4222</v>
      </c>
      <c r="J194" s="2768"/>
      <c r="K194" s="2029" t="s">
        <v>3582</v>
      </c>
      <c r="L194" s="2029" t="s">
        <v>3582</v>
      </c>
      <c r="M194" s="2029" t="s">
        <v>523</v>
      </c>
      <c r="N194" s="2029" t="s">
        <v>523</v>
      </c>
      <c r="O194" s="1598" t="s">
        <v>523</v>
      </c>
      <c r="P194" s="1872" t="s">
        <v>1957</v>
      </c>
      <c r="Q194" s="1953" t="s">
        <v>1958</v>
      </c>
    </row>
    <row r="195" spans="1:17">
      <c r="A195" s="2219" t="s">
        <v>1718</v>
      </c>
      <c r="B195" s="2029" t="s">
        <v>1959</v>
      </c>
      <c r="C195" s="2029" t="s">
        <v>3588</v>
      </c>
      <c r="D195" s="2029" t="s">
        <v>3589</v>
      </c>
      <c r="E195" s="2029" t="s">
        <v>1954</v>
      </c>
      <c r="F195" s="2029" t="s">
        <v>3591</v>
      </c>
      <c r="G195" s="2322" t="s">
        <v>3592</v>
      </c>
      <c r="H195" s="2763" t="s">
        <v>4219</v>
      </c>
      <c r="I195" s="2614" t="s">
        <v>4223</v>
      </c>
      <c r="J195" s="2768"/>
      <c r="K195" s="2029" t="s">
        <v>1388</v>
      </c>
      <c r="L195" s="2029" t="s">
        <v>1961</v>
      </c>
      <c r="M195" s="2029" t="s">
        <v>3594</v>
      </c>
      <c r="N195" s="2029" t="s">
        <v>3594</v>
      </c>
      <c r="O195" s="1598" t="s">
        <v>3594</v>
      </c>
      <c r="P195" s="1872" t="s">
        <v>1962</v>
      </c>
      <c r="Q195" s="1953" t="s">
        <v>1721</v>
      </c>
    </row>
    <row r="196" spans="1:17">
      <c r="A196" s="2221" t="s">
        <v>1721</v>
      </c>
      <c r="B196" s="1600" t="s">
        <v>3007</v>
      </c>
      <c r="C196" s="1600" t="s">
        <v>3008</v>
      </c>
      <c r="D196" s="1600" t="s">
        <v>3009</v>
      </c>
      <c r="E196" s="1600" t="s">
        <v>3010</v>
      </c>
      <c r="F196" s="1600" t="s">
        <v>2337</v>
      </c>
      <c r="G196" s="2324" t="s">
        <v>2338</v>
      </c>
      <c r="H196" s="2764" t="s">
        <v>2339</v>
      </c>
      <c r="I196" s="2769"/>
      <c r="J196" s="2659" t="s">
        <v>4221</v>
      </c>
      <c r="K196" s="1600" t="s">
        <v>2340</v>
      </c>
      <c r="L196" s="1600" t="s">
        <v>2341</v>
      </c>
      <c r="M196" s="1600" t="s">
        <v>2342</v>
      </c>
      <c r="N196" s="1600" t="s">
        <v>2343</v>
      </c>
      <c r="O196" s="1601" t="s">
        <v>2344</v>
      </c>
      <c r="P196" s="1955" t="s">
        <v>181</v>
      </c>
      <c r="Q196" s="1956"/>
    </row>
    <row r="197" spans="1:17">
      <c r="A197" s="2221">
        <v>1</v>
      </c>
      <c r="B197" s="1586" t="s">
        <v>1778</v>
      </c>
      <c r="C197" s="1586" t="s">
        <v>1778</v>
      </c>
      <c r="D197" s="1586" t="s">
        <v>1778</v>
      </c>
      <c r="E197" s="1586" t="s">
        <v>1778</v>
      </c>
      <c r="F197" s="1586" t="s">
        <v>1778</v>
      </c>
      <c r="G197" s="2325" t="s">
        <v>1778</v>
      </c>
      <c r="H197" s="1748"/>
      <c r="I197" s="2770" t="s">
        <v>1778</v>
      </c>
      <c r="J197" s="1924"/>
      <c r="K197" s="1917" t="s">
        <v>1778</v>
      </c>
      <c r="L197" s="1917"/>
      <c r="M197" s="1897" t="s">
        <v>1778</v>
      </c>
      <c r="N197" s="1897" t="s">
        <v>1778</v>
      </c>
      <c r="O197" s="1897" t="s">
        <v>1778</v>
      </c>
      <c r="P197" s="2326">
        <f t="shared" ref="P197:P245" si="6">SUM(M197:O197)</f>
        <v>0</v>
      </c>
      <c r="Q197" s="1956">
        <v>1</v>
      </c>
    </row>
    <row r="198" spans="1:17">
      <c r="A198" s="2221">
        <v>2</v>
      </c>
      <c r="B198" s="1586"/>
      <c r="C198" s="1586"/>
      <c r="D198" s="1586"/>
      <c r="E198" s="1586"/>
      <c r="F198" s="1586"/>
      <c r="G198" s="2325"/>
      <c r="H198" s="1748"/>
      <c r="I198" s="2770"/>
      <c r="J198" s="1924"/>
      <c r="K198" s="1917"/>
      <c r="L198" s="1917"/>
      <c r="M198" s="1917" t="s">
        <v>1778</v>
      </c>
      <c r="N198" s="1917"/>
      <c r="O198" s="1917"/>
      <c r="P198" s="2327">
        <f t="shared" si="6"/>
        <v>0</v>
      </c>
      <c r="Q198" s="1956">
        <v>2</v>
      </c>
    </row>
    <row r="199" spans="1:17">
      <c r="A199" s="2221">
        <v>3</v>
      </c>
      <c r="B199" s="1586"/>
      <c r="C199" s="1586"/>
      <c r="D199" s="1586"/>
      <c r="E199" s="1586"/>
      <c r="F199" s="1586"/>
      <c r="G199" s="2325"/>
      <c r="H199" s="1748"/>
      <c r="I199" s="2770"/>
      <c r="J199" s="1924"/>
      <c r="K199" s="1917"/>
      <c r="L199" s="1917"/>
      <c r="M199" s="1917"/>
      <c r="N199" s="1917"/>
      <c r="O199" s="1917"/>
      <c r="P199" s="2327">
        <f t="shared" si="6"/>
        <v>0</v>
      </c>
      <c r="Q199" s="1956">
        <v>3</v>
      </c>
    </row>
    <row r="200" spans="1:17">
      <c r="A200" s="2221">
        <v>4</v>
      </c>
      <c r="B200" s="1586"/>
      <c r="C200" s="1586"/>
      <c r="D200" s="1586"/>
      <c r="E200" s="1586"/>
      <c r="F200" s="1586"/>
      <c r="G200" s="2325"/>
      <c r="H200" s="1748"/>
      <c r="I200" s="2770"/>
      <c r="J200" s="1924"/>
      <c r="K200" s="1917"/>
      <c r="L200" s="1917"/>
      <c r="M200" s="1917"/>
      <c r="N200" s="1917"/>
      <c r="O200" s="1917"/>
      <c r="P200" s="2327">
        <f t="shared" si="6"/>
        <v>0</v>
      </c>
      <c r="Q200" s="1956">
        <v>4</v>
      </c>
    </row>
    <row r="201" spans="1:17">
      <c r="A201" s="2221">
        <v>5</v>
      </c>
      <c r="B201" s="1586"/>
      <c r="C201" s="1586"/>
      <c r="D201" s="1586"/>
      <c r="E201" s="1586"/>
      <c r="F201" s="1586"/>
      <c r="G201" s="2325"/>
      <c r="H201" s="1748"/>
      <c r="I201" s="2770"/>
      <c r="J201" s="1924"/>
      <c r="K201" s="1917"/>
      <c r="L201" s="1917"/>
      <c r="M201" s="1917"/>
      <c r="N201" s="1917"/>
      <c r="O201" s="1917"/>
      <c r="P201" s="2327">
        <f t="shared" si="6"/>
        <v>0</v>
      </c>
      <c r="Q201" s="1956">
        <v>5</v>
      </c>
    </row>
    <row r="202" spans="1:17">
      <c r="A202" s="2221">
        <v>6</v>
      </c>
      <c r="B202" s="1586"/>
      <c r="C202" s="1586"/>
      <c r="D202" s="1586"/>
      <c r="E202" s="1586"/>
      <c r="F202" s="1586"/>
      <c r="G202" s="2325"/>
      <c r="H202" s="1748"/>
      <c r="I202" s="2770"/>
      <c r="J202" s="1924"/>
      <c r="K202" s="1917"/>
      <c r="L202" s="1917"/>
      <c r="M202" s="1917"/>
      <c r="N202" s="1917"/>
      <c r="O202" s="1917"/>
      <c r="P202" s="2327">
        <f t="shared" si="6"/>
        <v>0</v>
      </c>
      <c r="Q202" s="1956">
        <v>6</v>
      </c>
    </row>
    <row r="203" spans="1:17">
      <c r="A203" s="2221">
        <v>7</v>
      </c>
      <c r="B203" s="1586"/>
      <c r="C203" s="1586"/>
      <c r="D203" s="1586"/>
      <c r="E203" s="1586"/>
      <c r="F203" s="1586"/>
      <c r="G203" s="2325"/>
      <c r="H203" s="1748"/>
      <c r="I203" s="2770"/>
      <c r="J203" s="1924"/>
      <c r="K203" s="1917"/>
      <c r="L203" s="1917"/>
      <c r="M203" s="1917"/>
      <c r="N203" s="1917"/>
      <c r="O203" s="1917"/>
      <c r="P203" s="2327">
        <f t="shared" si="6"/>
        <v>0</v>
      </c>
      <c r="Q203" s="1956">
        <v>7</v>
      </c>
    </row>
    <row r="204" spans="1:17">
      <c r="A204" s="2221">
        <v>8</v>
      </c>
      <c r="B204" s="1586"/>
      <c r="C204" s="1586"/>
      <c r="D204" s="1586"/>
      <c r="E204" s="1586"/>
      <c r="F204" s="1586"/>
      <c r="G204" s="2325"/>
      <c r="H204" s="1748"/>
      <c r="I204" s="2770"/>
      <c r="J204" s="1924"/>
      <c r="K204" s="1917"/>
      <c r="L204" s="1917"/>
      <c r="M204" s="1917"/>
      <c r="N204" s="1917"/>
      <c r="O204" s="1917"/>
      <c r="P204" s="2327">
        <f t="shared" si="6"/>
        <v>0</v>
      </c>
      <c r="Q204" s="1956">
        <v>8</v>
      </c>
    </row>
    <row r="205" spans="1:17">
      <c r="A205" s="2221">
        <v>9</v>
      </c>
      <c r="B205" s="1586"/>
      <c r="C205" s="1586"/>
      <c r="D205" s="1586"/>
      <c r="E205" s="1586"/>
      <c r="F205" s="1586"/>
      <c r="G205" s="2325"/>
      <c r="H205" s="1748"/>
      <c r="I205" s="2770"/>
      <c r="J205" s="1924"/>
      <c r="K205" s="1917"/>
      <c r="L205" s="1917"/>
      <c r="M205" s="1917"/>
      <c r="N205" s="1917"/>
      <c r="O205" s="1917"/>
      <c r="P205" s="2327">
        <f t="shared" si="6"/>
        <v>0</v>
      </c>
      <c r="Q205" s="1956">
        <v>9</v>
      </c>
    </row>
    <row r="206" spans="1:17">
      <c r="A206" s="2221">
        <v>10</v>
      </c>
      <c r="B206" s="1586"/>
      <c r="C206" s="1586"/>
      <c r="D206" s="1586"/>
      <c r="E206" s="1586"/>
      <c r="F206" s="1586"/>
      <c r="G206" s="2325"/>
      <c r="H206" s="1748"/>
      <c r="I206" s="2770"/>
      <c r="J206" s="1924"/>
      <c r="K206" s="1917"/>
      <c r="L206" s="1917"/>
      <c r="M206" s="1917"/>
      <c r="N206" s="1917"/>
      <c r="O206" s="1917"/>
      <c r="P206" s="2327">
        <f t="shared" si="6"/>
        <v>0</v>
      </c>
      <c r="Q206" s="1956">
        <v>10</v>
      </c>
    </row>
    <row r="207" spans="1:17">
      <c r="A207" s="2221">
        <v>11</v>
      </c>
      <c r="B207" s="1586"/>
      <c r="C207" s="1586"/>
      <c r="D207" s="1586"/>
      <c r="E207" s="1586"/>
      <c r="F207" s="1586"/>
      <c r="G207" s="2325"/>
      <c r="H207" s="1748"/>
      <c r="I207" s="2770"/>
      <c r="J207" s="1924"/>
      <c r="K207" s="1917"/>
      <c r="L207" s="1917"/>
      <c r="M207" s="1917"/>
      <c r="N207" s="1917"/>
      <c r="O207" s="1917"/>
      <c r="P207" s="2327">
        <f t="shared" si="6"/>
        <v>0</v>
      </c>
      <c r="Q207" s="1956">
        <v>11</v>
      </c>
    </row>
    <row r="208" spans="1:17">
      <c r="A208" s="2221">
        <v>12</v>
      </c>
      <c r="B208" s="1586"/>
      <c r="C208" s="1586"/>
      <c r="D208" s="1586"/>
      <c r="E208" s="1586"/>
      <c r="F208" s="1586"/>
      <c r="G208" s="2325"/>
      <c r="H208" s="1748"/>
      <c r="I208" s="2770"/>
      <c r="J208" s="1924"/>
      <c r="K208" s="1917"/>
      <c r="L208" s="1917"/>
      <c r="M208" s="1917"/>
      <c r="N208" s="1917"/>
      <c r="O208" s="1917"/>
      <c r="P208" s="2327">
        <f t="shared" si="6"/>
        <v>0</v>
      </c>
      <c r="Q208" s="1956">
        <v>12</v>
      </c>
    </row>
    <row r="209" spans="1:17">
      <c r="A209" s="2221">
        <v>13</v>
      </c>
      <c r="B209" s="1586"/>
      <c r="C209" s="1586"/>
      <c r="D209" s="1586"/>
      <c r="E209" s="1586"/>
      <c r="F209" s="1586"/>
      <c r="G209" s="2325"/>
      <c r="H209" s="1748"/>
      <c r="I209" s="2770"/>
      <c r="J209" s="1924"/>
      <c r="K209" s="1917"/>
      <c r="L209" s="1917"/>
      <c r="M209" s="1917"/>
      <c r="N209" s="1917"/>
      <c r="O209" s="1917"/>
      <c r="P209" s="2327">
        <f t="shared" si="6"/>
        <v>0</v>
      </c>
      <c r="Q209" s="1956">
        <v>13</v>
      </c>
    </row>
    <row r="210" spans="1:17">
      <c r="A210" s="2221">
        <v>14</v>
      </c>
      <c r="B210" s="1586"/>
      <c r="C210" s="1586"/>
      <c r="D210" s="1586"/>
      <c r="E210" s="1586"/>
      <c r="F210" s="1586"/>
      <c r="G210" s="2325"/>
      <c r="H210" s="1748"/>
      <c r="I210" s="2770"/>
      <c r="J210" s="1924"/>
      <c r="K210" s="1917"/>
      <c r="L210" s="1917"/>
      <c r="M210" s="1917"/>
      <c r="N210" s="1917"/>
      <c r="O210" s="1917"/>
      <c r="P210" s="2327">
        <f t="shared" si="6"/>
        <v>0</v>
      </c>
      <c r="Q210" s="1956">
        <v>14</v>
      </c>
    </row>
    <row r="211" spans="1:17">
      <c r="A211" s="2221">
        <v>15</v>
      </c>
      <c r="B211" s="1586"/>
      <c r="C211" s="1586"/>
      <c r="D211" s="1586"/>
      <c r="E211" s="1586"/>
      <c r="F211" s="1586"/>
      <c r="G211" s="2325"/>
      <c r="H211" s="1748"/>
      <c r="I211" s="2770"/>
      <c r="J211" s="1924"/>
      <c r="K211" s="1917"/>
      <c r="L211" s="1917"/>
      <c r="M211" s="1917"/>
      <c r="N211" s="1917"/>
      <c r="O211" s="1917"/>
      <c r="P211" s="2327">
        <f t="shared" si="6"/>
        <v>0</v>
      </c>
      <c r="Q211" s="1956">
        <v>15</v>
      </c>
    </row>
    <row r="212" spans="1:17">
      <c r="A212" s="2221">
        <v>16</v>
      </c>
      <c r="B212" s="1586"/>
      <c r="C212" s="1586"/>
      <c r="D212" s="1586"/>
      <c r="E212" s="1586"/>
      <c r="F212" s="1586"/>
      <c r="G212" s="2325"/>
      <c r="H212" s="1748"/>
      <c r="I212" s="2770"/>
      <c r="J212" s="1924"/>
      <c r="K212" s="1917"/>
      <c r="L212" s="1917"/>
      <c r="M212" s="1917"/>
      <c r="N212" s="1917"/>
      <c r="O212" s="1917"/>
      <c r="P212" s="2327">
        <f t="shared" si="6"/>
        <v>0</v>
      </c>
      <c r="Q212" s="1956">
        <v>16</v>
      </c>
    </row>
    <row r="213" spans="1:17">
      <c r="A213" s="2221">
        <v>17</v>
      </c>
      <c r="B213" s="1586"/>
      <c r="C213" s="1586"/>
      <c r="D213" s="1586"/>
      <c r="E213" s="1586"/>
      <c r="F213" s="1586"/>
      <c r="G213" s="2325"/>
      <c r="H213" s="1748"/>
      <c r="I213" s="2770"/>
      <c r="J213" s="1924"/>
      <c r="K213" s="1917"/>
      <c r="L213" s="1917"/>
      <c r="M213" s="1917"/>
      <c r="N213" s="1917"/>
      <c r="O213" s="1917"/>
      <c r="P213" s="2327">
        <f t="shared" si="6"/>
        <v>0</v>
      </c>
      <c r="Q213" s="1956">
        <v>17</v>
      </c>
    </row>
    <row r="214" spans="1:17">
      <c r="A214" s="2221">
        <v>18</v>
      </c>
      <c r="B214" s="1586"/>
      <c r="C214" s="1586"/>
      <c r="D214" s="1586"/>
      <c r="E214" s="1586"/>
      <c r="F214" s="1586"/>
      <c r="G214" s="2325"/>
      <c r="H214" s="1748"/>
      <c r="I214" s="2770"/>
      <c r="J214" s="1924"/>
      <c r="K214" s="1917"/>
      <c r="L214" s="1917"/>
      <c r="M214" s="1917"/>
      <c r="N214" s="1917"/>
      <c r="O214" s="1917"/>
      <c r="P214" s="2327">
        <f t="shared" si="6"/>
        <v>0</v>
      </c>
      <c r="Q214" s="1956">
        <v>18</v>
      </c>
    </row>
    <row r="215" spans="1:17">
      <c r="A215" s="2221">
        <v>19</v>
      </c>
      <c r="B215" s="1586"/>
      <c r="C215" s="1586"/>
      <c r="D215" s="1586"/>
      <c r="E215" s="1586"/>
      <c r="F215" s="1586"/>
      <c r="G215" s="2325"/>
      <c r="H215" s="1748"/>
      <c r="I215" s="2770"/>
      <c r="J215" s="1924"/>
      <c r="K215" s="1917"/>
      <c r="L215" s="1917"/>
      <c r="M215" s="1917"/>
      <c r="N215" s="1917"/>
      <c r="O215" s="1917"/>
      <c r="P215" s="2327">
        <f t="shared" si="6"/>
        <v>0</v>
      </c>
      <c r="Q215" s="1956">
        <v>19</v>
      </c>
    </row>
    <row r="216" spans="1:17">
      <c r="A216" s="2221">
        <v>20</v>
      </c>
      <c r="B216" s="1586"/>
      <c r="C216" s="1586"/>
      <c r="D216" s="1586"/>
      <c r="E216" s="1586"/>
      <c r="F216" s="1586"/>
      <c r="G216" s="2325"/>
      <c r="H216" s="1748"/>
      <c r="I216" s="2770"/>
      <c r="J216" s="1924"/>
      <c r="K216" s="1917"/>
      <c r="L216" s="1917"/>
      <c r="M216" s="1917"/>
      <c r="N216" s="1917"/>
      <c r="O216" s="1917"/>
      <c r="P216" s="2327">
        <f t="shared" si="6"/>
        <v>0</v>
      </c>
      <c r="Q216" s="1956">
        <v>20</v>
      </c>
    </row>
    <row r="217" spans="1:17">
      <c r="A217" s="2221">
        <v>21</v>
      </c>
      <c r="B217" s="1586"/>
      <c r="C217" s="1586"/>
      <c r="D217" s="1586"/>
      <c r="E217" s="1586"/>
      <c r="F217" s="1586"/>
      <c r="G217" s="2325"/>
      <c r="H217" s="1748"/>
      <c r="I217" s="2770"/>
      <c r="J217" s="1924"/>
      <c r="K217" s="1917"/>
      <c r="L217" s="1917"/>
      <c r="M217" s="1917"/>
      <c r="N217" s="1917"/>
      <c r="O217" s="1917"/>
      <c r="P217" s="2327">
        <f t="shared" si="6"/>
        <v>0</v>
      </c>
      <c r="Q217" s="1956">
        <v>21</v>
      </c>
    </row>
    <row r="218" spans="1:17">
      <c r="A218" s="2221">
        <v>22</v>
      </c>
      <c r="B218" s="1586"/>
      <c r="C218" s="1586"/>
      <c r="D218" s="1586"/>
      <c r="E218" s="1586"/>
      <c r="F218" s="1586"/>
      <c r="G218" s="2325"/>
      <c r="H218" s="1748"/>
      <c r="I218" s="2770"/>
      <c r="J218" s="1924"/>
      <c r="K218" s="1917"/>
      <c r="L218" s="1917"/>
      <c r="M218" s="1917"/>
      <c r="N218" s="1917"/>
      <c r="O218" s="1917"/>
      <c r="P218" s="2327">
        <f t="shared" si="6"/>
        <v>0</v>
      </c>
      <c r="Q218" s="1956">
        <v>22</v>
      </c>
    </row>
    <row r="219" spans="1:17">
      <c r="A219" s="2221">
        <v>23</v>
      </c>
      <c r="B219" s="1586"/>
      <c r="C219" s="1586"/>
      <c r="D219" s="1586"/>
      <c r="E219" s="1586"/>
      <c r="F219" s="1586"/>
      <c r="G219" s="2325"/>
      <c r="H219" s="1748"/>
      <c r="I219" s="2770"/>
      <c r="J219" s="1924"/>
      <c r="K219" s="1917"/>
      <c r="L219" s="1917"/>
      <c r="M219" s="1917"/>
      <c r="N219" s="1917"/>
      <c r="O219" s="1917"/>
      <c r="P219" s="2327">
        <f t="shared" si="6"/>
        <v>0</v>
      </c>
      <c r="Q219" s="1956">
        <v>23</v>
      </c>
    </row>
    <row r="220" spans="1:17">
      <c r="A220" s="2221">
        <v>24</v>
      </c>
      <c r="B220" s="1586"/>
      <c r="C220" s="1586"/>
      <c r="D220" s="1586"/>
      <c r="E220" s="1586"/>
      <c r="F220" s="1586"/>
      <c r="G220" s="2325"/>
      <c r="H220" s="1748"/>
      <c r="I220" s="2770"/>
      <c r="J220" s="1924"/>
      <c r="K220" s="1917"/>
      <c r="L220" s="1917"/>
      <c r="M220" s="1917"/>
      <c r="N220" s="1917"/>
      <c r="O220" s="1917"/>
      <c r="P220" s="2327">
        <f t="shared" si="6"/>
        <v>0</v>
      </c>
      <c r="Q220" s="1956">
        <v>24</v>
      </c>
    </row>
    <row r="221" spans="1:17">
      <c r="A221" s="2221">
        <v>25</v>
      </c>
      <c r="B221" s="1586"/>
      <c r="C221" s="1586"/>
      <c r="D221" s="1586"/>
      <c r="E221" s="1586"/>
      <c r="F221" s="1586"/>
      <c r="G221" s="2325"/>
      <c r="H221" s="1748"/>
      <c r="I221" s="2770"/>
      <c r="J221" s="1924"/>
      <c r="K221" s="1917"/>
      <c r="L221" s="1917"/>
      <c r="M221" s="1917"/>
      <c r="N221" s="1917"/>
      <c r="O221" s="1917"/>
      <c r="P221" s="2327">
        <f t="shared" si="6"/>
        <v>0</v>
      </c>
      <c r="Q221" s="1956">
        <v>25</v>
      </c>
    </row>
    <row r="222" spans="1:17">
      <c r="A222" s="2221">
        <v>26</v>
      </c>
      <c r="B222" s="1586"/>
      <c r="C222" s="1586"/>
      <c r="D222" s="1586"/>
      <c r="E222" s="1586"/>
      <c r="F222" s="1586"/>
      <c r="G222" s="2325"/>
      <c r="H222" s="1748"/>
      <c r="I222" s="2770"/>
      <c r="J222" s="1924"/>
      <c r="K222" s="1917"/>
      <c r="L222" s="1917"/>
      <c r="M222" s="1917"/>
      <c r="N222" s="1917"/>
      <c r="O222" s="1917"/>
      <c r="P222" s="2327">
        <f t="shared" si="6"/>
        <v>0</v>
      </c>
      <c r="Q222" s="1956">
        <v>26</v>
      </c>
    </row>
    <row r="223" spans="1:17">
      <c r="A223" s="2221">
        <v>27</v>
      </c>
      <c r="B223" s="1586"/>
      <c r="C223" s="1586"/>
      <c r="D223" s="1586"/>
      <c r="E223" s="1586"/>
      <c r="F223" s="1586"/>
      <c r="G223" s="2325"/>
      <c r="H223" s="1748"/>
      <c r="I223" s="2770"/>
      <c r="J223" s="1924"/>
      <c r="K223" s="1917"/>
      <c r="L223" s="1917"/>
      <c r="M223" s="1917"/>
      <c r="N223" s="1917"/>
      <c r="O223" s="1917"/>
      <c r="P223" s="2327">
        <f t="shared" si="6"/>
        <v>0</v>
      </c>
      <c r="Q223" s="1956">
        <v>27</v>
      </c>
    </row>
    <row r="224" spans="1:17">
      <c r="A224" s="2221">
        <v>28</v>
      </c>
      <c r="B224" s="1586"/>
      <c r="C224" s="1586"/>
      <c r="D224" s="1586"/>
      <c r="E224" s="1586"/>
      <c r="F224" s="1586"/>
      <c r="G224" s="2325"/>
      <c r="H224" s="1748"/>
      <c r="I224" s="2770"/>
      <c r="J224" s="1924"/>
      <c r="K224" s="1917"/>
      <c r="L224" s="1917"/>
      <c r="M224" s="1917"/>
      <c r="N224" s="1917"/>
      <c r="O224" s="1917"/>
      <c r="P224" s="2327">
        <f t="shared" si="6"/>
        <v>0</v>
      </c>
      <c r="Q224" s="1956">
        <v>28</v>
      </c>
    </row>
    <row r="225" spans="1:17">
      <c r="A225" s="2221">
        <v>29</v>
      </c>
      <c r="B225" s="1586"/>
      <c r="C225" s="1586"/>
      <c r="D225" s="1586"/>
      <c r="E225" s="1586"/>
      <c r="F225" s="1586"/>
      <c r="G225" s="2325"/>
      <c r="H225" s="1748"/>
      <c r="I225" s="2770"/>
      <c r="J225" s="1924"/>
      <c r="K225" s="1917"/>
      <c r="L225" s="1917"/>
      <c r="M225" s="1917"/>
      <c r="N225" s="1917"/>
      <c r="O225" s="1917"/>
      <c r="P225" s="2327">
        <f t="shared" si="6"/>
        <v>0</v>
      </c>
      <c r="Q225" s="1956">
        <v>29</v>
      </c>
    </row>
    <row r="226" spans="1:17">
      <c r="A226" s="2221">
        <v>30</v>
      </c>
      <c r="B226" s="1586"/>
      <c r="C226" s="1586"/>
      <c r="D226" s="1586"/>
      <c r="E226" s="1586"/>
      <c r="F226" s="1586"/>
      <c r="G226" s="2325"/>
      <c r="H226" s="1748"/>
      <c r="I226" s="2770"/>
      <c r="J226" s="1924"/>
      <c r="K226" s="1917"/>
      <c r="L226" s="1917"/>
      <c r="M226" s="1917"/>
      <c r="N226" s="1917"/>
      <c r="O226" s="1917"/>
      <c r="P226" s="2327">
        <f t="shared" si="6"/>
        <v>0</v>
      </c>
      <c r="Q226" s="1956">
        <v>30</v>
      </c>
    </row>
    <row r="227" spans="1:17">
      <c r="A227" s="2221">
        <v>31</v>
      </c>
      <c r="B227" s="1586"/>
      <c r="C227" s="1586"/>
      <c r="D227" s="1586"/>
      <c r="E227" s="1586"/>
      <c r="F227" s="1586"/>
      <c r="G227" s="2325"/>
      <c r="H227" s="1748"/>
      <c r="I227" s="2770"/>
      <c r="J227" s="1924"/>
      <c r="K227" s="1917"/>
      <c r="L227" s="1917"/>
      <c r="M227" s="1917"/>
      <c r="N227" s="1917"/>
      <c r="O227" s="1917"/>
      <c r="P227" s="2327">
        <f t="shared" si="6"/>
        <v>0</v>
      </c>
      <c r="Q227" s="1956">
        <v>31</v>
      </c>
    </row>
    <row r="228" spans="1:17">
      <c r="A228" s="2221">
        <v>32</v>
      </c>
      <c r="B228" s="1586"/>
      <c r="C228" s="1586"/>
      <c r="D228" s="1586"/>
      <c r="E228" s="1586"/>
      <c r="F228" s="1586"/>
      <c r="G228" s="2325"/>
      <c r="H228" s="1748"/>
      <c r="I228" s="2770"/>
      <c r="J228" s="1924"/>
      <c r="K228" s="1917"/>
      <c r="L228" s="1917"/>
      <c r="M228" s="1917"/>
      <c r="N228" s="1917"/>
      <c r="O228" s="1917"/>
      <c r="P228" s="2327">
        <f t="shared" si="6"/>
        <v>0</v>
      </c>
      <c r="Q228" s="1956">
        <v>32</v>
      </c>
    </row>
    <row r="229" spans="1:17">
      <c r="A229" s="2221">
        <v>33</v>
      </c>
      <c r="B229" s="1586"/>
      <c r="C229" s="1586"/>
      <c r="D229" s="1586"/>
      <c r="E229" s="1586"/>
      <c r="F229" s="1586"/>
      <c r="G229" s="2325"/>
      <c r="H229" s="1748"/>
      <c r="I229" s="2770"/>
      <c r="J229" s="1924"/>
      <c r="K229" s="1917"/>
      <c r="L229" s="1917"/>
      <c r="M229" s="1917"/>
      <c r="N229" s="1917"/>
      <c r="O229" s="1917"/>
      <c r="P229" s="2327">
        <f t="shared" si="6"/>
        <v>0</v>
      </c>
      <c r="Q229" s="1956">
        <v>33</v>
      </c>
    </row>
    <row r="230" spans="1:17">
      <c r="A230" s="2221">
        <v>34</v>
      </c>
      <c r="B230" s="1586"/>
      <c r="C230" s="1586"/>
      <c r="D230" s="1586"/>
      <c r="E230" s="1586"/>
      <c r="F230" s="1586"/>
      <c r="G230" s="2325"/>
      <c r="H230" s="1748"/>
      <c r="I230" s="2770"/>
      <c r="J230" s="1924"/>
      <c r="K230" s="1917"/>
      <c r="L230" s="1917"/>
      <c r="M230" s="1917"/>
      <c r="N230" s="1917"/>
      <c r="O230" s="1917"/>
      <c r="P230" s="2327">
        <f t="shared" si="6"/>
        <v>0</v>
      </c>
      <c r="Q230" s="1956">
        <v>34</v>
      </c>
    </row>
    <row r="231" spans="1:17">
      <c r="A231" s="2221">
        <v>35</v>
      </c>
      <c r="B231" s="1586"/>
      <c r="C231" s="1586"/>
      <c r="D231" s="1586"/>
      <c r="E231" s="1586"/>
      <c r="F231" s="1586"/>
      <c r="G231" s="2325"/>
      <c r="H231" s="1748"/>
      <c r="I231" s="2770"/>
      <c r="J231" s="1924"/>
      <c r="K231" s="1917"/>
      <c r="L231" s="1917"/>
      <c r="M231" s="1917"/>
      <c r="N231" s="1917"/>
      <c r="O231" s="1917"/>
      <c r="P231" s="2327">
        <f t="shared" si="6"/>
        <v>0</v>
      </c>
      <c r="Q231" s="1956">
        <v>35</v>
      </c>
    </row>
    <row r="232" spans="1:17">
      <c r="A232" s="2221">
        <v>36</v>
      </c>
      <c r="B232" s="1586"/>
      <c r="C232" s="1586"/>
      <c r="D232" s="1586"/>
      <c r="E232" s="1586"/>
      <c r="F232" s="1586"/>
      <c r="G232" s="2325"/>
      <c r="H232" s="1748"/>
      <c r="I232" s="2770"/>
      <c r="J232" s="1924"/>
      <c r="K232" s="1917"/>
      <c r="L232" s="1917"/>
      <c r="M232" s="1917"/>
      <c r="N232" s="1917"/>
      <c r="O232" s="1917"/>
      <c r="P232" s="2327">
        <f t="shared" si="6"/>
        <v>0</v>
      </c>
      <c r="Q232" s="1956">
        <v>36</v>
      </c>
    </row>
    <row r="233" spans="1:17">
      <c r="A233" s="2221">
        <v>37</v>
      </c>
      <c r="B233" s="1586"/>
      <c r="C233" s="1586"/>
      <c r="D233" s="1586"/>
      <c r="E233" s="1586"/>
      <c r="F233" s="1586"/>
      <c r="G233" s="2325"/>
      <c r="H233" s="1748"/>
      <c r="I233" s="2770"/>
      <c r="J233" s="1924"/>
      <c r="K233" s="1917"/>
      <c r="L233" s="1917"/>
      <c r="M233" s="1917"/>
      <c r="N233" s="1917"/>
      <c r="O233" s="1917"/>
      <c r="P233" s="2327">
        <f t="shared" si="6"/>
        <v>0</v>
      </c>
      <c r="Q233" s="1956">
        <v>37</v>
      </c>
    </row>
    <row r="234" spans="1:17">
      <c r="A234" s="2221">
        <v>38</v>
      </c>
      <c r="B234" s="1586"/>
      <c r="C234" s="1586"/>
      <c r="D234" s="1586"/>
      <c r="E234" s="1586"/>
      <c r="F234" s="1586"/>
      <c r="G234" s="2325"/>
      <c r="H234" s="1748"/>
      <c r="I234" s="2770"/>
      <c r="J234" s="1924"/>
      <c r="K234" s="1917"/>
      <c r="L234" s="1917"/>
      <c r="M234" s="1917"/>
      <c r="N234" s="1917"/>
      <c r="O234" s="1917"/>
      <c r="P234" s="2327">
        <f t="shared" si="6"/>
        <v>0</v>
      </c>
      <c r="Q234" s="1956">
        <v>38</v>
      </c>
    </row>
    <row r="235" spans="1:17">
      <c r="A235" s="2221">
        <v>39</v>
      </c>
      <c r="B235" s="1586"/>
      <c r="C235" s="1586"/>
      <c r="D235" s="1586"/>
      <c r="E235" s="1586"/>
      <c r="F235" s="1586"/>
      <c r="G235" s="2325"/>
      <c r="H235" s="1748"/>
      <c r="I235" s="2770"/>
      <c r="J235" s="1924"/>
      <c r="K235" s="1917"/>
      <c r="L235" s="1917"/>
      <c r="M235" s="1917"/>
      <c r="N235" s="1917"/>
      <c r="O235" s="1917"/>
      <c r="P235" s="2327">
        <f t="shared" si="6"/>
        <v>0</v>
      </c>
      <c r="Q235" s="1956">
        <v>39</v>
      </c>
    </row>
    <row r="236" spans="1:17">
      <c r="A236" s="2221">
        <v>40</v>
      </c>
      <c r="B236" s="1586"/>
      <c r="C236" s="1586"/>
      <c r="D236" s="1586"/>
      <c r="E236" s="1586"/>
      <c r="F236" s="1586"/>
      <c r="G236" s="2325"/>
      <c r="H236" s="1748"/>
      <c r="I236" s="2770"/>
      <c r="J236" s="1924"/>
      <c r="K236" s="1917"/>
      <c r="L236" s="1917"/>
      <c r="M236" s="1917"/>
      <c r="N236" s="1917"/>
      <c r="O236" s="1917"/>
      <c r="P236" s="2327">
        <f t="shared" si="6"/>
        <v>0</v>
      </c>
      <c r="Q236" s="1956">
        <v>40</v>
      </c>
    </row>
    <row r="237" spans="1:17">
      <c r="A237" s="2221">
        <v>41</v>
      </c>
      <c r="B237" s="1586"/>
      <c r="C237" s="1586"/>
      <c r="D237" s="1586"/>
      <c r="E237" s="1586"/>
      <c r="F237" s="1586"/>
      <c r="G237" s="2325"/>
      <c r="H237" s="1748"/>
      <c r="I237" s="2770"/>
      <c r="J237" s="1924"/>
      <c r="K237" s="1917"/>
      <c r="L237" s="1917"/>
      <c r="M237" s="1917"/>
      <c r="N237" s="1917"/>
      <c r="O237" s="1917"/>
      <c r="P237" s="2327">
        <f t="shared" si="6"/>
        <v>0</v>
      </c>
      <c r="Q237" s="1956">
        <v>41</v>
      </c>
    </row>
    <row r="238" spans="1:17">
      <c r="A238" s="2221">
        <v>42</v>
      </c>
      <c r="B238" s="1586"/>
      <c r="C238" s="1586"/>
      <c r="D238" s="1586"/>
      <c r="E238" s="1586"/>
      <c r="F238" s="1586"/>
      <c r="G238" s="2325"/>
      <c r="H238" s="1748"/>
      <c r="I238" s="2770"/>
      <c r="J238" s="1924"/>
      <c r="K238" s="1917"/>
      <c r="L238" s="1917"/>
      <c r="M238" s="1917"/>
      <c r="N238" s="1917"/>
      <c r="O238" s="1917"/>
      <c r="P238" s="2327">
        <f t="shared" si="6"/>
        <v>0</v>
      </c>
      <c r="Q238" s="1956">
        <v>42</v>
      </c>
    </row>
    <row r="239" spans="1:17">
      <c r="A239" s="2221">
        <v>43</v>
      </c>
      <c r="B239" s="1586"/>
      <c r="C239" s="1586"/>
      <c r="D239" s="1586"/>
      <c r="E239" s="1586"/>
      <c r="F239" s="1586"/>
      <c r="G239" s="2325"/>
      <c r="H239" s="1748"/>
      <c r="I239" s="2770"/>
      <c r="J239" s="1924"/>
      <c r="K239" s="1917"/>
      <c r="L239" s="1917"/>
      <c r="M239" s="1917"/>
      <c r="N239" s="1917"/>
      <c r="O239" s="1917"/>
      <c r="P239" s="2327">
        <f t="shared" si="6"/>
        <v>0</v>
      </c>
      <c r="Q239" s="1956">
        <v>43</v>
      </c>
    </row>
    <row r="240" spans="1:17">
      <c r="A240" s="2221">
        <v>44</v>
      </c>
      <c r="B240" s="1586"/>
      <c r="C240" s="1586"/>
      <c r="D240" s="1586"/>
      <c r="E240" s="1586"/>
      <c r="F240" s="1586"/>
      <c r="G240" s="2325"/>
      <c r="H240" s="1748"/>
      <c r="I240" s="2770"/>
      <c r="J240" s="1924"/>
      <c r="K240" s="1917"/>
      <c r="L240" s="1917"/>
      <c r="M240" s="1917"/>
      <c r="N240" s="1917"/>
      <c r="O240" s="1917"/>
      <c r="P240" s="2327">
        <f t="shared" si="6"/>
        <v>0</v>
      </c>
      <c r="Q240" s="1956">
        <v>44</v>
      </c>
    </row>
    <row r="241" spans="1:17">
      <c r="A241" s="2221">
        <v>45</v>
      </c>
      <c r="B241" s="1586"/>
      <c r="C241" s="1586"/>
      <c r="D241" s="1586"/>
      <c r="E241" s="1586"/>
      <c r="F241" s="1586"/>
      <c r="G241" s="2325"/>
      <c r="H241" s="1748"/>
      <c r="I241" s="2770"/>
      <c r="J241" s="1924"/>
      <c r="K241" s="1917"/>
      <c r="L241" s="1917"/>
      <c r="M241" s="1917"/>
      <c r="N241" s="1917"/>
      <c r="O241" s="1917"/>
      <c r="P241" s="2327">
        <f t="shared" si="6"/>
        <v>0</v>
      </c>
      <c r="Q241" s="1956">
        <v>45</v>
      </c>
    </row>
    <row r="242" spans="1:17">
      <c r="A242" s="2221">
        <v>46</v>
      </c>
      <c r="B242" s="1586"/>
      <c r="C242" s="1586"/>
      <c r="D242" s="1586"/>
      <c r="E242" s="1586"/>
      <c r="F242" s="1586"/>
      <c r="G242" s="2325"/>
      <c r="H242" s="1748"/>
      <c r="I242" s="2770"/>
      <c r="J242" s="1924"/>
      <c r="K242" s="1917"/>
      <c r="L242" s="1917"/>
      <c r="M242" s="1917"/>
      <c r="N242" s="1917"/>
      <c r="O242" s="1917"/>
      <c r="P242" s="2327">
        <f t="shared" si="6"/>
        <v>0</v>
      </c>
      <c r="Q242" s="1956">
        <v>46</v>
      </c>
    </row>
    <row r="243" spans="1:17">
      <c r="A243" s="2221">
        <v>47</v>
      </c>
      <c r="B243" s="1586"/>
      <c r="C243" s="1586"/>
      <c r="D243" s="1586"/>
      <c r="E243" s="1586"/>
      <c r="F243" s="1586"/>
      <c r="G243" s="2325"/>
      <c r="H243" s="1748"/>
      <c r="I243" s="2770"/>
      <c r="J243" s="1924"/>
      <c r="K243" s="1917"/>
      <c r="L243" s="1917"/>
      <c r="M243" s="1917"/>
      <c r="N243" s="1917"/>
      <c r="O243" s="1917"/>
      <c r="P243" s="2327">
        <f t="shared" si="6"/>
        <v>0</v>
      </c>
      <c r="Q243" s="1956">
        <v>47</v>
      </c>
    </row>
    <row r="244" spans="1:17">
      <c r="A244" s="2221">
        <v>48</v>
      </c>
      <c r="B244" s="1586"/>
      <c r="C244" s="1586"/>
      <c r="D244" s="1586"/>
      <c r="E244" s="1586"/>
      <c r="F244" s="1586"/>
      <c r="G244" s="2325"/>
      <c r="H244" s="1748"/>
      <c r="I244" s="2770"/>
      <c r="J244" s="1924"/>
      <c r="K244" s="1917"/>
      <c r="L244" s="1917"/>
      <c r="M244" s="1917"/>
      <c r="N244" s="1917"/>
      <c r="O244" s="1917"/>
      <c r="P244" s="2327">
        <f t="shared" si="6"/>
        <v>0</v>
      </c>
      <c r="Q244" s="1956">
        <v>48</v>
      </c>
    </row>
    <row r="245" spans="1:17">
      <c r="A245" s="2221">
        <v>49</v>
      </c>
      <c r="B245" s="1586"/>
      <c r="C245" s="1586"/>
      <c r="D245" s="1586"/>
      <c r="E245" s="1586"/>
      <c r="F245" s="1586"/>
      <c r="G245" s="2325"/>
      <c r="H245" s="1748"/>
      <c r="I245" s="2770"/>
      <c r="J245" s="1924"/>
      <c r="K245" s="1917"/>
      <c r="L245" s="1917"/>
      <c r="M245" s="1917"/>
      <c r="N245" s="1917"/>
      <c r="O245" s="1917"/>
      <c r="P245" s="2327">
        <f t="shared" si="6"/>
        <v>0</v>
      </c>
      <c r="Q245" s="1956">
        <v>49</v>
      </c>
    </row>
    <row r="246" spans="1:17" ht="15.75" thickBot="1">
      <c r="A246" s="2217">
        <v>50</v>
      </c>
      <c r="B246" s="2328" t="s">
        <v>2322</v>
      </c>
      <c r="C246" s="2343"/>
      <c r="D246" s="2343"/>
      <c r="E246" s="2343"/>
      <c r="F246" s="2343"/>
      <c r="G246" s="2344"/>
      <c r="H246" s="2345"/>
      <c r="I246" s="2771"/>
      <c r="J246" s="2772">
        <f t="shared" ref="J246:P246" si="7">SUM(J197:J245)</f>
        <v>0</v>
      </c>
      <c r="K246" s="2331">
        <f t="shared" si="7"/>
        <v>0</v>
      </c>
      <c r="L246" s="2331">
        <f t="shared" si="7"/>
        <v>0</v>
      </c>
      <c r="M246" s="2332">
        <f t="shared" si="7"/>
        <v>0</v>
      </c>
      <c r="N246" s="2332">
        <f t="shared" si="7"/>
        <v>0</v>
      </c>
      <c r="O246" s="2332">
        <f t="shared" si="7"/>
        <v>0</v>
      </c>
      <c r="P246" s="2332">
        <f t="shared" si="7"/>
        <v>0</v>
      </c>
      <c r="Q246" s="2333">
        <v>50</v>
      </c>
    </row>
    <row r="247" spans="1:17">
      <c r="A247" s="1871"/>
      <c r="B247" s="1871"/>
      <c r="I247" s="1935"/>
      <c r="J247" s="1935"/>
      <c r="K247" s="1935"/>
      <c r="L247" s="1935"/>
      <c r="M247" s="2347"/>
      <c r="N247" s="2347"/>
      <c r="O247" s="2347"/>
      <c r="P247" s="2347"/>
      <c r="Q247" s="1871"/>
    </row>
    <row r="248" spans="1:17">
      <c r="A248" s="2839" t="s">
        <v>4661</v>
      </c>
      <c r="B248" s="2696"/>
      <c r="C248" s="2608"/>
      <c r="D248" s="2608"/>
      <c r="E248" s="2300"/>
      <c r="F248" s="2300"/>
      <c r="G248" s="2300"/>
      <c r="H248" s="2300"/>
      <c r="I248" s="2839" t="s">
        <v>4661</v>
      </c>
      <c r="J248" s="2696"/>
      <c r="K248" s="2608"/>
      <c r="L248" s="2608"/>
      <c r="M248" s="2300"/>
      <c r="N248" s="2348"/>
    </row>
    <row r="249" spans="1:17">
      <c r="A249" s="1619" t="s">
        <v>1969</v>
      </c>
      <c r="B249" s="1619"/>
      <c r="C249" s="1619"/>
      <c r="D249" s="1619"/>
      <c r="E249" s="1619"/>
      <c r="F249" s="1619"/>
      <c r="G249" s="1619"/>
      <c r="H249" s="1619"/>
      <c r="I249" s="1619" t="s">
        <v>1970</v>
      </c>
      <c r="J249" s="1619"/>
      <c r="K249" s="1619"/>
      <c r="L249" s="1619"/>
      <c r="M249" s="1619"/>
      <c r="N249" s="1619"/>
      <c r="O249" s="1619"/>
      <c r="P249" s="1619"/>
      <c r="Q249" s="1619"/>
    </row>
  </sheetData>
  <mergeCells count="4">
    <mergeCell ref="F37:G37"/>
    <mergeCell ref="F66:G66"/>
    <mergeCell ref="F129:G129"/>
    <mergeCell ref="F192:G192"/>
  </mergeCells>
  <printOptions horizontalCentered="1" verticalCentered="1"/>
  <pageMargins left="0" right="0" top="0" bottom="0" header="0" footer="0"/>
  <pageSetup scale="72" fitToWidth="2" fitToHeight="4" pageOrder="overThenDown" orientation="portrait" r:id="rId1"/>
  <headerFooter alignWithMargins="0"/>
  <rowBreaks count="3" manualBreakCount="3">
    <brk id="59" max="16" man="1"/>
    <brk id="123" max="16383" man="1"/>
    <brk id="186" max="16383" man="1"/>
  </rowBreaks>
  <colBreaks count="1" manualBreakCount="1">
    <brk id="8"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U231"/>
  <sheetViews>
    <sheetView defaultGridColor="0" colorId="22" zoomScale="60" zoomScaleNormal="60" zoomScaleSheetLayoutView="30" workbookViewId="0">
      <selection activeCell="H115" sqref="H115"/>
    </sheetView>
  </sheetViews>
  <sheetFormatPr defaultColWidth="9.6640625" defaultRowHeight="15"/>
  <cols>
    <col min="1" max="1" width="6.109375" style="1581" customWidth="1"/>
    <col min="2" max="2" width="36.5546875" style="1581" customWidth="1"/>
    <col min="3" max="3" width="20.88671875" style="1581" customWidth="1"/>
    <col min="4" max="4" width="26.33203125" style="1581" customWidth="1"/>
    <col min="5" max="5" width="15.6640625" style="1581" customWidth="1"/>
    <col min="6" max="7" width="6.6640625" style="1581" customWidth="1"/>
    <col min="8" max="8" width="25.21875" style="1581" customWidth="1"/>
    <col min="9" max="9" width="24.6640625" style="1581" customWidth="1"/>
    <col min="10" max="10" width="12.6640625" style="1581" customWidth="1"/>
    <col min="11" max="12" width="13.6640625" style="1581" customWidth="1"/>
    <col min="13" max="13" width="4.6640625" style="1581" customWidth="1"/>
    <col min="14" max="14" width="5.109375" style="1581" customWidth="1"/>
    <col min="15" max="15" width="22.88671875" style="1581" customWidth="1"/>
    <col min="16" max="16" width="19.6640625" style="1581" customWidth="1"/>
    <col min="17" max="17" width="23" style="1581" customWidth="1"/>
    <col min="18" max="18" width="24" style="1581" customWidth="1"/>
    <col min="19" max="19" width="5" style="1581" customWidth="1"/>
    <col min="20" max="16384" width="9.6640625" style="1581"/>
  </cols>
  <sheetData>
    <row r="1" spans="1:255">
      <c r="A1" s="1578" t="s">
        <v>1789</v>
      </c>
      <c r="B1" s="1734"/>
      <c r="C1" s="1942" t="s">
        <v>1335</v>
      </c>
      <c r="D1" s="2349" t="s">
        <v>1791</v>
      </c>
      <c r="E1" s="2350" t="s">
        <v>1792</v>
      </c>
      <c r="F1" s="1578" t="s">
        <v>1789</v>
      </c>
      <c r="G1" s="1734"/>
      <c r="H1" s="1734"/>
      <c r="I1" s="1942" t="s">
        <v>1335</v>
      </c>
      <c r="J1" s="2349" t="s">
        <v>1791</v>
      </c>
      <c r="K1" s="2339"/>
      <c r="L1" s="1942" t="s">
        <v>1792</v>
      </c>
      <c r="M1" s="2351"/>
      <c r="N1" s="1578" t="s">
        <v>1789</v>
      </c>
      <c r="O1" s="1734"/>
      <c r="P1" s="1942" t="s">
        <v>1335</v>
      </c>
      <c r="Q1" s="2349" t="s">
        <v>1791</v>
      </c>
      <c r="R1" s="1942" t="s">
        <v>1792</v>
      </c>
      <c r="S1" s="1941"/>
    </row>
    <row r="2" spans="1:255">
      <c r="A2" s="1582" t="str">
        <f>'Data Sheet'!$C$25</f>
        <v xml:space="preserve"> New York State Electric &amp; Gas Corporation</v>
      </c>
      <c r="B2" s="1604"/>
      <c r="C2" s="1853" t="s">
        <v>1620</v>
      </c>
      <c r="D2" s="1872" t="s">
        <v>1794</v>
      </c>
      <c r="E2" s="2352"/>
      <c r="F2" s="1582" t="str">
        <f>'Data Sheet'!$C$25</f>
        <v xml:space="preserve"> New York State Electric &amp; Gas Corporation</v>
      </c>
      <c r="G2" s="1604"/>
      <c r="H2" s="1604"/>
      <c r="I2" s="1853" t="s">
        <v>1620</v>
      </c>
      <c r="J2" s="1872" t="s">
        <v>1794</v>
      </c>
      <c r="K2" s="2300"/>
      <c r="L2" s="1853"/>
      <c r="M2" s="2353"/>
      <c r="N2" s="1582" t="str">
        <f>'Data Sheet'!$C$25</f>
        <v xml:space="preserve"> New York State Electric &amp; Gas Corporation</v>
      </c>
      <c r="O2" s="1604"/>
      <c r="P2" s="1853" t="s">
        <v>1620</v>
      </c>
      <c r="Q2" s="1872" t="s">
        <v>1794</v>
      </c>
      <c r="R2" s="2354"/>
      <c r="S2" s="1584"/>
    </row>
    <row r="3" spans="1:255" ht="15" customHeight="1">
      <c r="A3" s="1582"/>
      <c r="B3" s="1604"/>
      <c r="C3" s="1853" t="s">
        <v>1621</v>
      </c>
      <c r="D3" s="2355" t="str">
        <f>'Data Sheet'!$C$40</f>
        <v xml:space="preserve"> </v>
      </c>
      <c r="E3" s="2356" t="str">
        <f>'Data Sheet'!$C$38</f>
        <v>12/31/2016</v>
      </c>
      <c r="F3" s="1582"/>
      <c r="G3" s="1748"/>
      <c r="H3" s="1748"/>
      <c r="I3" s="1944" t="s">
        <v>1621</v>
      </c>
      <c r="J3" s="2355" t="str">
        <f>'Data Sheet'!$C$40</f>
        <v xml:space="preserve"> </v>
      </c>
      <c r="K3" s="2310"/>
      <c r="L3" s="2281" t="str">
        <f>'Data Sheet'!$C$38</f>
        <v>12/31/2016</v>
      </c>
      <c r="M3" s="2357"/>
      <c r="N3" s="1582"/>
      <c r="O3" s="1748"/>
      <c r="P3" s="1944" t="s">
        <v>1621</v>
      </c>
      <c r="Q3" s="2264" t="str">
        <f>'Data Sheet'!$C$40</f>
        <v xml:space="preserve"> </v>
      </c>
      <c r="R3" s="2281" t="str">
        <f>'Data Sheet'!$C$38</f>
        <v>12/31/2016</v>
      </c>
      <c r="S3" s="1945"/>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c r="AT3" s="1604"/>
      <c r="AU3" s="1604"/>
      <c r="AV3" s="1604"/>
      <c r="AW3" s="1604"/>
      <c r="AX3" s="1604"/>
      <c r="AY3" s="1604"/>
      <c r="AZ3" s="1604"/>
      <c r="BA3" s="1604"/>
      <c r="BB3" s="1604"/>
      <c r="BC3" s="1604"/>
      <c r="BD3" s="1604"/>
      <c r="BE3" s="1604"/>
      <c r="BF3" s="1604"/>
      <c r="BG3" s="1604"/>
      <c r="BH3" s="1604"/>
      <c r="BI3" s="1604"/>
      <c r="BJ3" s="1604"/>
      <c r="BK3" s="1604"/>
      <c r="BL3" s="1604"/>
      <c r="BM3" s="1604"/>
      <c r="BN3" s="1604"/>
      <c r="BO3" s="1604"/>
      <c r="BP3" s="1604"/>
      <c r="BQ3" s="1604"/>
      <c r="BR3" s="1604"/>
      <c r="BS3" s="1604"/>
      <c r="BT3" s="1604"/>
      <c r="BU3" s="1604"/>
      <c r="BV3" s="1604"/>
      <c r="BW3" s="1604"/>
      <c r="BX3" s="1604"/>
      <c r="BY3" s="1604"/>
      <c r="BZ3" s="1604"/>
      <c r="CA3" s="1604"/>
      <c r="CB3" s="1604"/>
      <c r="CC3" s="1604"/>
      <c r="CD3" s="1604"/>
      <c r="CE3" s="1604"/>
      <c r="CF3" s="1604"/>
      <c r="CG3" s="1604"/>
      <c r="CH3" s="1604"/>
      <c r="CI3" s="1604"/>
      <c r="CJ3" s="1604"/>
      <c r="CK3" s="1604"/>
      <c r="CL3" s="1604"/>
      <c r="CM3" s="1604"/>
      <c r="CN3" s="1604"/>
      <c r="CO3" s="1604"/>
      <c r="CP3" s="1604"/>
      <c r="CQ3" s="1604"/>
      <c r="CR3" s="1604"/>
      <c r="CS3" s="1604"/>
      <c r="CT3" s="1604"/>
      <c r="CU3" s="1604"/>
      <c r="CV3" s="1604"/>
      <c r="CW3" s="1604"/>
      <c r="CX3" s="1604"/>
      <c r="CY3" s="1604"/>
      <c r="CZ3" s="1604"/>
      <c r="DA3" s="1604"/>
      <c r="DB3" s="1604"/>
      <c r="DC3" s="1604"/>
      <c r="DD3" s="1604"/>
      <c r="DE3" s="1604"/>
      <c r="DF3" s="1604"/>
      <c r="DG3" s="1604"/>
      <c r="DH3" s="1604"/>
      <c r="DI3" s="1604"/>
      <c r="DJ3" s="1604"/>
      <c r="DK3" s="1604"/>
      <c r="DL3" s="1604"/>
      <c r="DM3" s="1604"/>
      <c r="DN3" s="1604"/>
      <c r="DO3" s="1604"/>
      <c r="DP3" s="1604"/>
      <c r="DQ3" s="1604"/>
      <c r="DR3" s="1604"/>
      <c r="DS3" s="1604"/>
      <c r="DT3" s="1604"/>
      <c r="DU3" s="1604"/>
      <c r="DV3" s="1604"/>
      <c r="DW3" s="1604"/>
      <c r="DX3" s="1604"/>
      <c r="DY3" s="1604"/>
      <c r="DZ3" s="1604"/>
      <c r="EA3" s="1604"/>
      <c r="EB3" s="1604"/>
      <c r="EC3" s="1604"/>
      <c r="ED3" s="1604"/>
      <c r="EE3" s="1604"/>
      <c r="EF3" s="1604"/>
      <c r="EG3" s="1604"/>
      <c r="EH3" s="1604"/>
      <c r="EI3" s="1604"/>
      <c r="EJ3" s="1604"/>
      <c r="EK3" s="1604"/>
      <c r="EL3" s="1604"/>
      <c r="EM3" s="1604"/>
      <c r="EN3" s="1604"/>
      <c r="EO3" s="1604"/>
      <c r="EP3" s="1604"/>
      <c r="EQ3" s="1604"/>
      <c r="ER3" s="1604"/>
      <c r="ES3" s="1604"/>
      <c r="ET3" s="1604"/>
      <c r="EU3" s="1604"/>
      <c r="EV3" s="1604"/>
      <c r="EW3" s="1604"/>
      <c r="EX3" s="1604"/>
      <c r="EY3" s="1604"/>
      <c r="EZ3" s="1604"/>
      <c r="FA3" s="1604"/>
      <c r="FB3" s="1604"/>
      <c r="FC3" s="1604"/>
      <c r="FD3" s="1604"/>
      <c r="FE3" s="1604"/>
      <c r="FF3" s="1604"/>
      <c r="FG3" s="1604"/>
      <c r="FH3" s="1604"/>
      <c r="FI3" s="1604"/>
      <c r="FJ3" s="1604"/>
      <c r="FK3" s="1604"/>
      <c r="FL3" s="1604"/>
      <c r="FM3" s="1604"/>
      <c r="FN3" s="1604"/>
      <c r="FO3" s="1604"/>
      <c r="FP3" s="1604"/>
      <c r="FQ3" s="1604"/>
      <c r="FR3" s="1604"/>
      <c r="FS3" s="1604"/>
      <c r="FT3" s="1604"/>
      <c r="FU3" s="1604"/>
      <c r="FV3" s="1604"/>
      <c r="FW3" s="1604"/>
      <c r="FX3" s="1604"/>
      <c r="FY3" s="1604"/>
      <c r="FZ3" s="1604"/>
      <c r="GA3" s="1604"/>
      <c r="GB3" s="1604"/>
      <c r="GC3" s="1604"/>
      <c r="GD3" s="1604"/>
      <c r="GE3" s="1604"/>
      <c r="GF3" s="1604"/>
      <c r="GG3" s="1604"/>
      <c r="GH3" s="1604"/>
      <c r="GI3" s="1604"/>
      <c r="GJ3" s="1604"/>
      <c r="GK3" s="1604"/>
      <c r="GL3" s="1604"/>
      <c r="GM3" s="1604"/>
      <c r="GN3" s="1604"/>
      <c r="GO3" s="1604"/>
      <c r="GP3" s="1604"/>
      <c r="GQ3" s="1604"/>
      <c r="GR3" s="1604"/>
      <c r="GS3" s="1604"/>
      <c r="GT3" s="1604"/>
      <c r="GU3" s="1604"/>
      <c r="GV3" s="1604"/>
      <c r="GW3" s="1604"/>
      <c r="GX3" s="1604"/>
      <c r="GY3" s="1604"/>
      <c r="GZ3" s="1604"/>
      <c r="HA3" s="1604"/>
      <c r="HB3" s="1604"/>
      <c r="HC3" s="1604"/>
      <c r="HD3" s="1604"/>
      <c r="HE3" s="1604"/>
      <c r="HF3" s="1604"/>
      <c r="HG3" s="1604"/>
      <c r="HH3" s="1604"/>
      <c r="HI3" s="1604"/>
      <c r="HJ3" s="1604"/>
      <c r="HK3" s="1604"/>
      <c r="HL3" s="1604"/>
      <c r="HM3" s="1604"/>
      <c r="HN3" s="1604"/>
      <c r="HO3" s="1604"/>
      <c r="HP3" s="1604"/>
      <c r="HQ3" s="1604"/>
      <c r="HR3" s="1604"/>
      <c r="HS3" s="1604"/>
      <c r="HT3" s="1604"/>
      <c r="HU3" s="1604"/>
      <c r="HV3" s="1604"/>
      <c r="HW3" s="1604"/>
      <c r="HX3" s="1604"/>
      <c r="HY3" s="1604"/>
      <c r="HZ3" s="1604"/>
      <c r="IA3" s="1604"/>
      <c r="IB3" s="1604"/>
      <c r="IC3" s="1604"/>
      <c r="ID3" s="1604"/>
      <c r="IE3" s="1604"/>
      <c r="IF3" s="1604"/>
      <c r="IG3" s="1604"/>
      <c r="IH3" s="1604"/>
      <c r="II3" s="1604"/>
      <c r="IJ3" s="1604"/>
      <c r="IK3" s="1604"/>
      <c r="IL3" s="1604"/>
      <c r="IM3" s="1604"/>
      <c r="IN3" s="1604"/>
      <c r="IO3" s="1604"/>
      <c r="IP3" s="1604"/>
      <c r="IQ3" s="1604"/>
      <c r="IR3" s="1604"/>
      <c r="IS3" s="1604"/>
      <c r="IT3" s="1604"/>
      <c r="IU3" s="1604"/>
    </row>
    <row r="4" spans="1:255" ht="15" customHeight="1">
      <c r="A4" s="3216" t="s">
        <v>4612</v>
      </c>
      <c r="B4" s="3217"/>
      <c r="C4" s="3217"/>
      <c r="D4" s="3217"/>
      <c r="E4" s="3218"/>
      <c r="F4" s="3228" t="s">
        <v>4612</v>
      </c>
      <c r="G4" s="3217"/>
      <c r="H4" s="3217"/>
      <c r="I4" s="3217"/>
      <c r="J4" s="3217"/>
      <c r="K4" s="3217"/>
      <c r="L4" s="3217"/>
      <c r="M4" s="3221"/>
      <c r="N4" s="3216" t="s">
        <v>4612</v>
      </c>
      <c r="O4" s="3217"/>
      <c r="P4" s="3217"/>
      <c r="Q4" s="3217"/>
      <c r="R4" s="3217"/>
      <c r="S4" s="3221"/>
      <c r="T4" s="1604"/>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c r="AT4" s="1604"/>
      <c r="AU4" s="1604"/>
      <c r="AV4" s="1604"/>
      <c r="AW4" s="1604"/>
      <c r="AX4" s="1604"/>
      <c r="AY4" s="1604"/>
      <c r="AZ4" s="1604"/>
      <c r="BA4" s="1604"/>
      <c r="BB4" s="1604"/>
      <c r="BC4" s="1604"/>
      <c r="BD4" s="1604"/>
      <c r="BE4" s="1604"/>
      <c r="BF4" s="1604"/>
      <c r="BG4" s="1604"/>
      <c r="BH4" s="1604"/>
      <c r="BI4" s="1604"/>
      <c r="BJ4" s="1604"/>
      <c r="BK4" s="1604"/>
      <c r="BL4" s="1604"/>
      <c r="BM4" s="1604"/>
      <c r="BN4" s="1604"/>
      <c r="BO4" s="1604"/>
      <c r="BP4" s="1604"/>
      <c r="BQ4" s="1604"/>
      <c r="BR4" s="1604"/>
      <c r="BS4" s="1604"/>
      <c r="BT4" s="1604"/>
      <c r="BU4" s="1604"/>
      <c r="BV4" s="1604"/>
      <c r="BW4" s="1604"/>
      <c r="BX4" s="1604"/>
      <c r="BY4" s="1604"/>
      <c r="BZ4" s="1604"/>
      <c r="CA4" s="1604"/>
      <c r="CB4" s="1604"/>
      <c r="CC4" s="1604"/>
      <c r="CD4" s="1604"/>
      <c r="CE4" s="1604"/>
      <c r="CF4" s="1604"/>
      <c r="CG4" s="1604"/>
      <c r="CH4" s="1604"/>
      <c r="CI4" s="1604"/>
      <c r="CJ4" s="1604"/>
      <c r="CK4" s="1604"/>
      <c r="CL4" s="1604"/>
      <c r="CM4" s="1604"/>
      <c r="CN4" s="1604"/>
      <c r="CO4" s="1604"/>
      <c r="CP4" s="1604"/>
      <c r="CQ4" s="1604"/>
      <c r="CR4" s="1604"/>
      <c r="CS4" s="1604"/>
      <c r="CT4" s="1604"/>
      <c r="CU4" s="1604"/>
      <c r="CV4" s="1604"/>
      <c r="CW4" s="1604"/>
      <c r="CX4" s="1604"/>
      <c r="CY4" s="1604"/>
      <c r="CZ4" s="1604"/>
      <c r="DA4" s="1604"/>
      <c r="DB4" s="1604"/>
      <c r="DC4" s="1604"/>
      <c r="DD4" s="1604"/>
      <c r="DE4" s="1604"/>
      <c r="DF4" s="1604"/>
      <c r="DG4" s="1604"/>
      <c r="DH4" s="1604"/>
      <c r="DI4" s="1604"/>
      <c r="DJ4" s="1604"/>
      <c r="DK4" s="1604"/>
      <c r="DL4" s="1604"/>
      <c r="DM4" s="1604"/>
      <c r="DN4" s="1604"/>
      <c r="DO4" s="1604"/>
      <c r="DP4" s="1604"/>
      <c r="DQ4" s="1604"/>
      <c r="DR4" s="1604"/>
      <c r="DS4" s="1604"/>
      <c r="DT4" s="1604"/>
      <c r="DU4" s="1604"/>
      <c r="DV4" s="1604"/>
      <c r="DW4" s="1604"/>
      <c r="DX4" s="1604"/>
      <c r="DY4" s="1604"/>
      <c r="DZ4" s="1604"/>
      <c r="EA4" s="1604"/>
      <c r="EB4" s="1604"/>
      <c r="EC4" s="1604"/>
      <c r="ED4" s="1604"/>
      <c r="EE4" s="1604"/>
      <c r="EF4" s="1604"/>
      <c r="EG4" s="1604"/>
      <c r="EH4" s="1604"/>
      <c r="EI4" s="1604"/>
      <c r="EJ4" s="1604"/>
      <c r="EK4" s="1604"/>
      <c r="EL4" s="1604"/>
      <c r="EM4" s="1604"/>
      <c r="EN4" s="1604"/>
      <c r="EO4" s="1604"/>
      <c r="EP4" s="1604"/>
      <c r="EQ4" s="1604"/>
      <c r="ER4" s="1604"/>
      <c r="ES4" s="1604"/>
      <c r="ET4" s="1604"/>
      <c r="EU4" s="1604"/>
      <c r="EV4" s="1604"/>
      <c r="EW4" s="1604"/>
      <c r="EX4" s="1604"/>
      <c r="EY4" s="1604"/>
      <c r="EZ4" s="1604"/>
      <c r="FA4" s="1604"/>
      <c r="FB4" s="1604"/>
      <c r="FC4" s="1604"/>
      <c r="FD4" s="1604"/>
      <c r="FE4" s="1604"/>
      <c r="FF4" s="1604"/>
      <c r="FG4" s="1604"/>
      <c r="FH4" s="1604"/>
      <c r="FI4" s="1604"/>
      <c r="FJ4" s="1604"/>
      <c r="FK4" s="1604"/>
      <c r="FL4" s="1604"/>
      <c r="FM4" s="1604"/>
      <c r="FN4" s="1604"/>
      <c r="FO4" s="1604"/>
      <c r="FP4" s="1604"/>
      <c r="FQ4" s="1604"/>
      <c r="FR4" s="1604"/>
      <c r="FS4" s="1604"/>
      <c r="FT4" s="1604"/>
      <c r="FU4" s="1604"/>
      <c r="FV4" s="1604"/>
      <c r="FW4" s="1604"/>
      <c r="FX4" s="1604"/>
      <c r="FY4" s="1604"/>
      <c r="FZ4" s="1604"/>
      <c r="GA4" s="1604"/>
      <c r="GB4" s="1604"/>
      <c r="GC4" s="1604"/>
      <c r="GD4" s="1604"/>
      <c r="GE4" s="1604"/>
      <c r="GF4" s="1604"/>
      <c r="GG4" s="1604"/>
      <c r="GH4" s="1604"/>
      <c r="GI4" s="1604"/>
      <c r="GJ4" s="1604"/>
      <c r="GK4" s="1604"/>
      <c r="GL4" s="1604"/>
      <c r="GM4" s="1604"/>
      <c r="GN4" s="1604"/>
      <c r="GO4" s="1604"/>
      <c r="GP4" s="1604"/>
      <c r="GQ4" s="1604"/>
      <c r="GR4" s="1604"/>
      <c r="GS4" s="1604"/>
      <c r="GT4" s="1604"/>
      <c r="GU4" s="1604"/>
      <c r="GV4" s="1604"/>
      <c r="GW4" s="1604"/>
      <c r="GX4" s="1604"/>
      <c r="GY4" s="1604"/>
      <c r="GZ4" s="1604"/>
      <c r="HA4" s="1604"/>
      <c r="HB4" s="1604"/>
      <c r="HC4" s="1604"/>
      <c r="HD4" s="1604"/>
      <c r="HE4" s="1604"/>
      <c r="HF4" s="1604"/>
      <c r="HG4" s="1604"/>
      <c r="HH4" s="1604"/>
      <c r="HI4" s="1604"/>
      <c r="HJ4" s="1604"/>
      <c r="HK4" s="1604"/>
      <c r="HL4" s="1604"/>
      <c r="HM4" s="1604"/>
      <c r="HN4" s="1604"/>
      <c r="HO4" s="1604"/>
      <c r="HP4" s="1604"/>
      <c r="HQ4" s="1604"/>
      <c r="HR4" s="1604"/>
      <c r="HS4" s="1604"/>
      <c r="HT4" s="1604"/>
      <c r="HU4" s="1604"/>
      <c r="HV4" s="1604"/>
      <c r="HW4" s="1604"/>
      <c r="HX4" s="1604"/>
      <c r="HY4" s="1604"/>
      <c r="HZ4" s="1604"/>
      <c r="IA4" s="1604"/>
      <c r="IB4" s="1604"/>
      <c r="IC4" s="1604"/>
      <c r="ID4" s="1604"/>
      <c r="IE4" s="1604"/>
      <c r="IF4" s="1604"/>
      <c r="IG4" s="1604"/>
      <c r="IH4" s="1604"/>
      <c r="II4" s="1604"/>
      <c r="IJ4" s="1604"/>
      <c r="IK4" s="1604"/>
      <c r="IL4" s="1604"/>
      <c r="IM4" s="1604"/>
      <c r="IN4" s="1604"/>
      <c r="IO4" s="1604"/>
      <c r="IP4" s="1604"/>
      <c r="IQ4" s="1604"/>
      <c r="IR4" s="1604"/>
      <c r="IS4" s="1604"/>
      <c r="IT4" s="1604"/>
      <c r="IU4" s="1604"/>
    </row>
    <row r="5" spans="1:255">
      <c r="A5" s="3219" t="s">
        <v>1973</v>
      </c>
      <c r="B5" s="3200"/>
      <c r="C5" s="3200"/>
      <c r="D5" s="3200"/>
      <c r="E5" s="3220"/>
      <c r="F5" s="3219" t="s">
        <v>1973</v>
      </c>
      <c r="G5" s="3200"/>
      <c r="H5" s="3200"/>
      <c r="I5" s="3200"/>
      <c r="J5" s="3200"/>
      <c r="K5" s="3200"/>
      <c r="L5" s="3200"/>
      <c r="M5" s="3220"/>
      <c r="N5" s="3219" t="s">
        <v>1973</v>
      </c>
      <c r="O5" s="3200"/>
      <c r="P5" s="3200"/>
      <c r="Q5" s="3200"/>
      <c r="R5" s="3200"/>
      <c r="S5" s="3220"/>
      <c r="T5" s="1604"/>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c r="AR5" s="1604"/>
      <c r="AS5" s="1604"/>
      <c r="AT5" s="1604"/>
      <c r="AU5" s="1604"/>
      <c r="AV5" s="1604"/>
      <c r="AW5" s="1604"/>
      <c r="AX5" s="1604"/>
      <c r="AY5" s="1604"/>
      <c r="AZ5" s="1604"/>
      <c r="BA5" s="1604"/>
      <c r="BB5" s="1604"/>
      <c r="BC5" s="1604"/>
      <c r="BD5" s="1604"/>
      <c r="BE5" s="1604"/>
      <c r="BF5" s="1604"/>
      <c r="BG5" s="1604"/>
      <c r="BH5" s="1604"/>
      <c r="BI5" s="1604"/>
      <c r="BJ5" s="1604"/>
      <c r="BK5" s="1604"/>
      <c r="BL5" s="1604"/>
      <c r="BM5" s="1604"/>
      <c r="BN5" s="1604"/>
      <c r="BO5" s="1604"/>
      <c r="BP5" s="1604"/>
      <c r="BQ5" s="1604"/>
      <c r="BR5" s="1604"/>
      <c r="BS5" s="1604"/>
      <c r="BT5" s="1604"/>
      <c r="BU5" s="1604"/>
      <c r="BV5" s="1604"/>
      <c r="BW5" s="1604"/>
      <c r="BX5" s="1604"/>
      <c r="BY5" s="1604"/>
      <c r="BZ5" s="1604"/>
      <c r="CA5" s="1604"/>
      <c r="CB5" s="1604"/>
      <c r="CC5" s="1604"/>
      <c r="CD5" s="1604"/>
      <c r="CE5" s="1604"/>
      <c r="CF5" s="1604"/>
      <c r="CG5" s="1604"/>
      <c r="CH5" s="1604"/>
      <c r="CI5" s="1604"/>
      <c r="CJ5" s="1604"/>
      <c r="CK5" s="1604"/>
      <c r="CL5" s="1604"/>
      <c r="CM5" s="1604"/>
      <c r="CN5" s="1604"/>
      <c r="CO5" s="1604"/>
      <c r="CP5" s="1604"/>
      <c r="CQ5" s="1604"/>
      <c r="CR5" s="1604"/>
      <c r="CS5" s="1604"/>
      <c r="CT5" s="1604"/>
      <c r="CU5" s="1604"/>
      <c r="CV5" s="1604"/>
      <c r="CW5" s="1604"/>
      <c r="CX5" s="1604"/>
      <c r="CY5" s="1604"/>
      <c r="CZ5" s="1604"/>
      <c r="DA5" s="1604"/>
      <c r="DB5" s="1604"/>
      <c r="DC5" s="1604"/>
      <c r="DD5" s="1604"/>
      <c r="DE5" s="1604"/>
      <c r="DF5" s="1604"/>
      <c r="DG5" s="1604"/>
      <c r="DH5" s="1604"/>
      <c r="DI5" s="1604"/>
      <c r="DJ5" s="1604"/>
      <c r="DK5" s="1604"/>
      <c r="DL5" s="1604"/>
      <c r="DM5" s="1604"/>
      <c r="DN5" s="1604"/>
      <c r="DO5" s="1604"/>
      <c r="DP5" s="1604"/>
      <c r="DQ5" s="1604"/>
      <c r="DR5" s="1604"/>
      <c r="DS5" s="1604"/>
      <c r="DT5" s="1604"/>
      <c r="DU5" s="1604"/>
      <c r="DV5" s="1604"/>
      <c r="DW5" s="1604"/>
      <c r="DX5" s="1604"/>
      <c r="DY5" s="1604"/>
      <c r="DZ5" s="1604"/>
      <c r="EA5" s="1604"/>
      <c r="EB5" s="1604"/>
      <c r="EC5" s="1604"/>
      <c r="ED5" s="1604"/>
      <c r="EE5" s="1604"/>
      <c r="EF5" s="1604"/>
      <c r="EG5" s="1604"/>
      <c r="EH5" s="1604"/>
      <c r="EI5" s="1604"/>
      <c r="EJ5" s="1604"/>
      <c r="EK5" s="1604"/>
      <c r="EL5" s="1604"/>
      <c r="EM5" s="1604"/>
      <c r="EN5" s="1604"/>
      <c r="EO5" s="1604"/>
      <c r="EP5" s="1604"/>
      <c r="EQ5" s="1604"/>
      <c r="ER5" s="1604"/>
      <c r="ES5" s="1604"/>
      <c r="ET5" s="1604"/>
      <c r="EU5" s="1604"/>
      <c r="EV5" s="1604"/>
      <c r="EW5" s="1604"/>
      <c r="EX5" s="1604"/>
      <c r="EY5" s="1604"/>
      <c r="EZ5" s="1604"/>
      <c r="FA5" s="1604"/>
      <c r="FB5" s="1604"/>
      <c r="FC5" s="1604"/>
      <c r="FD5" s="1604"/>
      <c r="FE5" s="1604"/>
      <c r="FF5" s="1604"/>
      <c r="FG5" s="1604"/>
      <c r="FH5" s="1604"/>
      <c r="FI5" s="1604"/>
      <c r="FJ5" s="1604"/>
      <c r="FK5" s="1604"/>
      <c r="FL5" s="1604"/>
      <c r="FM5" s="1604"/>
      <c r="FN5" s="1604"/>
      <c r="FO5" s="1604"/>
      <c r="FP5" s="1604"/>
      <c r="FQ5" s="1604"/>
      <c r="FR5" s="1604"/>
      <c r="FS5" s="1604"/>
      <c r="FT5" s="1604"/>
      <c r="FU5" s="1604"/>
      <c r="FV5" s="1604"/>
      <c r="FW5" s="1604"/>
      <c r="FX5" s="1604"/>
      <c r="FY5" s="1604"/>
      <c r="FZ5" s="1604"/>
      <c r="GA5" s="1604"/>
      <c r="GB5" s="1604"/>
      <c r="GC5" s="1604"/>
      <c r="GD5" s="1604"/>
      <c r="GE5" s="1604"/>
      <c r="GF5" s="1604"/>
      <c r="GG5" s="1604"/>
      <c r="GH5" s="1604"/>
      <c r="GI5" s="1604"/>
      <c r="GJ5" s="1604"/>
      <c r="GK5" s="1604"/>
      <c r="GL5" s="1604"/>
      <c r="GM5" s="1604"/>
      <c r="GN5" s="1604"/>
      <c r="GO5" s="1604"/>
      <c r="GP5" s="1604"/>
      <c r="GQ5" s="1604"/>
      <c r="GR5" s="1604"/>
      <c r="GS5" s="1604"/>
      <c r="GT5" s="1604"/>
      <c r="GU5" s="1604"/>
      <c r="GV5" s="1604"/>
      <c r="GW5" s="1604"/>
      <c r="GX5" s="1604"/>
      <c r="GY5" s="1604"/>
      <c r="GZ5" s="1604"/>
      <c r="HA5" s="1604"/>
      <c r="HB5" s="1604"/>
      <c r="HC5" s="1604"/>
      <c r="HD5" s="1604"/>
      <c r="HE5" s="1604"/>
      <c r="HF5" s="1604"/>
      <c r="HG5" s="1604"/>
      <c r="HH5" s="1604"/>
      <c r="HI5" s="1604"/>
      <c r="HJ5" s="1604"/>
      <c r="HK5" s="1604"/>
      <c r="HL5" s="1604"/>
      <c r="HM5" s="1604"/>
      <c r="HN5" s="1604"/>
      <c r="HO5" s="1604"/>
      <c r="HP5" s="1604"/>
      <c r="HQ5" s="1604"/>
      <c r="HR5" s="1604"/>
      <c r="HS5" s="1604"/>
      <c r="HT5" s="1604"/>
      <c r="HU5" s="1604"/>
      <c r="HV5" s="1604"/>
      <c r="HW5" s="1604"/>
      <c r="HX5" s="1604"/>
      <c r="HY5" s="1604"/>
      <c r="HZ5" s="1604"/>
      <c r="IA5" s="1604"/>
      <c r="IB5" s="1604"/>
      <c r="IC5" s="1604"/>
      <c r="ID5" s="1604"/>
      <c r="IE5" s="1604"/>
      <c r="IF5" s="1604"/>
      <c r="IG5" s="1604"/>
      <c r="IH5" s="1604"/>
      <c r="II5" s="1604"/>
      <c r="IJ5" s="1604"/>
      <c r="IK5" s="1604"/>
      <c r="IL5" s="1604"/>
      <c r="IM5" s="1604"/>
      <c r="IN5" s="1604"/>
      <c r="IO5" s="1604"/>
      <c r="IP5" s="1604"/>
      <c r="IQ5" s="1604"/>
      <c r="IR5" s="1604"/>
      <c r="IS5" s="1604"/>
      <c r="IT5" s="1604"/>
      <c r="IU5" s="1604"/>
    </row>
    <row r="6" spans="1:255">
      <c r="A6" s="2358" t="s">
        <v>2389</v>
      </c>
      <c r="B6" s="2359" t="s">
        <v>1030</v>
      </c>
      <c r="C6" s="2359"/>
      <c r="D6" s="2359"/>
      <c r="E6" s="2360"/>
      <c r="F6" s="2773"/>
      <c r="G6" s="2779" t="s">
        <v>4028</v>
      </c>
      <c r="H6" s="2779"/>
      <c r="I6" s="2779"/>
      <c r="J6" s="2774"/>
      <c r="K6" s="1986"/>
      <c r="L6" s="1986"/>
      <c r="M6" s="2775"/>
      <c r="N6" s="2358" t="s">
        <v>3701</v>
      </c>
      <c r="O6" s="2359" t="s">
        <v>1117</v>
      </c>
      <c r="P6" s="2359"/>
      <c r="S6" s="2361"/>
      <c r="T6" s="1604"/>
      <c r="U6" s="1604"/>
      <c r="V6" s="1604"/>
      <c r="W6" s="1604"/>
      <c r="X6" s="1604"/>
      <c r="Y6" s="1604"/>
      <c r="Z6" s="1604"/>
      <c r="AA6" s="1604"/>
      <c r="AB6" s="1604"/>
      <c r="AC6" s="1604"/>
      <c r="AD6" s="1604"/>
      <c r="AE6" s="1604"/>
      <c r="AF6" s="1604"/>
      <c r="AG6" s="1604"/>
      <c r="AH6" s="1604"/>
      <c r="AI6" s="1604"/>
      <c r="AJ6" s="1604"/>
      <c r="AK6" s="1604"/>
      <c r="AL6" s="1604"/>
      <c r="AM6" s="1604"/>
      <c r="AN6" s="1604"/>
      <c r="AO6" s="1604"/>
      <c r="AP6" s="1604"/>
      <c r="AQ6" s="1604"/>
      <c r="AR6" s="1604"/>
      <c r="AS6" s="1604"/>
      <c r="AT6" s="1604"/>
      <c r="AU6" s="1604"/>
      <c r="AV6" s="1604"/>
      <c r="AW6" s="1604"/>
      <c r="AX6" s="1604"/>
      <c r="AY6" s="1604"/>
      <c r="AZ6" s="1604"/>
      <c r="BA6" s="1604"/>
      <c r="BB6" s="1604"/>
      <c r="BC6" s="1604"/>
      <c r="BD6" s="1604"/>
      <c r="BE6" s="1604"/>
      <c r="BF6" s="1604"/>
      <c r="BG6" s="1604"/>
      <c r="BH6" s="1604"/>
      <c r="BI6" s="1604"/>
      <c r="BJ6" s="1604"/>
      <c r="BK6" s="1604"/>
      <c r="BL6" s="1604"/>
      <c r="BM6" s="1604"/>
      <c r="BN6" s="1604"/>
      <c r="BO6" s="1604"/>
      <c r="BP6" s="1604"/>
      <c r="BQ6" s="1604"/>
      <c r="BR6" s="1604"/>
      <c r="BS6" s="1604"/>
      <c r="BT6" s="1604"/>
      <c r="BU6" s="1604"/>
      <c r="BV6" s="1604"/>
      <c r="BW6" s="1604"/>
      <c r="BX6" s="1604"/>
      <c r="BY6" s="1604"/>
      <c r="BZ6" s="1604"/>
      <c r="CA6" s="1604"/>
      <c r="CB6" s="1604"/>
      <c r="CC6" s="1604"/>
      <c r="CD6" s="1604"/>
      <c r="CE6" s="1604"/>
      <c r="CF6" s="1604"/>
      <c r="CG6" s="1604"/>
      <c r="CH6" s="1604"/>
      <c r="CI6" s="1604"/>
      <c r="CJ6" s="1604"/>
      <c r="CK6" s="1604"/>
      <c r="CL6" s="1604"/>
      <c r="CM6" s="1604"/>
      <c r="CN6" s="1604"/>
      <c r="CO6" s="1604"/>
      <c r="CP6" s="1604"/>
      <c r="CQ6" s="1604"/>
      <c r="CR6" s="1604"/>
      <c r="CS6" s="1604"/>
      <c r="CT6" s="1604"/>
      <c r="CU6" s="1604"/>
      <c r="CV6" s="1604"/>
      <c r="CW6" s="1604"/>
      <c r="CX6" s="1604"/>
      <c r="CY6" s="1604"/>
      <c r="CZ6" s="1604"/>
      <c r="DA6" s="1604"/>
      <c r="DB6" s="1604"/>
      <c r="DC6" s="1604"/>
      <c r="DD6" s="1604"/>
      <c r="DE6" s="1604"/>
      <c r="DF6" s="1604"/>
      <c r="DG6" s="1604"/>
      <c r="DH6" s="1604"/>
      <c r="DI6" s="1604"/>
      <c r="DJ6" s="1604"/>
      <c r="DK6" s="1604"/>
      <c r="DL6" s="1604"/>
      <c r="DM6" s="1604"/>
      <c r="DN6" s="1604"/>
      <c r="DO6" s="1604"/>
      <c r="DP6" s="1604"/>
      <c r="DQ6" s="1604"/>
      <c r="DR6" s="1604"/>
      <c r="DS6" s="1604"/>
      <c r="DT6" s="1604"/>
      <c r="DU6" s="1604"/>
      <c r="DV6" s="1604"/>
      <c r="DW6" s="1604"/>
      <c r="DX6" s="1604"/>
      <c r="DY6" s="1604"/>
      <c r="DZ6" s="1604"/>
      <c r="EA6" s="1604"/>
      <c r="EB6" s="1604"/>
      <c r="EC6" s="1604"/>
      <c r="ED6" s="1604"/>
      <c r="EE6" s="1604"/>
      <c r="EF6" s="1604"/>
      <c r="EG6" s="1604"/>
      <c r="EH6" s="1604"/>
      <c r="EI6" s="1604"/>
      <c r="EJ6" s="1604"/>
      <c r="EK6" s="1604"/>
      <c r="EL6" s="1604"/>
      <c r="EM6" s="1604"/>
      <c r="EN6" s="1604"/>
      <c r="EO6" s="1604"/>
      <c r="EP6" s="1604"/>
      <c r="EQ6" s="1604"/>
      <c r="ER6" s="1604"/>
      <c r="ES6" s="1604"/>
      <c r="ET6" s="1604"/>
      <c r="EU6" s="1604"/>
      <c r="EV6" s="1604"/>
      <c r="EW6" s="1604"/>
      <c r="EX6" s="1604"/>
      <c r="EY6" s="1604"/>
      <c r="EZ6" s="1604"/>
      <c r="FA6" s="1604"/>
      <c r="FB6" s="1604"/>
      <c r="FC6" s="1604"/>
      <c r="FD6" s="1604"/>
      <c r="FE6" s="1604"/>
      <c r="FF6" s="1604"/>
      <c r="FG6" s="1604"/>
      <c r="FH6" s="1604"/>
      <c r="FI6" s="1604"/>
      <c r="FJ6" s="1604"/>
      <c r="FK6" s="1604"/>
      <c r="FL6" s="1604"/>
      <c r="FM6" s="1604"/>
      <c r="FN6" s="1604"/>
      <c r="FO6" s="1604"/>
      <c r="FP6" s="1604"/>
      <c r="FQ6" s="1604"/>
      <c r="FR6" s="1604"/>
      <c r="FS6" s="1604"/>
      <c r="FT6" s="1604"/>
      <c r="FU6" s="1604"/>
      <c r="FV6" s="1604"/>
      <c r="FW6" s="1604"/>
      <c r="FX6" s="1604"/>
      <c r="FY6" s="1604"/>
      <c r="FZ6" s="1604"/>
      <c r="GA6" s="1604"/>
      <c r="GB6" s="1604"/>
      <c r="GC6" s="1604"/>
      <c r="GD6" s="1604"/>
      <c r="GE6" s="1604"/>
      <c r="GF6" s="1604"/>
      <c r="GG6" s="1604"/>
      <c r="GH6" s="1604"/>
      <c r="GI6" s="1604"/>
      <c r="GJ6" s="1604"/>
      <c r="GK6" s="1604"/>
      <c r="GL6" s="1604"/>
      <c r="GM6" s="1604"/>
      <c r="GN6" s="1604"/>
      <c r="GO6" s="1604"/>
      <c r="GP6" s="1604"/>
      <c r="GQ6" s="1604"/>
      <c r="GR6" s="1604"/>
      <c r="GS6" s="1604"/>
      <c r="GT6" s="1604"/>
      <c r="GU6" s="1604"/>
      <c r="GV6" s="1604"/>
      <c r="GW6" s="1604"/>
      <c r="GX6" s="1604"/>
      <c r="GY6" s="1604"/>
      <c r="GZ6" s="1604"/>
      <c r="HA6" s="1604"/>
      <c r="HB6" s="1604"/>
      <c r="HC6" s="1604"/>
      <c r="HD6" s="1604"/>
      <c r="HE6" s="1604"/>
      <c r="HF6" s="1604"/>
      <c r="HG6" s="1604"/>
      <c r="HH6" s="1604"/>
      <c r="HI6" s="1604"/>
      <c r="HJ6" s="1604"/>
      <c r="HK6" s="1604"/>
      <c r="HL6" s="1604"/>
      <c r="HM6" s="1604"/>
      <c r="HN6" s="1604"/>
      <c r="HO6" s="1604"/>
      <c r="HP6" s="1604"/>
      <c r="HQ6" s="1604"/>
      <c r="HR6" s="1604"/>
      <c r="HS6" s="1604"/>
      <c r="HT6" s="1604"/>
      <c r="HU6" s="1604"/>
      <c r="HV6" s="1604"/>
      <c r="HW6" s="1604"/>
      <c r="HX6" s="1604"/>
      <c r="HY6" s="1604"/>
      <c r="HZ6" s="1604"/>
      <c r="IA6" s="1604"/>
      <c r="IB6" s="1604"/>
      <c r="IC6" s="1604"/>
      <c r="ID6" s="1604"/>
      <c r="IE6" s="1604"/>
      <c r="IF6" s="1604"/>
      <c r="IG6" s="1604"/>
      <c r="IH6" s="1604"/>
      <c r="II6" s="1604"/>
      <c r="IJ6" s="1604"/>
      <c r="IK6" s="1604"/>
      <c r="IL6" s="1604"/>
      <c r="IM6" s="1604"/>
      <c r="IN6" s="1604"/>
      <c r="IO6" s="1604"/>
      <c r="IP6" s="1604"/>
      <c r="IQ6" s="1604"/>
      <c r="IR6" s="1604"/>
      <c r="IS6" s="1604"/>
      <c r="IT6" s="1604"/>
      <c r="IU6" s="1604"/>
    </row>
    <row r="7" spans="1:255">
      <c r="A7" s="2362" t="s">
        <v>1778</v>
      </c>
      <c r="B7" s="2359" t="s">
        <v>1033</v>
      </c>
      <c r="C7" s="2359"/>
      <c r="D7" s="2359"/>
      <c r="E7" s="2360"/>
      <c r="F7" s="2776"/>
      <c r="G7" s="2779" t="s">
        <v>4029</v>
      </c>
      <c r="H7" s="2779"/>
      <c r="I7" s="2779"/>
      <c r="J7" s="2774"/>
      <c r="K7" s="1986"/>
      <c r="L7" s="1986"/>
      <c r="M7" s="2775"/>
      <c r="N7" s="2358"/>
      <c r="O7" s="2359" t="s">
        <v>1120</v>
      </c>
      <c r="P7" s="2359"/>
      <c r="S7" s="2360"/>
      <c r="T7" s="1604"/>
      <c r="U7" s="1604"/>
      <c r="V7" s="1604"/>
      <c r="W7" s="1604"/>
      <c r="X7" s="1604"/>
      <c r="Y7" s="1604"/>
      <c r="Z7" s="1604"/>
      <c r="AA7" s="1604"/>
      <c r="AB7" s="1604"/>
      <c r="AC7" s="1604"/>
      <c r="AD7" s="1604"/>
      <c r="AE7" s="1604"/>
      <c r="AF7" s="1604"/>
      <c r="AG7" s="1604"/>
      <c r="AH7" s="1604"/>
      <c r="AI7" s="1604"/>
      <c r="AJ7" s="1604"/>
      <c r="AK7" s="1604"/>
      <c r="AL7" s="1604"/>
      <c r="AM7" s="1604"/>
      <c r="AN7" s="1604"/>
      <c r="AO7" s="1604"/>
      <c r="AP7" s="1604"/>
      <c r="AQ7" s="1604"/>
      <c r="AR7" s="1604"/>
      <c r="AS7" s="1604"/>
      <c r="AT7" s="1604"/>
      <c r="AU7" s="1604"/>
      <c r="AV7" s="1604"/>
      <c r="AW7" s="1604"/>
      <c r="AX7" s="1604"/>
      <c r="AY7" s="1604"/>
      <c r="AZ7" s="1604"/>
      <c r="BA7" s="1604"/>
      <c r="BB7" s="1604"/>
      <c r="BC7" s="1604"/>
      <c r="BD7" s="1604"/>
      <c r="BE7" s="1604"/>
      <c r="BF7" s="1604"/>
      <c r="BG7" s="1604"/>
      <c r="BH7" s="1604"/>
      <c r="BI7" s="1604"/>
      <c r="BJ7" s="1604"/>
      <c r="BK7" s="1604"/>
      <c r="BL7" s="1604"/>
      <c r="BM7" s="1604"/>
      <c r="BN7" s="1604"/>
      <c r="BO7" s="1604"/>
      <c r="BP7" s="1604"/>
      <c r="BQ7" s="1604"/>
      <c r="BR7" s="1604"/>
      <c r="BS7" s="1604"/>
      <c r="BT7" s="1604"/>
      <c r="BU7" s="1604"/>
      <c r="BV7" s="1604"/>
      <c r="BW7" s="1604"/>
      <c r="BX7" s="1604"/>
      <c r="BY7" s="1604"/>
      <c r="BZ7" s="1604"/>
      <c r="CA7" s="1604"/>
      <c r="CB7" s="1604"/>
      <c r="CC7" s="1604"/>
      <c r="CD7" s="1604"/>
      <c r="CE7" s="1604"/>
      <c r="CF7" s="1604"/>
      <c r="CG7" s="1604"/>
      <c r="CH7" s="1604"/>
      <c r="CI7" s="1604"/>
      <c r="CJ7" s="1604"/>
      <c r="CK7" s="1604"/>
      <c r="CL7" s="1604"/>
      <c r="CM7" s="1604"/>
      <c r="CN7" s="1604"/>
      <c r="CO7" s="1604"/>
      <c r="CP7" s="1604"/>
      <c r="CQ7" s="1604"/>
      <c r="CR7" s="1604"/>
      <c r="CS7" s="1604"/>
      <c r="CT7" s="1604"/>
      <c r="CU7" s="1604"/>
      <c r="CV7" s="1604"/>
      <c r="CW7" s="1604"/>
      <c r="CX7" s="1604"/>
      <c r="CY7" s="1604"/>
      <c r="CZ7" s="1604"/>
      <c r="DA7" s="1604"/>
      <c r="DB7" s="1604"/>
      <c r="DC7" s="1604"/>
      <c r="DD7" s="1604"/>
      <c r="DE7" s="1604"/>
      <c r="DF7" s="1604"/>
      <c r="DG7" s="1604"/>
      <c r="DH7" s="1604"/>
      <c r="DI7" s="1604"/>
      <c r="DJ7" s="1604"/>
      <c r="DK7" s="1604"/>
      <c r="DL7" s="1604"/>
      <c r="DM7" s="1604"/>
      <c r="DN7" s="1604"/>
      <c r="DO7" s="1604"/>
      <c r="DP7" s="1604"/>
      <c r="DQ7" s="1604"/>
      <c r="DR7" s="1604"/>
      <c r="DS7" s="1604"/>
      <c r="DT7" s="1604"/>
      <c r="DU7" s="1604"/>
      <c r="DV7" s="1604"/>
      <c r="DW7" s="1604"/>
      <c r="DX7" s="1604"/>
      <c r="DY7" s="1604"/>
      <c r="DZ7" s="1604"/>
      <c r="EA7" s="1604"/>
      <c r="EB7" s="1604"/>
      <c r="EC7" s="1604"/>
      <c r="ED7" s="1604"/>
      <c r="EE7" s="1604"/>
      <c r="EF7" s="1604"/>
      <c r="EG7" s="1604"/>
      <c r="EH7" s="1604"/>
      <c r="EI7" s="1604"/>
      <c r="EJ7" s="1604"/>
      <c r="EK7" s="1604"/>
      <c r="EL7" s="1604"/>
      <c r="EM7" s="1604"/>
      <c r="EN7" s="1604"/>
      <c r="EO7" s="1604"/>
      <c r="EP7" s="1604"/>
      <c r="EQ7" s="1604"/>
      <c r="ER7" s="1604"/>
      <c r="ES7" s="1604"/>
      <c r="ET7" s="1604"/>
      <c r="EU7" s="1604"/>
      <c r="EV7" s="1604"/>
      <c r="EW7" s="1604"/>
      <c r="EX7" s="1604"/>
      <c r="EY7" s="1604"/>
      <c r="EZ7" s="1604"/>
      <c r="FA7" s="1604"/>
      <c r="FB7" s="1604"/>
      <c r="FC7" s="1604"/>
      <c r="FD7" s="1604"/>
      <c r="FE7" s="1604"/>
      <c r="FF7" s="1604"/>
      <c r="FG7" s="1604"/>
      <c r="FH7" s="1604"/>
      <c r="FI7" s="1604"/>
      <c r="FJ7" s="1604"/>
      <c r="FK7" s="1604"/>
      <c r="FL7" s="1604"/>
      <c r="FM7" s="1604"/>
      <c r="FN7" s="1604"/>
      <c r="FO7" s="1604"/>
      <c r="FP7" s="1604"/>
      <c r="FQ7" s="1604"/>
      <c r="FR7" s="1604"/>
      <c r="FS7" s="1604"/>
      <c r="FT7" s="1604"/>
      <c r="FU7" s="1604"/>
      <c r="FV7" s="1604"/>
      <c r="FW7" s="1604"/>
      <c r="FX7" s="1604"/>
      <c r="FY7" s="1604"/>
      <c r="FZ7" s="1604"/>
      <c r="GA7" s="1604"/>
      <c r="GB7" s="1604"/>
      <c r="GC7" s="1604"/>
      <c r="GD7" s="1604"/>
      <c r="GE7" s="1604"/>
      <c r="GF7" s="1604"/>
      <c r="GG7" s="1604"/>
      <c r="GH7" s="1604"/>
      <c r="GI7" s="1604"/>
      <c r="GJ7" s="1604"/>
      <c r="GK7" s="1604"/>
      <c r="GL7" s="1604"/>
      <c r="GM7" s="1604"/>
      <c r="GN7" s="1604"/>
      <c r="GO7" s="1604"/>
      <c r="GP7" s="1604"/>
      <c r="GQ7" s="1604"/>
      <c r="GR7" s="1604"/>
      <c r="GS7" s="1604"/>
      <c r="GT7" s="1604"/>
      <c r="GU7" s="1604"/>
      <c r="GV7" s="1604"/>
      <c r="GW7" s="1604"/>
      <c r="GX7" s="1604"/>
      <c r="GY7" s="1604"/>
      <c r="GZ7" s="1604"/>
      <c r="HA7" s="1604"/>
      <c r="HB7" s="1604"/>
      <c r="HC7" s="1604"/>
      <c r="HD7" s="1604"/>
      <c r="HE7" s="1604"/>
      <c r="HF7" s="1604"/>
      <c r="HG7" s="1604"/>
      <c r="HH7" s="1604"/>
      <c r="HI7" s="1604"/>
      <c r="HJ7" s="1604"/>
      <c r="HK7" s="1604"/>
      <c r="HL7" s="1604"/>
      <c r="HM7" s="1604"/>
      <c r="HN7" s="1604"/>
      <c r="HO7" s="1604"/>
      <c r="HP7" s="1604"/>
      <c r="HQ7" s="1604"/>
      <c r="HR7" s="1604"/>
      <c r="HS7" s="1604"/>
      <c r="HT7" s="1604"/>
      <c r="HU7" s="1604"/>
      <c r="HV7" s="1604"/>
      <c r="HW7" s="1604"/>
      <c r="HX7" s="1604"/>
      <c r="HY7" s="1604"/>
      <c r="HZ7" s="1604"/>
      <c r="IA7" s="1604"/>
      <c r="IB7" s="1604"/>
      <c r="IC7" s="1604"/>
      <c r="ID7" s="1604"/>
      <c r="IE7" s="1604"/>
      <c r="IF7" s="1604"/>
      <c r="IG7" s="1604"/>
      <c r="IH7" s="1604"/>
      <c r="II7" s="1604"/>
      <c r="IJ7" s="1604"/>
      <c r="IK7" s="1604"/>
      <c r="IL7" s="1604"/>
      <c r="IM7" s="1604"/>
      <c r="IN7" s="1604"/>
      <c r="IO7" s="1604"/>
      <c r="IP7" s="1604"/>
      <c r="IQ7" s="1604"/>
      <c r="IR7" s="1604"/>
      <c r="IS7" s="1604"/>
      <c r="IT7" s="1604"/>
      <c r="IU7" s="1604"/>
    </row>
    <row r="8" spans="1:255">
      <c r="A8" s="2358" t="s">
        <v>2306</v>
      </c>
      <c r="B8" s="2359" t="s">
        <v>1106</v>
      </c>
      <c r="C8" s="2359"/>
      <c r="D8" s="2359"/>
      <c r="E8" s="2360"/>
      <c r="F8" s="2773"/>
      <c r="G8" s="2779" t="s">
        <v>4030</v>
      </c>
      <c r="H8" s="2779"/>
      <c r="I8" s="2779"/>
      <c r="J8" s="2777"/>
      <c r="K8" s="1986"/>
      <c r="L8" s="1986"/>
      <c r="M8" s="2775"/>
      <c r="N8" s="2358" t="s">
        <v>695</v>
      </c>
      <c r="O8" s="2359" t="s">
        <v>2545</v>
      </c>
      <c r="S8" s="2360"/>
      <c r="T8" s="1604"/>
      <c r="U8" s="1604"/>
      <c r="V8" s="1604"/>
      <c r="W8" s="1604"/>
      <c r="X8" s="1604"/>
      <c r="Y8" s="1604"/>
      <c r="Z8" s="1604"/>
      <c r="AA8" s="1604"/>
      <c r="AB8" s="1604"/>
      <c r="AC8" s="1604"/>
      <c r="AD8" s="1604"/>
      <c r="AE8" s="1604"/>
      <c r="AF8" s="1604"/>
      <c r="AG8" s="1604"/>
      <c r="AH8" s="1604"/>
      <c r="AI8" s="1604"/>
      <c r="AJ8" s="1604"/>
      <c r="AK8" s="1604"/>
      <c r="AL8" s="1604"/>
      <c r="AM8" s="1604"/>
      <c r="AN8" s="1604"/>
      <c r="AO8" s="1604"/>
      <c r="AP8" s="1604"/>
      <c r="AQ8" s="1604"/>
      <c r="AR8" s="1604"/>
      <c r="AS8" s="1604"/>
      <c r="AT8" s="1604"/>
      <c r="AU8" s="1604"/>
      <c r="AV8" s="1604"/>
      <c r="AW8" s="1604"/>
      <c r="AX8" s="1604"/>
      <c r="AY8" s="1604"/>
      <c r="AZ8" s="1604"/>
      <c r="BA8" s="1604"/>
      <c r="BB8" s="1604"/>
      <c r="BC8" s="1604"/>
      <c r="BD8" s="1604"/>
      <c r="BE8" s="1604"/>
      <c r="BF8" s="1604"/>
      <c r="BG8" s="1604"/>
      <c r="BH8" s="1604"/>
      <c r="BI8" s="1604"/>
      <c r="BJ8" s="1604"/>
      <c r="BK8" s="1604"/>
      <c r="BL8" s="1604"/>
      <c r="BM8" s="1604"/>
      <c r="BN8" s="1604"/>
      <c r="BO8" s="1604"/>
      <c r="BP8" s="1604"/>
      <c r="BQ8" s="1604"/>
      <c r="BR8" s="1604"/>
      <c r="BS8" s="1604"/>
      <c r="BT8" s="1604"/>
      <c r="BU8" s="1604"/>
      <c r="BV8" s="1604"/>
      <c r="BW8" s="1604"/>
      <c r="BX8" s="1604"/>
      <c r="BY8" s="1604"/>
      <c r="BZ8" s="1604"/>
      <c r="CA8" s="1604"/>
      <c r="CB8" s="1604"/>
      <c r="CC8" s="1604"/>
      <c r="CD8" s="1604"/>
      <c r="CE8" s="1604"/>
      <c r="CF8" s="1604"/>
      <c r="CG8" s="1604"/>
      <c r="CH8" s="1604"/>
      <c r="CI8" s="1604"/>
      <c r="CJ8" s="1604"/>
      <c r="CK8" s="1604"/>
      <c r="CL8" s="1604"/>
      <c r="CM8" s="1604"/>
      <c r="CN8" s="1604"/>
      <c r="CO8" s="1604"/>
      <c r="CP8" s="1604"/>
      <c r="CQ8" s="1604"/>
      <c r="CR8" s="1604"/>
      <c r="CS8" s="1604"/>
      <c r="CT8" s="1604"/>
      <c r="CU8" s="1604"/>
      <c r="CV8" s="1604"/>
      <c r="CW8" s="1604"/>
      <c r="CX8" s="1604"/>
      <c r="CY8" s="1604"/>
      <c r="CZ8" s="1604"/>
      <c r="DA8" s="1604"/>
      <c r="DB8" s="1604"/>
      <c r="DC8" s="1604"/>
      <c r="DD8" s="1604"/>
      <c r="DE8" s="1604"/>
      <c r="DF8" s="1604"/>
      <c r="DG8" s="1604"/>
      <c r="DH8" s="1604"/>
      <c r="DI8" s="1604"/>
      <c r="DJ8" s="1604"/>
      <c r="DK8" s="1604"/>
      <c r="DL8" s="1604"/>
      <c r="DM8" s="1604"/>
      <c r="DN8" s="1604"/>
      <c r="DO8" s="1604"/>
      <c r="DP8" s="1604"/>
      <c r="DQ8" s="1604"/>
      <c r="DR8" s="1604"/>
      <c r="DS8" s="1604"/>
      <c r="DT8" s="1604"/>
      <c r="DU8" s="1604"/>
      <c r="DV8" s="1604"/>
      <c r="DW8" s="1604"/>
      <c r="DX8" s="1604"/>
      <c r="DY8" s="1604"/>
      <c r="DZ8" s="1604"/>
      <c r="EA8" s="1604"/>
      <c r="EB8" s="1604"/>
      <c r="EC8" s="1604"/>
      <c r="ED8" s="1604"/>
      <c r="EE8" s="1604"/>
      <c r="EF8" s="1604"/>
      <c r="EG8" s="1604"/>
      <c r="EH8" s="1604"/>
      <c r="EI8" s="1604"/>
      <c r="EJ8" s="1604"/>
      <c r="EK8" s="1604"/>
      <c r="EL8" s="1604"/>
      <c r="EM8" s="1604"/>
      <c r="EN8" s="1604"/>
      <c r="EO8" s="1604"/>
      <c r="EP8" s="1604"/>
      <c r="EQ8" s="1604"/>
      <c r="ER8" s="1604"/>
      <c r="ES8" s="1604"/>
      <c r="ET8" s="1604"/>
      <c r="EU8" s="1604"/>
      <c r="EV8" s="1604"/>
      <c r="EW8" s="1604"/>
      <c r="EX8" s="1604"/>
      <c r="EY8" s="1604"/>
      <c r="EZ8" s="1604"/>
      <c r="FA8" s="1604"/>
      <c r="FB8" s="1604"/>
      <c r="FC8" s="1604"/>
      <c r="FD8" s="1604"/>
      <c r="FE8" s="1604"/>
      <c r="FF8" s="1604"/>
      <c r="FG8" s="1604"/>
      <c r="FH8" s="1604"/>
      <c r="FI8" s="1604"/>
      <c r="FJ8" s="1604"/>
      <c r="FK8" s="1604"/>
      <c r="FL8" s="1604"/>
      <c r="FM8" s="1604"/>
      <c r="FN8" s="1604"/>
      <c r="FO8" s="1604"/>
      <c r="FP8" s="1604"/>
      <c r="FQ8" s="1604"/>
      <c r="FR8" s="1604"/>
      <c r="FS8" s="1604"/>
      <c r="FT8" s="1604"/>
      <c r="FU8" s="1604"/>
      <c r="FV8" s="1604"/>
      <c r="FW8" s="1604"/>
      <c r="FX8" s="1604"/>
      <c r="FY8" s="1604"/>
      <c r="FZ8" s="1604"/>
      <c r="GA8" s="1604"/>
      <c r="GB8" s="1604"/>
      <c r="GC8" s="1604"/>
      <c r="GD8" s="1604"/>
      <c r="GE8" s="1604"/>
      <c r="GF8" s="1604"/>
      <c r="GG8" s="1604"/>
      <c r="GH8" s="1604"/>
      <c r="GI8" s="1604"/>
      <c r="GJ8" s="1604"/>
      <c r="GK8" s="1604"/>
      <c r="GL8" s="1604"/>
      <c r="GM8" s="1604"/>
      <c r="GN8" s="1604"/>
      <c r="GO8" s="1604"/>
      <c r="GP8" s="1604"/>
      <c r="GQ8" s="1604"/>
      <c r="GR8" s="1604"/>
      <c r="GS8" s="1604"/>
      <c r="GT8" s="1604"/>
      <c r="GU8" s="1604"/>
      <c r="GV8" s="1604"/>
      <c r="GW8" s="1604"/>
      <c r="GX8" s="1604"/>
      <c r="GY8" s="1604"/>
      <c r="GZ8" s="1604"/>
      <c r="HA8" s="1604"/>
      <c r="HB8" s="1604"/>
      <c r="HC8" s="1604"/>
      <c r="HD8" s="1604"/>
      <c r="HE8" s="1604"/>
      <c r="HF8" s="1604"/>
      <c r="HG8" s="1604"/>
      <c r="HH8" s="1604"/>
      <c r="HI8" s="1604"/>
      <c r="HJ8" s="1604"/>
      <c r="HK8" s="1604"/>
      <c r="HL8" s="1604"/>
      <c r="HM8" s="1604"/>
      <c r="HN8" s="1604"/>
      <c r="HO8" s="1604"/>
      <c r="HP8" s="1604"/>
      <c r="HQ8" s="1604"/>
      <c r="HR8" s="1604"/>
      <c r="HS8" s="1604"/>
      <c r="HT8" s="1604"/>
      <c r="HU8" s="1604"/>
      <c r="HV8" s="1604"/>
      <c r="HW8" s="1604"/>
      <c r="HX8" s="1604"/>
      <c r="HY8" s="1604"/>
      <c r="HZ8" s="1604"/>
      <c r="IA8" s="1604"/>
      <c r="IB8" s="1604"/>
      <c r="IC8" s="1604"/>
      <c r="ID8" s="1604"/>
      <c r="IE8" s="1604"/>
      <c r="IF8" s="1604"/>
      <c r="IG8" s="1604"/>
      <c r="IH8" s="1604"/>
      <c r="II8" s="1604"/>
      <c r="IJ8" s="1604"/>
      <c r="IK8" s="1604"/>
      <c r="IL8" s="1604"/>
      <c r="IM8" s="1604"/>
      <c r="IN8" s="1604"/>
      <c r="IO8" s="1604"/>
      <c r="IP8" s="1604"/>
      <c r="IQ8" s="1604"/>
      <c r="IR8" s="1604"/>
      <c r="IS8" s="1604"/>
      <c r="IT8" s="1604"/>
      <c r="IU8" s="1604"/>
    </row>
    <row r="9" spans="1:255">
      <c r="A9" s="2358" t="s">
        <v>2307</v>
      </c>
      <c r="B9" s="2359" t="s">
        <v>1108</v>
      </c>
      <c r="C9" s="2359"/>
      <c r="D9" s="2359"/>
      <c r="E9" s="2360"/>
      <c r="F9" s="2773"/>
      <c r="G9" s="2781" t="s">
        <v>4031</v>
      </c>
      <c r="H9" s="2779"/>
      <c r="I9" s="2779"/>
      <c r="J9" s="2779"/>
      <c r="K9" s="2779"/>
      <c r="L9" s="2779"/>
      <c r="M9" s="2778"/>
      <c r="N9" s="2358"/>
      <c r="O9" s="2359" t="s">
        <v>2547</v>
      </c>
      <c r="P9" s="2359"/>
      <c r="S9" s="2360"/>
      <c r="T9" s="1604"/>
      <c r="U9" s="1604"/>
      <c r="V9" s="1604"/>
      <c r="W9" s="1604"/>
      <c r="X9" s="1604"/>
      <c r="Y9" s="1604"/>
      <c r="Z9" s="1604"/>
      <c r="AA9" s="1604"/>
      <c r="AB9" s="1604"/>
      <c r="AC9" s="1604"/>
      <c r="AD9" s="1604"/>
      <c r="AE9" s="1604"/>
      <c r="AF9" s="1604"/>
      <c r="AG9" s="1604"/>
      <c r="AH9" s="1604"/>
      <c r="AI9" s="1604"/>
      <c r="AJ9" s="1604"/>
      <c r="AK9" s="1604"/>
      <c r="AL9" s="1604"/>
      <c r="AM9" s="1604"/>
      <c r="AN9" s="1604"/>
      <c r="AO9" s="1604"/>
      <c r="AP9" s="1604"/>
      <c r="AQ9" s="1604"/>
      <c r="AR9" s="1604"/>
      <c r="AS9" s="1604"/>
      <c r="AT9" s="1604"/>
      <c r="AU9" s="1604"/>
      <c r="AV9" s="1604"/>
      <c r="AW9" s="1604"/>
      <c r="AX9" s="1604"/>
      <c r="AY9" s="1604"/>
      <c r="AZ9" s="1604"/>
      <c r="BA9" s="1604"/>
      <c r="BB9" s="1604"/>
      <c r="BC9" s="1604"/>
      <c r="BD9" s="1604"/>
      <c r="BE9" s="1604"/>
      <c r="BF9" s="1604"/>
      <c r="BG9" s="1604"/>
      <c r="BH9" s="1604"/>
      <c r="BI9" s="1604"/>
      <c r="BJ9" s="1604"/>
      <c r="BK9" s="1604"/>
      <c r="BL9" s="1604"/>
      <c r="BM9" s="1604"/>
      <c r="BN9" s="1604"/>
      <c r="BO9" s="1604"/>
      <c r="BP9" s="1604"/>
      <c r="BQ9" s="1604"/>
      <c r="BR9" s="1604"/>
      <c r="BS9" s="1604"/>
      <c r="BT9" s="1604"/>
      <c r="BU9" s="1604"/>
      <c r="BV9" s="1604"/>
      <c r="BW9" s="1604"/>
      <c r="BX9" s="1604"/>
      <c r="BY9" s="1604"/>
      <c r="BZ9" s="1604"/>
      <c r="CA9" s="1604"/>
      <c r="CB9" s="1604"/>
      <c r="CC9" s="1604"/>
      <c r="CD9" s="1604"/>
      <c r="CE9" s="1604"/>
      <c r="CF9" s="1604"/>
      <c r="CG9" s="1604"/>
      <c r="CH9" s="1604"/>
      <c r="CI9" s="1604"/>
      <c r="CJ9" s="1604"/>
      <c r="CK9" s="1604"/>
      <c r="CL9" s="1604"/>
      <c r="CM9" s="1604"/>
      <c r="CN9" s="1604"/>
      <c r="CO9" s="1604"/>
      <c r="CP9" s="1604"/>
      <c r="CQ9" s="1604"/>
      <c r="CR9" s="1604"/>
      <c r="CS9" s="1604"/>
      <c r="CT9" s="1604"/>
      <c r="CU9" s="1604"/>
      <c r="CV9" s="1604"/>
      <c r="CW9" s="1604"/>
      <c r="CX9" s="1604"/>
      <c r="CY9" s="1604"/>
      <c r="CZ9" s="1604"/>
      <c r="DA9" s="1604"/>
      <c r="DB9" s="1604"/>
      <c r="DC9" s="1604"/>
      <c r="DD9" s="1604"/>
      <c r="DE9" s="1604"/>
      <c r="DF9" s="1604"/>
      <c r="DG9" s="1604"/>
      <c r="DH9" s="1604"/>
      <c r="DI9" s="1604"/>
      <c r="DJ9" s="1604"/>
      <c r="DK9" s="1604"/>
      <c r="DL9" s="1604"/>
      <c r="DM9" s="1604"/>
      <c r="DN9" s="1604"/>
      <c r="DO9" s="1604"/>
      <c r="DP9" s="1604"/>
      <c r="DQ9" s="1604"/>
      <c r="DR9" s="1604"/>
      <c r="DS9" s="1604"/>
      <c r="DT9" s="1604"/>
      <c r="DU9" s="1604"/>
      <c r="DV9" s="1604"/>
      <c r="DW9" s="1604"/>
      <c r="DX9" s="1604"/>
      <c r="DY9" s="1604"/>
      <c r="DZ9" s="1604"/>
      <c r="EA9" s="1604"/>
      <c r="EB9" s="1604"/>
      <c r="EC9" s="1604"/>
      <c r="ED9" s="1604"/>
      <c r="EE9" s="1604"/>
      <c r="EF9" s="1604"/>
      <c r="EG9" s="1604"/>
      <c r="EH9" s="1604"/>
      <c r="EI9" s="1604"/>
      <c r="EJ9" s="1604"/>
      <c r="EK9" s="1604"/>
      <c r="EL9" s="1604"/>
      <c r="EM9" s="1604"/>
      <c r="EN9" s="1604"/>
      <c r="EO9" s="1604"/>
      <c r="EP9" s="1604"/>
      <c r="EQ9" s="1604"/>
      <c r="ER9" s="1604"/>
      <c r="ES9" s="1604"/>
      <c r="ET9" s="1604"/>
      <c r="EU9" s="1604"/>
      <c r="EV9" s="1604"/>
      <c r="EW9" s="1604"/>
      <c r="EX9" s="1604"/>
      <c r="EY9" s="1604"/>
      <c r="EZ9" s="1604"/>
      <c r="FA9" s="1604"/>
      <c r="FB9" s="1604"/>
      <c r="FC9" s="1604"/>
      <c r="FD9" s="1604"/>
      <c r="FE9" s="1604"/>
      <c r="FF9" s="1604"/>
      <c r="FG9" s="1604"/>
      <c r="FH9" s="1604"/>
      <c r="FI9" s="1604"/>
      <c r="FJ9" s="1604"/>
      <c r="FK9" s="1604"/>
      <c r="FL9" s="1604"/>
      <c r="FM9" s="1604"/>
      <c r="FN9" s="1604"/>
      <c r="FO9" s="1604"/>
      <c r="FP9" s="1604"/>
      <c r="FQ9" s="1604"/>
      <c r="FR9" s="1604"/>
      <c r="FS9" s="1604"/>
      <c r="FT9" s="1604"/>
      <c r="FU9" s="1604"/>
      <c r="FV9" s="1604"/>
      <c r="FW9" s="1604"/>
      <c r="FX9" s="1604"/>
      <c r="FY9" s="1604"/>
      <c r="FZ9" s="1604"/>
      <c r="GA9" s="1604"/>
      <c r="GB9" s="1604"/>
      <c r="GC9" s="1604"/>
      <c r="GD9" s="1604"/>
      <c r="GE9" s="1604"/>
      <c r="GF9" s="1604"/>
      <c r="GG9" s="1604"/>
      <c r="GH9" s="1604"/>
      <c r="GI9" s="1604"/>
      <c r="GJ9" s="1604"/>
      <c r="GK9" s="1604"/>
      <c r="GL9" s="1604"/>
      <c r="GM9" s="1604"/>
      <c r="GN9" s="1604"/>
      <c r="GO9" s="1604"/>
      <c r="GP9" s="1604"/>
      <c r="GQ9" s="1604"/>
      <c r="GR9" s="1604"/>
      <c r="GS9" s="1604"/>
      <c r="GT9" s="1604"/>
      <c r="GU9" s="1604"/>
      <c r="GV9" s="1604"/>
      <c r="GW9" s="1604"/>
      <c r="GX9" s="1604"/>
      <c r="GY9" s="1604"/>
      <c r="GZ9" s="1604"/>
      <c r="HA9" s="1604"/>
      <c r="HB9" s="1604"/>
      <c r="HC9" s="1604"/>
      <c r="HD9" s="1604"/>
      <c r="HE9" s="1604"/>
      <c r="HF9" s="1604"/>
      <c r="HG9" s="1604"/>
      <c r="HH9" s="1604"/>
      <c r="HI9" s="1604"/>
      <c r="HJ9" s="1604"/>
      <c r="HK9" s="1604"/>
      <c r="HL9" s="1604"/>
      <c r="HM9" s="1604"/>
      <c r="HN9" s="1604"/>
      <c r="HO9" s="1604"/>
      <c r="HP9" s="1604"/>
      <c r="HQ9" s="1604"/>
      <c r="HR9" s="1604"/>
      <c r="HS9" s="1604"/>
      <c r="HT9" s="1604"/>
      <c r="HU9" s="1604"/>
      <c r="HV9" s="1604"/>
      <c r="HW9" s="1604"/>
      <c r="HX9" s="1604"/>
      <c r="HY9" s="1604"/>
      <c r="HZ9" s="1604"/>
      <c r="IA9" s="1604"/>
      <c r="IB9" s="1604"/>
      <c r="IC9" s="1604"/>
      <c r="ID9" s="1604"/>
      <c r="IE9" s="1604"/>
      <c r="IF9" s="1604"/>
      <c r="IG9" s="1604"/>
      <c r="IH9" s="1604"/>
      <c r="II9" s="1604"/>
      <c r="IJ9" s="1604"/>
      <c r="IK9" s="1604"/>
      <c r="IL9" s="1604"/>
      <c r="IM9" s="1604"/>
      <c r="IN9" s="1604"/>
      <c r="IO9" s="1604"/>
      <c r="IP9" s="1604"/>
      <c r="IQ9" s="1604"/>
      <c r="IR9" s="1604"/>
      <c r="IS9" s="1604"/>
      <c r="IT9" s="1604"/>
      <c r="IU9" s="1604"/>
    </row>
    <row r="10" spans="1:255">
      <c r="A10" s="2362" t="s">
        <v>1778</v>
      </c>
      <c r="B10" s="2359" t="s">
        <v>1111</v>
      </c>
      <c r="C10" s="2359"/>
      <c r="D10" s="2359"/>
      <c r="E10" s="2360"/>
      <c r="F10" s="2776"/>
      <c r="G10" s="2781" t="s">
        <v>4032</v>
      </c>
      <c r="H10" s="2779"/>
      <c r="I10" s="2779"/>
      <c r="J10" s="2779"/>
      <c r="K10" s="2779"/>
      <c r="L10" s="2779"/>
      <c r="M10" s="2778"/>
      <c r="N10" s="2358"/>
      <c r="O10" s="2359" t="s">
        <v>1039</v>
      </c>
      <c r="S10" s="2360"/>
      <c r="T10" s="1604"/>
      <c r="U10" s="1604"/>
      <c r="V10" s="1604"/>
      <c r="W10" s="1604"/>
      <c r="X10" s="1604"/>
      <c r="Y10" s="1604"/>
      <c r="Z10" s="1604"/>
      <c r="AA10" s="1604"/>
      <c r="AB10" s="1604"/>
      <c r="AC10" s="1604"/>
      <c r="AD10" s="1604"/>
      <c r="AE10" s="1604"/>
      <c r="AF10" s="1604"/>
      <c r="AG10" s="1604"/>
      <c r="AH10" s="1604"/>
      <c r="AI10" s="1604"/>
      <c r="AJ10" s="1604"/>
      <c r="AK10" s="1604"/>
      <c r="AL10" s="1604"/>
      <c r="AM10" s="1604"/>
      <c r="AN10" s="1604"/>
      <c r="AO10" s="1604"/>
      <c r="AP10" s="1604"/>
      <c r="AQ10" s="1604"/>
      <c r="AR10" s="1604"/>
      <c r="AS10" s="1604"/>
      <c r="AT10" s="1604"/>
      <c r="AU10" s="1604"/>
      <c r="AV10" s="1604"/>
      <c r="AW10" s="1604"/>
      <c r="AX10" s="1604"/>
      <c r="AY10" s="1604"/>
      <c r="AZ10" s="1604"/>
      <c r="BA10" s="1604"/>
      <c r="BB10" s="1604"/>
      <c r="BC10" s="1604"/>
      <c r="BD10" s="1604"/>
      <c r="BE10" s="1604"/>
      <c r="BF10" s="1604"/>
      <c r="BG10" s="1604"/>
      <c r="BH10" s="1604"/>
      <c r="BI10" s="1604"/>
      <c r="BJ10" s="1604"/>
      <c r="BK10" s="1604"/>
      <c r="BL10" s="1604"/>
      <c r="BM10" s="1604"/>
      <c r="BN10" s="1604"/>
      <c r="BO10" s="1604"/>
      <c r="BP10" s="1604"/>
      <c r="BQ10" s="1604"/>
      <c r="BR10" s="1604"/>
      <c r="BS10" s="1604"/>
      <c r="BT10" s="1604"/>
      <c r="BU10" s="1604"/>
      <c r="BV10" s="1604"/>
      <c r="BW10" s="1604"/>
      <c r="BX10" s="1604"/>
      <c r="BY10" s="1604"/>
      <c r="BZ10" s="1604"/>
      <c r="CA10" s="1604"/>
      <c r="CB10" s="1604"/>
      <c r="CC10" s="1604"/>
      <c r="CD10" s="1604"/>
      <c r="CE10" s="1604"/>
      <c r="CF10" s="1604"/>
      <c r="CG10" s="1604"/>
      <c r="CH10" s="1604"/>
      <c r="CI10" s="1604"/>
      <c r="CJ10" s="1604"/>
      <c r="CK10" s="1604"/>
      <c r="CL10" s="1604"/>
      <c r="CM10" s="1604"/>
      <c r="CN10" s="1604"/>
      <c r="CO10" s="1604"/>
      <c r="CP10" s="1604"/>
      <c r="CQ10" s="1604"/>
      <c r="CR10" s="1604"/>
      <c r="CS10" s="1604"/>
      <c r="CT10" s="1604"/>
      <c r="CU10" s="1604"/>
      <c r="CV10" s="1604"/>
      <c r="CW10" s="1604"/>
      <c r="CX10" s="1604"/>
      <c r="CY10" s="1604"/>
      <c r="CZ10" s="1604"/>
      <c r="DA10" s="1604"/>
      <c r="DB10" s="1604"/>
      <c r="DC10" s="1604"/>
      <c r="DD10" s="1604"/>
      <c r="DE10" s="1604"/>
      <c r="DF10" s="1604"/>
      <c r="DG10" s="1604"/>
      <c r="DH10" s="1604"/>
      <c r="DI10" s="1604"/>
      <c r="DJ10" s="1604"/>
      <c r="DK10" s="1604"/>
      <c r="DL10" s="1604"/>
      <c r="DM10" s="1604"/>
      <c r="DN10" s="1604"/>
      <c r="DO10" s="1604"/>
      <c r="DP10" s="1604"/>
      <c r="DQ10" s="1604"/>
      <c r="DR10" s="1604"/>
      <c r="DS10" s="1604"/>
      <c r="DT10" s="1604"/>
      <c r="DU10" s="1604"/>
      <c r="DV10" s="1604"/>
      <c r="DW10" s="1604"/>
      <c r="DX10" s="1604"/>
      <c r="DY10" s="1604"/>
      <c r="DZ10" s="1604"/>
      <c r="EA10" s="1604"/>
      <c r="EB10" s="1604"/>
      <c r="EC10" s="1604"/>
      <c r="ED10" s="1604"/>
      <c r="EE10" s="1604"/>
      <c r="EF10" s="1604"/>
      <c r="EG10" s="1604"/>
      <c r="EH10" s="1604"/>
      <c r="EI10" s="1604"/>
      <c r="EJ10" s="1604"/>
      <c r="EK10" s="1604"/>
      <c r="EL10" s="1604"/>
      <c r="EM10" s="1604"/>
      <c r="EN10" s="1604"/>
      <c r="EO10" s="1604"/>
      <c r="EP10" s="1604"/>
      <c r="EQ10" s="1604"/>
      <c r="ER10" s="1604"/>
      <c r="ES10" s="1604"/>
      <c r="ET10" s="1604"/>
      <c r="EU10" s="1604"/>
      <c r="EV10" s="1604"/>
      <c r="EW10" s="1604"/>
      <c r="EX10" s="1604"/>
      <c r="EY10" s="1604"/>
      <c r="EZ10" s="1604"/>
      <c r="FA10" s="1604"/>
      <c r="FB10" s="1604"/>
      <c r="FC10" s="1604"/>
      <c r="FD10" s="1604"/>
      <c r="FE10" s="1604"/>
      <c r="FF10" s="1604"/>
      <c r="FG10" s="1604"/>
      <c r="FH10" s="1604"/>
      <c r="FI10" s="1604"/>
      <c r="FJ10" s="1604"/>
      <c r="FK10" s="1604"/>
      <c r="FL10" s="1604"/>
      <c r="FM10" s="1604"/>
      <c r="FN10" s="1604"/>
      <c r="FO10" s="1604"/>
      <c r="FP10" s="1604"/>
      <c r="FQ10" s="1604"/>
      <c r="FR10" s="1604"/>
      <c r="FS10" s="1604"/>
      <c r="FT10" s="1604"/>
      <c r="FU10" s="1604"/>
      <c r="FV10" s="1604"/>
      <c r="FW10" s="1604"/>
      <c r="FX10" s="1604"/>
      <c r="FY10" s="1604"/>
      <c r="FZ10" s="1604"/>
      <c r="GA10" s="1604"/>
      <c r="GB10" s="1604"/>
      <c r="GC10" s="1604"/>
      <c r="GD10" s="1604"/>
      <c r="GE10" s="1604"/>
      <c r="GF10" s="1604"/>
      <c r="GG10" s="1604"/>
      <c r="GH10" s="1604"/>
      <c r="GI10" s="1604"/>
      <c r="GJ10" s="1604"/>
      <c r="GK10" s="1604"/>
      <c r="GL10" s="1604"/>
      <c r="GM10" s="1604"/>
      <c r="GN10" s="1604"/>
      <c r="GO10" s="1604"/>
      <c r="GP10" s="1604"/>
      <c r="GQ10" s="1604"/>
      <c r="GR10" s="1604"/>
      <c r="GS10" s="1604"/>
      <c r="GT10" s="1604"/>
      <c r="GU10" s="1604"/>
      <c r="GV10" s="1604"/>
      <c r="GW10" s="1604"/>
      <c r="GX10" s="1604"/>
      <c r="GY10" s="1604"/>
      <c r="GZ10" s="1604"/>
      <c r="HA10" s="1604"/>
      <c r="HB10" s="1604"/>
      <c r="HC10" s="1604"/>
      <c r="HD10" s="1604"/>
      <c r="HE10" s="1604"/>
      <c r="HF10" s="1604"/>
      <c r="HG10" s="1604"/>
      <c r="HH10" s="1604"/>
      <c r="HI10" s="1604"/>
      <c r="HJ10" s="1604"/>
      <c r="HK10" s="1604"/>
      <c r="HL10" s="1604"/>
      <c r="HM10" s="1604"/>
      <c r="HN10" s="1604"/>
      <c r="HO10" s="1604"/>
      <c r="HP10" s="1604"/>
      <c r="HQ10" s="1604"/>
      <c r="HR10" s="1604"/>
      <c r="HS10" s="1604"/>
      <c r="HT10" s="1604"/>
      <c r="HU10" s="1604"/>
      <c r="HV10" s="1604"/>
      <c r="HW10" s="1604"/>
      <c r="HX10" s="1604"/>
      <c r="HY10" s="1604"/>
      <c r="HZ10" s="1604"/>
      <c r="IA10" s="1604"/>
      <c r="IB10" s="1604"/>
      <c r="IC10" s="1604"/>
      <c r="ID10" s="1604"/>
      <c r="IE10" s="1604"/>
      <c r="IF10" s="1604"/>
      <c r="IG10" s="1604"/>
      <c r="IH10" s="1604"/>
      <c r="II10" s="1604"/>
      <c r="IJ10" s="1604"/>
      <c r="IK10" s="1604"/>
      <c r="IL10" s="1604"/>
      <c r="IM10" s="1604"/>
      <c r="IN10" s="1604"/>
      <c r="IO10" s="1604"/>
      <c r="IP10" s="1604"/>
      <c r="IQ10" s="1604"/>
      <c r="IR10" s="1604"/>
      <c r="IS10" s="1604"/>
      <c r="IT10" s="1604"/>
      <c r="IU10" s="1604"/>
    </row>
    <row r="11" spans="1:255">
      <c r="A11" s="2362" t="s">
        <v>1778</v>
      </c>
      <c r="B11" s="2359" t="s">
        <v>1114</v>
      </c>
      <c r="C11" s="2359"/>
      <c r="D11" s="2359"/>
      <c r="E11" s="2360"/>
      <c r="F11" s="2776"/>
      <c r="G11" s="2781" t="s">
        <v>4033</v>
      </c>
      <c r="H11" s="2779"/>
      <c r="I11" s="2779"/>
      <c r="J11" s="2779"/>
      <c r="K11" s="2779"/>
      <c r="L11" s="2779"/>
      <c r="M11" s="2778"/>
      <c r="N11" s="2358" t="s">
        <v>1778</v>
      </c>
      <c r="O11" s="2359" t="s">
        <v>1042</v>
      </c>
      <c r="S11" s="2361"/>
      <c r="T11" s="1604"/>
      <c r="U11" s="1604"/>
      <c r="V11" s="1604"/>
      <c r="W11" s="1604"/>
      <c r="X11" s="1604"/>
      <c r="Y11" s="1604"/>
      <c r="Z11" s="1604"/>
      <c r="AA11" s="1604"/>
      <c r="AB11" s="1604"/>
      <c r="AC11" s="1604"/>
      <c r="AD11" s="1604"/>
      <c r="AE11" s="1604"/>
      <c r="AF11" s="1604"/>
      <c r="AG11" s="1604"/>
      <c r="AH11" s="1604"/>
      <c r="AI11" s="1604"/>
      <c r="AJ11" s="1604"/>
      <c r="AK11" s="1604"/>
      <c r="AL11" s="1604"/>
      <c r="AM11" s="1604"/>
      <c r="AN11" s="1604"/>
      <c r="AO11" s="1604"/>
      <c r="AP11" s="1604"/>
      <c r="AQ11" s="1604"/>
      <c r="AR11" s="1604"/>
      <c r="AS11" s="1604"/>
      <c r="AT11" s="1604"/>
      <c r="AU11" s="1604"/>
      <c r="AV11" s="1604"/>
      <c r="AW11" s="1604"/>
      <c r="AX11" s="1604"/>
      <c r="AY11" s="1604"/>
      <c r="AZ11" s="1604"/>
      <c r="BA11" s="1604"/>
      <c r="BB11" s="1604"/>
      <c r="BC11" s="1604"/>
      <c r="BD11" s="1604"/>
      <c r="BE11" s="1604"/>
      <c r="BF11" s="1604"/>
      <c r="BG11" s="1604"/>
      <c r="BH11" s="1604"/>
      <c r="BI11" s="1604"/>
      <c r="BJ11" s="1604"/>
      <c r="BK11" s="1604"/>
      <c r="BL11" s="1604"/>
      <c r="BM11" s="1604"/>
      <c r="BN11" s="1604"/>
      <c r="BO11" s="1604"/>
      <c r="BP11" s="1604"/>
      <c r="BQ11" s="1604"/>
      <c r="BR11" s="1604"/>
      <c r="BS11" s="1604"/>
      <c r="BT11" s="1604"/>
      <c r="BU11" s="1604"/>
      <c r="BV11" s="1604"/>
      <c r="BW11" s="1604"/>
      <c r="BX11" s="1604"/>
      <c r="BY11" s="1604"/>
      <c r="BZ11" s="1604"/>
      <c r="CA11" s="1604"/>
      <c r="CB11" s="1604"/>
      <c r="CC11" s="1604"/>
      <c r="CD11" s="1604"/>
      <c r="CE11" s="1604"/>
      <c r="CF11" s="1604"/>
      <c r="CG11" s="1604"/>
      <c r="CH11" s="1604"/>
      <c r="CI11" s="1604"/>
      <c r="CJ11" s="1604"/>
      <c r="CK11" s="1604"/>
      <c r="CL11" s="1604"/>
      <c r="CM11" s="1604"/>
      <c r="CN11" s="1604"/>
      <c r="CO11" s="1604"/>
      <c r="CP11" s="1604"/>
      <c r="CQ11" s="1604"/>
      <c r="CR11" s="1604"/>
      <c r="CS11" s="1604"/>
      <c r="CT11" s="1604"/>
      <c r="CU11" s="1604"/>
      <c r="CV11" s="1604"/>
      <c r="CW11" s="1604"/>
      <c r="CX11" s="1604"/>
      <c r="CY11" s="1604"/>
      <c r="CZ11" s="1604"/>
      <c r="DA11" s="1604"/>
      <c r="DB11" s="1604"/>
      <c r="DC11" s="1604"/>
      <c r="DD11" s="1604"/>
      <c r="DE11" s="1604"/>
      <c r="DF11" s="1604"/>
      <c r="DG11" s="1604"/>
      <c r="DH11" s="1604"/>
      <c r="DI11" s="1604"/>
      <c r="DJ11" s="1604"/>
      <c r="DK11" s="1604"/>
      <c r="DL11" s="1604"/>
      <c r="DM11" s="1604"/>
      <c r="DN11" s="1604"/>
      <c r="DO11" s="1604"/>
      <c r="DP11" s="1604"/>
      <c r="DQ11" s="1604"/>
      <c r="DR11" s="1604"/>
      <c r="DS11" s="1604"/>
      <c r="DT11" s="1604"/>
      <c r="DU11" s="1604"/>
      <c r="DV11" s="1604"/>
      <c r="DW11" s="1604"/>
      <c r="DX11" s="1604"/>
      <c r="DY11" s="1604"/>
      <c r="DZ11" s="1604"/>
      <c r="EA11" s="1604"/>
      <c r="EB11" s="1604"/>
      <c r="EC11" s="1604"/>
      <c r="ED11" s="1604"/>
      <c r="EE11" s="1604"/>
      <c r="EF11" s="1604"/>
      <c r="EG11" s="1604"/>
      <c r="EH11" s="1604"/>
      <c r="EI11" s="1604"/>
      <c r="EJ11" s="1604"/>
      <c r="EK11" s="1604"/>
      <c r="EL11" s="1604"/>
      <c r="EM11" s="1604"/>
      <c r="EN11" s="1604"/>
      <c r="EO11" s="1604"/>
      <c r="EP11" s="1604"/>
      <c r="EQ11" s="1604"/>
      <c r="ER11" s="1604"/>
      <c r="ES11" s="1604"/>
      <c r="ET11" s="1604"/>
      <c r="EU11" s="1604"/>
      <c r="EV11" s="1604"/>
      <c r="EW11" s="1604"/>
      <c r="EX11" s="1604"/>
      <c r="EY11" s="1604"/>
      <c r="EZ11" s="1604"/>
      <c r="FA11" s="1604"/>
      <c r="FB11" s="1604"/>
      <c r="FC11" s="1604"/>
      <c r="FD11" s="1604"/>
      <c r="FE11" s="1604"/>
      <c r="FF11" s="1604"/>
      <c r="FG11" s="1604"/>
      <c r="FH11" s="1604"/>
      <c r="FI11" s="1604"/>
      <c r="FJ11" s="1604"/>
      <c r="FK11" s="1604"/>
      <c r="FL11" s="1604"/>
      <c r="FM11" s="1604"/>
      <c r="FN11" s="1604"/>
      <c r="FO11" s="1604"/>
      <c r="FP11" s="1604"/>
      <c r="FQ11" s="1604"/>
      <c r="FR11" s="1604"/>
      <c r="FS11" s="1604"/>
      <c r="FT11" s="1604"/>
      <c r="FU11" s="1604"/>
      <c r="FV11" s="1604"/>
      <c r="FW11" s="1604"/>
      <c r="FX11" s="1604"/>
      <c r="FY11" s="1604"/>
      <c r="FZ11" s="1604"/>
      <c r="GA11" s="1604"/>
      <c r="GB11" s="1604"/>
      <c r="GC11" s="1604"/>
      <c r="GD11" s="1604"/>
      <c r="GE11" s="1604"/>
      <c r="GF11" s="1604"/>
      <c r="GG11" s="1604"/>
      <c r="GH11" s="1604"/>
      <c r="GI11" s="1604"/>
      <c r="GJ11" s="1604"/>
      <c r="GK11" s="1604"/>
      <c r="GL11" s="1604"/>
      <c r="GM11" s="1604"/>
      <c r="GN11" s="1604"/>
      <c r="GO11" s="1604"/>
      <c r="GP11" s="1604"/>
      <c r="GQ11" s="1604"/>
      <c r="GR11" s="1604"/>
      <c r="GS11" s="1604"/>
      <c r="GT11" s="1604"/>
      <c r="GU11" s="1604"/>
      <c r="GV11" s="1604"/>
      <c r="GW11" s="1604"/>
      <c r="GX11" s="1604"/>
      <c r="GY11" s="1604"/>
      <c r="GZ11" s="1604"/>
      <c r="HA11" s="1604"/>
      <c r="HB11" s="1604"/>
      <c r="HC11" s="1604"/>
      <c r="HD11" s="1604"/>
      <c r="HE11" s="1604"/>
      <c r="HF11" s="1604"/>
      <c r="HG11" s="1604"/>
      <c r="HH11" s="1604"/>
      <c r="HI11" s="1604"/>
      <c r="HJ11" s="1604"/>
      <c r="HK11" s="1604"/>
      <c r="HL11" s="1604"/>
      <c r="HM11" s="1604"/>
      <c r="HN11" s="1604"/>
      <c r="HO11" s="1604"/>
      <c r="HP11" s="1604"/>
      <c r="HQ11" s="1604"/>
      <c r="HR11" s="1604"/>
      <c r="HS11" s="1604"/>
      <c r="HT11" s="1604"/>
      <c r="HU11" s="1604"/>
      <c r="HV11" s="1604"/>
      <c r="HW11" s="1604"/>
      <c r="HX11" s="1604"/>
      <c r="HY11" s="1604"/>
      <c r="HZ11" s="1604"/>
      <c r="IA11" s="1604"/>
      <c r="IB11" s="1604"/>
      <c r="IC11" s="1604"/>
      <c r="ID11" s="1604"/>
      <c r="IE11" s="1604"/>
      <c r="IF11" s="1604"/>
      <c r="IG11" s="1604"/>
      <c r="IH11" s="1604"/>
      <c r="II11" s="1604"/>
      <c r="IJ11" s="1604"/>
      <c r="IK11" s="1604"/>
      <c r="IL11" s="1604"/>
      <c r="IM11" s="1604"/>
      <c r="IN11" s="1604"/>
      <c r="IO11" s="1604"/>
      <c r="IP11" s="1604"/>
      <c r="IQ11" s="1604"/>
      <c r="IR11" s="1604"/>
      <c r="IS11" s="1604"/>
      <c r="IT11" s="1604"/>
      <c r="IU11" s="1604"/>
    </row>
    <row r="12" spans="1:255">
      <c r="A12" s="2362"/>
      <c r="B12" s="2359" t="s">
        <v>1116</v>
      </c>
      <c r="C12" s="2359"/>
      <c r="D12" s="2359"/>
      <c r="E12" s="2360"/>
      <c r="F12" s="2776"/>
      <c r="G12" s="2781" t="s">
        <v>4034</v>
      </c>
      <c r="H12" s="2779"/>
      <c r="I12" s="2779"/>
      <c r="J12" s="2779"/>
      <c r="K12" s="2779"/>
      <c r="L12" s="2779"/>
      <c r="M12" s="2778"/>
      <c r="N12" s="2358" t="s">
        <v>701</v>
      </c>
      <c r="O12" s="2359" t="s">
        <v>1046</v>
      </c>
      <c r="P12" s="2359"/>
      <c r="Q12" s="2359"/>
      <c r="R12" s="2359"/>
      <c r="S12" s="2360"/>
      <c r="T12" s="2359"/>
      <c r="U12" s="1604"/>
      <c r="V12" s="1604"/>
      <c r="W12" s="1604"/>
      <c r="X12" s="1604"/>
      <c r="Y12" s="1604"/>
      <c r="Z12" s="1604"/>
      <c r="AA12" s="1604"/>
      <c r="AB12" s="1604"/>
      <c r="AC12" s="1604"/>
      <c r="AD12" s="1604"/>
      <c r="AE12" s="1604"/>
      <c r="AF12" s="1604"/>
      <c r="AG12" s="1604"/>
      <c r="AH12" s="1604"/>
      <c r="AI12" s="1604"/>
      <c r="AJ12" s="1604"/>
      <c r="AK12" s="1604"/>
      <c r="AL12" s="1604"/>
      <c r="AM12" s="1604"/>
      <c r="AN12" s="1604"/>
      <c r="AO12" s="1604"/>
      <c r="AP12" s="1604"/>
      <c r="AQ12" s="1604"/>
      <c r="AR12" s="1604"/>
      <c r="AS12" s="1604"/>
      <c r="AT12" s="1604"/>
      <c r="AU12" s="1604"/>
      <c r="AV12" s="1604"/>
      <c r="AW12" s="1604"/>
      <c r="AX12" s="1604"/>
      <c r="AY12" s="1604"/>
      <c r="AZ12" s="1604"/>
      <c r="BA12" s="1604"/>
      <c r="BB12" s="1604"/>
      <c r="BC12" s="1604"/>
      <c r="BD12" s="1604"/>
      <c r="BE12" s="1604"/>
      <c r="BF12" s="1604"/>
      <c r="BG12" s="1604"/>
      <c r="BH12" s="1604"/>
      <c r="BI12" s="1604"/>
      <c r="BJ12" s="1604"/>
      <c r="BK12" s="1604"/>
      <c r="BL12" s="1604"/>
      <c r="BM12" s="1604"/>
      <c r="BN12" s="1604"/>
      <c r="BO12" s="1604"/>
      <c r="BP12" s="1604"/>
      <c r="BQ12" s="1604"/>
      <c r="BR12" s="1604"/>
      <c r="BS12" s="1604"/>
      <c r="BT12" s="1604"/>
      <c r="BU12" s="1604"/>
      <c r="BV12" s="1604"/>
      <c r="BW12" s="1604"/>
      <c r="BX12" s="1604"/>
      <c r="BY12" s="1604"/>
      <c r="BZ12" s="1604"/>
      <c r="CA12" s="1604"/>
      <c r="CB12" s="1604"/>
      <c r="CC12" s="1604"/>
      <c r="CD12" s="1604"/>
      <c r="CE12" s="1604"/>
      <c r="CF12" s="1604"/>
      <c r="CG12" s="1604"/>
      <c r="CH12" s="1604"/>
      <c r="CI12" s="1604"/>
      <c r="CJ12" s="1604"/>
      <c r="CK12" s="1604"/>
      <c r="CL12" s="1604"/>
      <c r="CM12" s="1604"/>
      <c r="CN12" s="1604"/>
      <c r="CO12" s="1604"/>
      <c r="CP12" s="1604"/>
      <c r="CQ12" s="1604"/>
      <c r="CR12" s="1604"/>
      <c r="CS12" s="1604"/>
      <c r="CT12" s="1604"/>
      <c r="CU12" s="1604"/>
      <c r="CV12" s="1604"/>
      <c r="CW12" s="1604"/>
      <c r="CX12" s="1604"/>
      <c r="CY12" s="1604"/>
      <c r="CZ12" s="1604"/>
      <c r="DA12" s="1604"/>
      <c r="DB12" s="1604"/>
      <c r="DC12" s="1604"/>
      <c r="DD12" s="1604"/>
      <c r="DE12" s="1604"/>
      <c r="DF12" s="1604"/>
      <c r="DG12" s="1604"/>
      <c r="DH12" s="1604"/>
      <c r="DI12" s="1604"/>
      <c r="DJ12" s="1604"/>
      <c r="DK12" s="1604"/>
      <c r="DL12" s="1604"/>
      <c r="DM12" s="1604"/>
      <c r="DN12" s="1604"/>
      <c r="DO12" s="1604"/>
      <c r="DP12" s="1604"/>
      <c r="DQ12" s="1604"/>
      <c r="DR12" s="1604"/>
      <c r="DS12" s="1604"/>
      <c r="DT12" s="1604"/>
      <c r="DU12" s="1604"/>
      <c r="DV12" s="1604"/>
      <c r="DW12" s="1604"/>
      <c r="DX12" s="1604"/>
      <c r="DY12" s="1604"/>
      <c r="DZ12" s="1604"/>
      <c r="EA12" s="1604"/>
      <c r="EB12" s="1604"/>
      <c r="EC12" s="1604"/>
      <c r="ED12" s="1604"/>
      <c r="EE12" s="1604"/>
      <c r="EF12" s="1604"/>
      <c r="EG12" s="1604"/>
      <c r="EH12" s="1604"/>
      <c r="EI12" s="1604"/>
      <c r="EJ12" s="1604"/>
      <c r="EK12" s="1604"/>
      <c r="EL12" s="1604"/>
      <c r="EM12" s="1604"/>
      <c r="EN12" s="1604"/>
      <c r="EO12" s="1604"/>
      <c r="EP12" s="1604"/>
      <c r="EQ12" s="1604"/>
      <c r="ER12" s="1604"/>
      <c r="ES12" s="1604"/>
      <c r="ET12" s="1604"/>
      <c r="EU12" s="1604"/>
      <c r="EV12" s="1604"/>
      <c r="EW12" s="1604"/>
      <c r="EX12" s="1604"/>
      <c r="EY12" s="1604"/>
      <c r="EZ12" s="1604"/>
      <c r="FA12" s="1604"/>
      <c r="FB12" s="1604"/>
      <c r="FC12" s="1604"/>
      <c r="FD12" s="1604"/>
      <c r="FE12" s="1604"/>
      <c r="FF12" s="1604"/>
      <c r="FG12" s="1604"/>
      <c r="FH12" s="1604"/>
      <c r="FI12" s="1604"/>
      <c r="FJ12" s="1604"/>
      <c r="FK12" s="1604"/>
      <c r="FL12" s="1604"/>
      <c r="FM12" s="1604"/>
      <c r="FN12" s="1604"/>
      <c r="FO12" s="1604"/>
      <c r="FP12" s="1604"/>
      <c r="FQ12" s="1604"/>
      <c r="FR12" s="1604"/>
      <c r="FS12" s="1604"/>
      <c r="FT12" s="1604"/>
      <c r="FU12" s="1604"/>
      <c r="FV12" s="1604"/>
      <c r="FW12" s="1604"/>
      <c r="FX12" s="1604"/>
      <c r="FY12" s="1604"/>
      <c r="FZ12" s="1604"/>
      <c r="GA12" s="1604"/>
      <c r="GB12" s="1604"/>
      <c r="GC12" s="1604"/>
      <c r="GD12" s="1604"/>
      <c r="GE12" s="1604"/>
      <c r="GF12" s="1604"/>
      <c r="GG12" s="1604"/>
      <c r="GH12" s="1604"/>
      <c r="GI12" s="1604"/>
      <c r="GJ12" s="1604"/>
      <c r="GK12" s="1604"/>
      <c r="GL12" s="1604"/>
      <c r="GM12" s="1604"/>
      <c r="GN12" s="1604"/>
      <c r="GO12" s="1604"/>
      <c r="GP12" s="1604"/>
      <c r="GQ12" s="1604"/>
      <c r="GR12" s="1604"/>
      <c r="GS12" s="1604"/>
      <c r="GT12" s="1604"/>
      <c r="GU12" s="1604"/>
      <c r="GV12" s="1604"/>
      <c r="GW12" s="1604"/>
      <c r="GX12" s="1604"/>
      <c r="GY12" s="1604"/>
      <c r="GZ12" s="1604"/>
      <c r="HA12" s="1604"/>
      <c r="HB12" s="1604"/>
      <c r="HC12" s="1604"/>
      <c r="HD12" s="1604"/>
      <c r="HE12" s="1604"/>
      <c r="HF12" s="1604"/>
      <c r="HG12" s="1604"/>
      <c r="HH12" s="1604"/>
      <c r="HI12" s="1604"/>
      <c r="HJ12" s="1604"/>
      <c r="HK12" s="1604"/>
      <c r="HL12" s="1604"/>
      <c r="HM12" s="1604"/>
      <c r="HN12" s="1604"/>
      <c r="HO12" s="1604"/>
      <c r="HP12" s="1604"/>
      <c r="HQ12" s="1604"/>
      <c r="HR12" s="1604"/>
      <c r="HS12" s="1604"/>
      <c r="HT12" s="1604"/>
      <c r="HU12" s="1604"/>
      <c r="HV12" s="1604"/>
      <c r="HW12" s="1604"/>
      <c r="HX12" s="1604"/>
      <c r="HY12" s="1604"/>
      <c r="HZ12" s="1604"/>
      <c r="IA12" s="1604"/>
      <c r="IB12" s="1604"/>
      <c r="IC12" s="1604"/>
      <c r="ID12" s="1604"/>
      <c r="IE12" s="1604"/>
      <c r="IF12" s="1604"/>
      <c r="IG12" s="1604"/>
      <c r="IH12" s="1604"/>
      <c r="II12" s="1604"/>
      <c r="IJ12" s="1604"/>
      <c r="IK12" s="1604"/>
      <c r="IL12" s="1604"/>
      <c r="IM12" s="1604"/>
      <c r="IN12" s="1604"/>
      <c r="IO12" s="1604"/>
      <c r="IP12" s="1604"/>
      <c r="IQ12" s="1604"/>
      <c r="IR12" s="1604"/>
      <c r="IS12" s="1604"/>
      <c r="IT12" s="1604"/>
      <c r="IU12" s="1604"/>
    </row>
    <row r="13" spans="1:255">
      <c r="A13" s="2358" t="s">
        <v>3696</v>
      </c>
      <c r="B13" s="2359" t="s">
        <v>1119</v>
      </c>
      <c r="C13" s="2359"/>
      <c r="D13" s="2359"/>
      <c r="E13" s="2360"/>
      <c r="F13" s="2773" t="s">
        <v>1778</v>
      </c>
      <c r="G13" s="2781" t="s">
        <v>4035</v>
      </c>
      <c r="H13" s="2779"/>
      <c r="I13" s="2779"/>
      <c r="J13" s="2779"/>
      <c r="K13" s="2779"/>
      <c r="L13" s="2779"/>
      <c r="M13" s="2778"/>
      <c r="N13" s="2358" t="s">
        <v>1778</v>
      </c>
      <c r="O13" s="2359" t="s">
        <v>4401</v>
      </c>
      <c r="P13" s="2359"/>
      <c r="Q13" s="2359"/>
      <c r="R13" s="2359"/>
      <c r="S13" s="2360"/>
      <c r="T13" s="2359"/>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1604"/>
      <c r="BV13" s="1604"/>
      <c r="BW13" s="1604"/>
      <c r="BX13" s="1604"/>
      <c r="BY13" s="1604"/>
      <c r="BZ13" s="1604"/>
      <c r="CA13" s="1604"/>
      <c r="CB13" s="1604"/>
      <c r="CC13" s="1604"/>
      <c r="CD13" s="1604"/>
      <c r="CE13" s="1604"/>
      <c r="CF13" s="1604"/>
      <c r="CG13" s="1604"/>
      <c r="CH13" s="1604"/>
      <c r="CI13" s="1604"/>
      <c r="CJ13" s="1604"/>
      <c r="CK13" s="1604"/>
      <c r="CL13" s="1604"/>
      <c r="CM13" s="1604"/>
      <c r="CN13" s="1604"/>
      <c r="CO13" s="1604"/>
      <c r="CP13" s="1604"/>
      <c r="CQ13" s="1604"/>
      <c r="CR13" s="1604"/>
      <c r="CS13" s="1604"/>
      <c r="CT13" s="1604"/>
      <c r="CU13" s="1604"/>
      <c r="CV13" s="1604"/>
      <c r="CW13" s="1604"/>
      <c r="CX13" s="1604"/>
      <c r="CY13" s="1604"/>
      <c r="CZ13" s="1604"/>
      <c r="DA13" s="1604"/>
      <c r="DB13" s="1604"/>
      <c r="DC13" s="1604"/>
      <c r="DD13" s="1604"/>
      <c r="DE13" s="1604"/>
      <c r="DF13" s="1604"/>
      <c r="DG13" s="1604"/>
      <c r="DH13" s="1604"/>
      <c r="DI13" s="1604"/>
      <c r="DJ13" s="1604"/>
      <c r="DK13" s="1604"/>
      <c r="DL13" s="1604"/>
      <c r="DM13" s="1604"/>
      <c r="DN13" s="1604"/>
      <c r="DO13" s="1604"/>
      <c r="DP13" s="1604"/>
      <c r="DQ13" s="1604"/>
      <c r="DR13" s="1604"/>
      <c r="DS13" s="1604"/>
      <c r="DT13" s="1604"/>
      <c r="DU13" s="1604"/>
      <c r="DV13" s="1604"/>
      <c r="DW13" s="1604"/>
      <c r="DX13" s="1604"/>
      <c r="DY13" s="1604"/>
      <c r="DZ13" s="1604"/>
      <c r="EA13" s="1604"/>
      <c r="EB13" s="1604"/>
      <c r="EC13" s="1604"/>
      <c r="ED13" s="1604"/>
      <c r="EE13" s="1604"/>
      <c r="EF13" s="1604"/>
      <c r="EG13" s="1604"/>
      <c r="EH13" s="1604"/>
      <c r="EI13" s="1604"/>
      <c r="EJ13" s="1604"/>
      <c r="EK13" s="1604"/>
      <c r="EL13" s="1604"/>
      <c r="EM13" s="1604"/>
      <c r="EN13" s="1604"/>
      <c r="EO13" s="1604"/>
      <c r="EP13" s="1604"/>
      <c r="EQ13" s="1604"/>
      <c r="ER13" s="1604"/>
      <c r="ES13" s="1604"/>
      <c r="ET13" s="1604"/>
      <c r="EU13" s="1604"/>
      <c r="EV13" s="1604"/>
      <c r="EW13" s="1604"/>
      <c r="EX13" s="1604"/>
      <c r="EY13" s="1604"/>
      <c r="EZ13" s="1604"/>
      <c r="FA13" s="1604"/>
      <c r="FB13" s="1604"/>
      <c r="FC13" s="1604"/>
      <c r="FD13" s="1604"/>
      <c r="FE13" s="1604"/>
      <c r="FF13" s="1604"/>
      <c r="FG13" s="1604"/>
      <c r="FH13" s="1604"/>
      <c r="FI13" s="1604"/>
      <c r="FJ13" s="1604"/>
      <c r="FK13" s="1604"/>
      <c r="FL13" s="1604"/>
      <c r="FM13" s="1604"/>
      <c r="FN13" s="1604"/>
      <c r="FO13" s="1604"/>
      <c r="FP13" s="1604"/>
      <c r="FQ13" s="1604"/>
      <c r="FR13" s="1604"/>
      <c r="FS13" s="1604"/>
      <c r="FT13" s="1604"/>
      <c r="FU13" s="1604"/>
      <c r="FV13" s="1604"/>
      <c r="FW13" s="1604"/>
      <c r="FX13" s="1604"/>
      <c r="FY13" s="1604"/>
      <c r="FZ13" s="1604"/>
      <c r="GA13" s="1604"/>
      <c r="GB13" s="1604"/>
      <c r="GC13" s="1604"/>
      <c r="GD13" s="1604"/>
      <c r="GE13" s="1604"/>
      <c r="GF13" s="1604"/>
      <c r="GG13" s="1604"/>
      <c r="GH13" s="1604"/>
      <c r="GI13" s="1604"/>
      <c r="GJ13" s="1604"/>
      <c r="GK13" s="1604"/>
      <c r="GL13" s="1604"/>
      <c r="GM13" s="1604"/>
      <c r="GN13" s="1604"/>
      <c r="GO13" s="1604"/>
      <c r="GP13" s="1604"/>
      <c r="GQ13" s="1604"/>
      <c r="GR13" s="1604"/>
      <c r="GS13" s="1604"/>
      <c r="GT13" s="1604"/>
      <c r="GU13" s="1604"/>
      <c r="GV13" s="1604"/>
      <c r="GW13" s="1604"/>
      <c r="GX13" s="1604"/>
      <c r="GY13" s="1604"/>
      <c r="GZ13" s="1604"/>
      <c r="HA13" s="1604"/>
      <c r="HB13" s="1604"/>
      <c r="HC13" s="1604"/>
      <c r="HD13" s="1604"/>
      <c r="HE13" s="1604"/>
      <c r="HF13" s="1604"/>
      <c r="HG13" s="1604"/>
      <c r="HH13" s="1604"/>
      <c r="HI13" s="1604"/>
      <c r="HJ13" s="1604"/>
      <c r="HK13" s="1604"/>
      <c r="HL13" s="1604"/>
      <c r="HM13" s="1604"/>
      <c r="HN13" s="1604"/>
      <c r="HO13" s="1604"/>
      <c r="HP13" s="1604"/>
      <c r="HQ13" s="1604"/>
      <c r="HR13" s="1604"/>
      <c r="HS13" s="1604"/>
      <c r="HT13" s="1604"/>
      <c r="HU13" s="1604"/>
      <c r="HV13" s="1604"/>
      <c r="HW13" s="1604"/>
      <c r="HX13" s="1604"/>
      <c r="HY13" s="1604"/>
      <c r="HZ13" s="1604"/>
      <c r="IA13" s="1604"/>
      <c r="IB13" s="1604"/>
      <c r="IC13" s="1604"/>
      <c r="ID13" s="1604"/>
      <c r="IE13" s="1604"/>
      <c r="IF13" s="1604"/>
      <c r="IG13" s="1604"/>
      <c r="IH13" s="1604"/>
      <c r="II13" s="1604"/>
      <c r="IJ13" s="1604"/>
      <c r="IK13" s="1604"/>
      <c r="IL13" s="1604"/>
      <c r="IM13" s="1604"/>
      <c r="IN13" s="1604"/>
      <c r="IO13" s="1604"/>
      <c r="IP13" s="1604"/>
      <c r="IQ13" s="1604"/>
      <c r="IR13" s="1604"/>
      <c r="IS13" s="1604"/>
      <c r="IT13" s="1604"/>
      <c r="IU13" s="1604"/>
    </row>
    <row r="14" spans="1:255">
      <c r="A14" s="2362"/>
      <c r="B14" s="2359"/>
      <c r="C14" s="2359"/>
      <c r="D14" s="2359"/>
      <c r="E14" s="2360"/>
      <c r="F14" s="2776" t="s">
        <v>1778</v>
      </c>
      <c r="G14" s="2779" t="s">
        <v>4036</v>
      </c>
      <c r="H14" s="2779"/>
      <c r="I14" s="2779"/>
      <c r="J14" s="2779"/>
      <c r="K14" s="2779"/>
      <c r="L14" s="2779"/>
      <c r="M14" s="2778"/>
      <c r="N14" s="2358" t="s">
        <v>1940</v>
      </c>
      <c r="O14" s="2359" t="s">
        <v>1032</v>
      </c>
      <c r="P14" s="2359"/>
      <c r="Q14" s="2359"/>
      <c r="R14" s="2359"/>
      <c r="S14" s="2361"/>
      <c r="T14" s="1604"/>
      <c r="U14" s="1604"/>
      <c r="V14" s="1604"/>
      <c r="W14" s="1604"/>
      <c r="X14" s="1604"/>
      <c r="Y14" s="1604"/>
      <c r="Z14" s="1604"/>
      <c r="AA14" s="1604"/>
      <c r="AB14" s="1604"/>
      <c r="AC14" s="1604"/>
      <c r="AD14" s="1604"/>
      <c r="AE14" s="1604"/>
      <c r="AF14" s="1604"/>
      <c r="AG14" s="1604"/>
      <c r="AH14" s="1604"/>
      <c r="AI14" s="1604"/>
      <c r="AJ14" s="1604"/>
      <c r="AK14" s="1604"/>
      <c r="AL14" s="1604"/>
      <c r="AM14" s="1604"/>
      <c r="AN14" s="1604"/>
      <c r="AO14" s="1604"/>
      <c r="AP14" s="1604"/>
      <c r="AQ14" s="1604"/>
      <c r="AR14" s="1604"/>
      <c r="AS14" s="1604"/>
      <c r="AT14" s="1604"/>
      <c r="AU14" s="1604"/>
      <c r="AV14" s="1604"/>
      <c r="AW14" s="1604"/>
      <c r="AX14" s="1604"/>
      <c r="AY14" s="1604"/>
      <c r="AZ14" s="1604"/>
      <c r="BA14" s="1604"/>
      <c r="BB14" s="1604"/>
      <c r="BC14" s="1604"/>
      <c r="BD14" s="1604"/>
      <c r="BE14" s="1604"/>
      <c r="BF14" s="1604"/>
      <c r="BG14" s="1604"/>
      <c r="BH14" s="1604"/>
      <c r="BI14" s="1604"/>
      <c r="BJ14" s="1604"/>
      <c r="BK14" s="1604"/>
      <c r="BL14" s="1604"/>
      <c r="BM14" s="1604"/>
      <c r="BN14" s="1604"/>
      <c r="BO14" s="1604"/>
      <c r="BP14" s="1604"/>
      <c r="BQ14" s="1604"/>
      <c r="BR14" s="1604"/>
      <c r="BS14" s="1604"/>
      <c r="BT14" s="1604"/>
      <c r="BU14" s="1604"/>
      <c r="BV14" s="1604"/>
      <c r="BW14" s="1604"/>
      <c r="BX14" s="1604"/>
      <c r="BY14" s="1604"/>
      <c r="BZ14" s="1604"/>
      <c r="CA14" s="1604"/>
      <c r="CB14" s="1604"/>
      <c r="CC14" s="1604"/>
      <c r="CD14" s="1604"/>
      <c r="CE14" s="1604"/>
      <c r="CF14" s="1604"/>
      <c r="CG14" s="1604"/>
      <c r="CH14" s="1604"/>
      <c r="CI14" s="1604"/>
      <c r="CJ14" s="1604"/>
      <c r="CK14" s="1604"/>
      <c r="CL14" s="1604"/>
      <c r="CM14" s="1604"/>
      <c r="CN14" s="1604"/>
      <c r="CO14" s="1604"/>
      <c r="CP14" s="1604"/>
      <c r="CQ14" s="1604"/>
      <c r="CR14" s="1604"/>
      <c r="CS14" s="1604"/>
      <c r="CT14" s="1604"/>
      <c r="CU14" s="1604"/>
      <c r="CV14" s="1604"/>
      <c r="CW14" s="1604"/>
      <c r="CX14" s="1604"/>
      <c r="CY14" s="1604"/>
      <c r="CZ14" s="1604"/>
      <c r="DA14" s="1604"/>
      <c r="DB14" s="1604"/>
      <c r="DC14" s="1604"/>
      <c r="DD14" s="1604"/>
      <c r="DE14" s="1604"/>
      <c r="DF14" s="1604"/>
      <c r="DG14" s="1604"/>
      <c r="DH14" s="1604"/>
      <c r="DI14" s="1604"/>
      <c r="DJ14" s="1604"/>
      <c r="DK14" s="1604"/>
      <c r="DL14" s="1604"/>
      <c r="DM14" s="1604"/>
      <c r="DN14" s="1604"/>
      <c r="DO14" s="1604"/>
      <c r="DP14" s="1604"/>
      <c r="DQ14" s="1604"/>
      <c r="DR14" s="1604"/>
      <c r="DS14" s="1604"/>
      <c r="DT14" s="1604"/>
      <c r="DU14" s="1604"/>
      <c r="DV14" s="1604"/>
      <c r="DW14" s="1604"/>
      <c r="DX14" s="1604"/>
      <c r="DY14" s="1604"/>
      <c r="DZ14" s="1604"/>
      <c r="EA14" s="1604"/>
      <c r="EB14" s="1604"/>
      <c r="EC14" s="1604"/>
      <c r="ED14" s="1604"/>
      <c r="EE14" s="1604"/>
      <c r="EF14" s="1604"/>
      <c r="EG14" s="1604"/>
      <c r="EH14" s="1604"/>
      <c r="EI14" s="1604"/>
      <c r="EJ14" s="1604"/>
      <c r="EK14" s="1604"/>
      <c r="EL14" s="1604"/>
      <c r="EM14" s="1604"/>
      <c r="EN14" s="1604"/>
      <c r="EO14" s="1604"/>
      <c r="EP14" s="1604"/>
      <c r="EQ14" s="1604"/>
      <c r="ER14" s="1604"/>
      <c r="ES14" s="1604"/>
      <c r="ET14" s="1604"/>
      <c r="EU14" s="1604"/>
      <c r="EV14" s="1604"/>
      <c r="EW14" s="1604"/>
      <c r="EX14" s="1604"/>
      <c r="EY14" s="1604"/>
      <c r="EZ14" s="1604"/>
      <c r="FA14" s="1604"/>
      <c r="FB14" s="1604"/>
      <c r="FC14" s="1604"/>
      <c r="FD14" s="1604"/>
      <c r="FE14" s="1604"/>
      <c r="FF14" s="1604"/>
      <c r="FG14" s="1604"/>
      <c r="FH14" s="1604"/>
      <c r="FI14" s="1604"/>
      <c r="FJ14" s="1604"/>
      <c r="FK14" s="1604"/>
      <c r="FL14" s="1604"/>
      <c r="FM14" s="1604"/>
      <c r="FN14" s="1604"/>
      <c r="FO14" s="1604"/>
      <c r="FP14" s="1604"/>
      <c r="FQ14" s="1604"/>
      <c r="FR14" s="1604"/>
      <c r="FS14" s="1604"/>
      <c r="FT14" s="1604"/>
      <c r="FU14" s="1604"/>
      <c r="FV14" s="1604"/>
      <c r="FW14" s="1604"/>
      <c r="FX14" s="1604"/>
      <c r="FY14" s="1604"/>
      <c r="FZ14" s="1604"/>
      <c r="GA14" s="1604"/>
      <c r="GB14" s="1604"/>
      <c r="GC14" s="1604"/>
      <c r="GD14" s="1604"/>
      <c r="GE14" s="1604"/>
      <c r="GF14" s="1604"/>
      <c r="GG14" s="1604"/>
      <c r="GH14" s="1604"/>
      <c r="GI14" s="1604"/>
      <c r="GJ14" s="1604"/>
      <c r="GK14" s="1604"/>
      <c r="GL14" s="1604"/>
      <c r="GM14" s="1604"/>
      <c r="GN14" s="1604"/>
      <c r="GO14" s="1604"/>
      <c r="GP14" s="1604"/>
      <c r="GQ14" s="1604"/>
      <c r="GR14" s="1604"/>
      <c r="GS14" s="1604"/>
      <c r="GT14" s="1604"/>
      <c r="GU14" s="1604"/>
      <c r="GV14" s="1604"/>
      <c r="GW14" s="1604"/>
      <c r="GX14" s="1604"/>
      <c r="GY14" s="1604"/>
      <c r="GZ14" s="1604"/>
      <c r="HA14" s="1604"/>
      <c r="HB14" s="1604"/>
      <c r="HC14" s="1604"/>
      <c r="HD14" s="1604"/>
      <c r="HE14" s="1604"/>
      <c r="HF14" s="1604"/>
      <c r="HG14" s="1604"/>
      <c r="HH14" s="1604"/>
      <c r="HI14" s="1604"/>
      <c r="HJ14" s="1604"/>
      <c r="HK14" s="1604"/>
      <c r="HL14" s="1604"/>
      <c r="HM14" s="1604"/>
      <c r="HN14" s="1604"/>
      <c r="HO14" s="1604"/>
      <c r="HP14" s="1604"/>
      <c r="HQ14" s="1604"/>
      <c r="HR14" s="1604"/>
      <c r="HS14" s="1604"/>
      <c r="HT14" s="1604"/>
      <c r="HU14" s="1604"/>
      <c r="HV14" s="1604"/>
      <c r="HW14" s="1604"/>
      <c r="HX14" s="1604"/>
      <c r="HY14" s="1604"/>
      <c r="HZ14" s="1604"/>
      <c r="IA14" s="1604"/>
      <c r="IB14" s="1604"/>
      <c r="IC14" s="1604"/>
      <c r="ID14" s="1604"/>
      <c r="IE14" s="1604"/>
      <c r="IF14" s="1604"/>
      <c r="IG14" s="1604"/>
      <c r="IH14" s="1604"/>
      <c r="II14" s="1604"/>
      <c r="IJ14" s="1604"/>
      <c r="IK14" s="1604"/>
      <c r="IL14" s="1604"/>
      <c r="IM14" s="1604"/>
      <c r="IN14" s="1604"/>
      <c r="IO14" s="1604"/>
      <c r="IP14" s="1604"/>
      <c r="IQ14" s="1604"/>
      <c r="IR14" s="1604"/>
      <c r="IS14" s="1604"/>
      <c r="IT14" s="1604"/>
      <c r="IU14" s="1604"/>
    </row>
    <row r="15" spans="1:255">
      <c r="A15" s="2362"/>
      <c r="B15" s="2359" t="s">
        <v>2544</v>
      </c>
      <c r="C15" s="2359"/>
      <c r="D15" s="2359"/>
      <c r="E15" s="2360"/>
      <c r="F15" s="2776"/>
      <c r="G15" s="2781" t="s">
        <v>4037</v>
      </c>
      <c r="H15" s="2781"/>
      <c r="I15" s="2781"/>
      <c r="J15" s="2781"/>
      <c r="K15" s="2781"/>
      <c r="L15" s="2779"/>
      <c r="M15" s="2778"/>
      <c r="N15" s="2358" t="s">
        <v>1948</v>
      </c>
      <c r="O15" s="2359" t="s">
        <v>1107</v>
      </c>
      <c r="P15" s="2359"/>
      <c r="Q15" s="2359"/>
      <c r="R15" s="2359"/>
      <c r="S15" s="2361"/>
      <c r="T15" s="1604"/>
      <c r="U15" s="1604"/>
      <c r="V15" s="1604"/>
      <c r="W15" s="1604"/>
      <c r="X15" s="1604"/>
      <c r="Y15" s="1604"/>
      <c r="Z15" s="1604"/>
      <c r="AA15" s="1604"/>
      <c r="AB15" s="1604"/>
      <c r="AC15" s="1604"/>
      <c r="AD15" s="1604"/>
      <c r="AE15" s="1604"/>
      <c r="AF15" s="1604"/>
      <c r="AG15" s="1604"/>
      <c r="AH15" s="1604"/>
      <c r="AI15" s="1604"/>
      <c r="AJ15" s="1604"/>
      <c r="AK15" s="1604"/>
      <c r="AL15" s="1604"/>
      <c r="AM15" s="1604"/>
      <c r="AN15" s="1604"/>
      <c r="AO15" s="1604"/>
      <c r="AP15" s="1604"/>
      <c r="AQ15" s="1604"/>
      <c r="AR15" s="1604"/>
      <c r="AS15" s="1604"/>
      <c r="AT15" s="1604"/>
      <c r="AU15" s="1604"/>
      <c r="AV15" s="1604"/>
      <c r="AW15" s="1604"/>
      <c r="AX15" s="1604"/>
      <c r="AY15" s="1604"/>
      <c r="AZ15" s="1604"/>
      <c r="BA15" s="1604"/>
      <c r="BB15" s="1604"/>
      <c r="BC15" s="1604"/>
      <c r="BD15" s="1604"/>
      <c r="BE15" s="1604"/>
      <c r="BF15" s="1604"/>
      <c r="BG15" s="1604"/>
      <c r="BH15" s="1604"/>
      <c r="BI15" s="1604"/>
      <c r="BJ15" s="1604"/>
      <c r="BK15" s="1604"/>
      <c r="BL15" s="1604"/>
      <c r="BM15" s="1604"/>
      <c r="BN15" s="1604"/>
      <c r="BO15" s="1604"/>
      <c r="BP15" s="1604"/>
      <c r="BQ15" s="1604"/>
      <c r="BR15" s="1604"/>
      <c r="BS15" s="1604"/>
      <c r="BT15" s="1604"/>
      <c r="BU15" s="1604"/>
      <c r="BV15" s="1604"/>
      <c r="BW15" s="1604"/>
      <c r="BX15" s="1604"/>
      <c r="BY15" s="1604"/>
      <c r="BZ15" s="1604"/>
      <c r="CA15" s="1604"/>
      <c r="CB15" s="1604"/>
      <c r="CC15" s="1604"/>
      <c r="CD15" s="1604"/>
      <c r="CE15" s="1604"/>
      <c r="CF15" s="1604"/>
      <c r="CG15" s="1604"/>
      <c r="CH15" s="1604"/>
      <c r="CI15" s="1604"/>
      <c r="CJ15" s="1604"/>
      <c r="CK15" s="1604"/>
      <c r="CL15" s="1604"/>
      <c r="CM15" s="1604"/>
      <c r="CN15" s="1604"/>
      <c r="CO15" s="1604"/>
      <c r="CP15" s="1604"/>
      <c r="CQ15" s="1604"/>
      <c r="CR15" s="1604"/>
      <c r="CS15" s="1604"/>
      <c r="CT15" s="1604"/>
      <c r="CU15" s="1604"/>
      <c r="CV15" s="1604"/>
      <c r="CW15" s="1604"/>
      <c r="CX15" s="1604"/>
      <c r="CY15" s="1604"/>
      <c r="CZ15" s="1604"/>
      <c r="DA15" s="1604"/>
      <c r="DB15" s="1604"/>
      <c r="DC15" s="1604"/>
      <c r="DD15" s="1604"/>
      <c r="DE15" s="1604"/>
      <c r="DF15" s="1604"/>
      <c r="DG15" s="1604"/>
      <c r="DH15" s="1604"/>
      <c r="DI15" s="1604"/>
      <c r="DJ15" s="1604"/>
      <c r="DK15" s="1604"/>
      <c r="DL15" s="1604"/>
      <c r="DM15" s="1604"/>
      <c r="DN15" s="1604"/>
      <c r="DO15" s="1604"/>
      <c r="DP15" s="1604"/>
      <c r="DQ15" s="1604"/>
      <c r="DR15" s="1604"/>
      <c r="DS15" s="1604"/>
      <c r="DT15" s="1604"/>
      <c r="DU15" s="1604"/>
      <c r="DV15" s="1604"/>
      <c r="DW15" s="1604"/>
      <c r="DX15" s="1604"/>
      <c r="DY15" s="1604"/>
      <c r="DZ15" s="1604"/>
      <c r="EA15" s="1604"/>
      <c r="EB15" s="1604"/>
      <c r="EC15" s="1604"/>
      <c r="ED15" s="1604"/>
      <c r="EE15" s="1604"/>
      <c r="EF15" s="1604"/>
      <c r="EG15" s="1604"/>
      <c r="EH15" s="1604"/>
      <c r="EI15" s="1604"/>
      <c r="EJ15" s="1604"/>
      <c r="EK15" s="1604"/>
      <c r="EL15" s="1604"/>
      <c r="EM15" s="1604"/>
      <c r="EN15" s="1604"/>
      <c r="EO15" s="1604"/>
      <c r="EP15" s="1604"/>
      <c r="EQ15" s="1604"/>
      <c r="ER15" s="1604"/>
      <c r="ES15" s="1604"/>
      <c r="ET15" s="1604"/>
      <c r="EU15" s="1604"/>
      <c r="EV15" s="1604"/>
      <c r="EW15" s="1604"/>
      <c r="EX15" s="1604"/>
      <c r="EY15" s="1604"/>
      <c r="EZ15" s="1604"/>
      <c r="FA15" s="1604"/>
      <c r="FB15" s="1604"/>
      <c r="FC15" s="1604"/>
      <c r="FD15" s="1604"/>
      <c r="FE15" s="1604"/>
      <c r="FF15" s="1604"/>
      <c r="FG15" s="1604"/>
      <c r="FH15" s="1604"/>
      <c r="FI15" s="1604"/>
      <c r="FJ15" s="1604"/>
      <c r="FK15" s="1604"/>
      <c r="FL15" s="1604"/>
      <c r="FM15" s="1604"/>
      <c r="FN15" s="1604"/>
      <c r="FO15" s="1604"/>
      <c r="FP15" s="1604"/>
      <c r="FQ15" s="1604"/>
      <c r="FR15" s="1604"/>
      <c r="FS15" s="1604"/>
      <c r="FT15" s="1604"/>
      <c r="FU15" s="1604"/>
      <c r="FV15" s="1604"/>
      <c r="FW15" s="1604"/>
      <c r="FX15" s="1604"/>
      <c r="FY15" s="1604"/>
      <c r="FZ15" s="1604"/>
      <c r="GA15" s="1604"/>
      <c r="GB15" s="1604"/>
      <c r="GC15" s="1604"/>
      <c r="GD15" s="1604"/>
      <c r="GE15" s="1604"/>
      <c r="GF15" s="1604"/>
      <c r="GG15" s="1604"/>
      <c r="GH15" s="1604"/>
      <c r="GI15" s="1604"/>
      <c r="GJ15" s="1604"/>
      <c r="GK15" s="1604"/>
      <c r="GL15" s="1604"/>
      <c r="GM15" s="1604"/>
      <c r="GN15" s="1604"/>
      <c r="GO15" s="1604"/>
      <c r="GP15" s="1604"/>
      <c r="GQ15" s="1604"/>
      <c r="GR15" s="1604"/>
      <c r="GS15" s="1604"/>
      <c r="GT15" s="1604"/>
      <c r="GU15" s="1604"/>
      <c r="GV15" s="1604"/>
      <c r="GW15" s="1604"/>
      <c r="GX15" s="1604"/>
      <c r="GY15" s="1604"/>
      <c r="GZ15" s="1604"/>
      <c r="HA15" s="1604"/>
      <c r="HB15" s="1604"/>
      <c r="HC15" s="1604"/>
      <c r="HD15" s="1604"/>
      <c r="HE15" s="1604"/>
      <c r="HF15" s="1604"/>
      <c r="HG15" s="1604"/>
      <c r="HH15" s="1604"/>
      <c r="HI15" s="1604"/>
      <c r="HJ15" s="1604"/>
      <c r="HK15" s="1604"/>
      <c r="HL15" s="1604"/>
      <c r="HM15" s="1604"/>
      <c r="HN15" s="1604"/>
      <c r="HO15" s="1604"/>
      <c r="HP15" s="1604"/>
      <c r="HQ15" s="1604"/>
      <c r="HR15" s="1604"/>
      <c r="HS15" s="1604"/>
      <c r="HT15" s="1604"/>
      <c r="HU15" s="1604"/>
      <c r="HV15" s="1604"/>
      <c r="HW15" s="1604"/>
      <c r="HX15" s="1604"/>
      <c r="HY15" s="1604"/>
      <c r="HZ15" s="1604"/>
      <c r="IA15" s="1604"/>
      <c r="IB15" s="1604"/>
      <c r="IC15" s="1604"/>
      <c r="ID15" s="1604"/>
      <c r="IE15" s="1604"/>
      <c r="IF15" s="1604"/>
      <c r="IG15" s="1604"/>
      <c r="IH15" s="1604"/>
      <c r="II15" s="1604"/>
      <c r="IJ15" s="1604"/>
      <c r="IK15" s="1604"/>
      <c r="IL15" s="1604"/>
      <c r="IM15" s="1604"/>
      <c r="IN15" s="1604"/>
      <c r="IO15" s="1604"/>
      <c r="IP15" s="1604"/>
      <c r="IQ15" s="1604"/>
      <c r="IR15" s="1604"/>
      <c r="IS15" s="1604"/>
      <c r="IT15" s="1604"/>
      <c r="IU15" s="1604"/>
    </row>
    <row r="16" spans="1:255">
      <c r="A16" s="2362" t="s">
        <v>1778</v>
      </c>
      <c r="B16" s="2359" t="s">
        <v>2546</v>
      </c>
      <c r="C16" s="2359"/>
      <c r="D16" s="2359"/>
      <c r="E16" s="2360"/>
      <c r="F16" s="2776"/>
      <c r="G16" s="2781" t="s">
        <v>4038</v>
      </c>
      <c r="H16" s="2781"/>
      <c r="I16" s="2781"/>
      <c r="J16" s="2781"/>
      <c r="K16" s="2781"/>
      <c r="L16" s="2779"/>
      <c r="M16" s="2778"/>
      <c r="N16" s="2358"/>
      <c r="O16" s="2359" t="s">
        <v>1110</v>
      </c>
      <c r="P16" s="2359"/>
      <c r="Q16" s="2359"/>
      <c r="R16" s="2359"/>
      <c r="S16" s="2361"/>
      <c r="T16" s="1604"/>
      <c r="U16" s="1604"/>
      <c r="V16" s="1604"/>
      <c r="W16" s="1604"/>
      <c r="X16" s="1604"/>
      <c r="Y16" s="1604"/>
      <c r="Z16" s="1604"/>
      <c r="AA16" s="1604"/>
      <c r="AB16" s="1604"/>
      <c r="AC16" s="1604"/>
      <c r="AD16" s="1604"/>
      <c r="AE16" s="1604"/>
      <c r="AF16" s="1604"/>
      <c r="AG16" s="1604"/>
      <c r="AH16" s="1604"/>
      <c r="AI16" s="1604"/>
      <c r="AJ16" s="1604"/>
      <c r="AK16" s="1604"/>
      <c r="AL16" s="1604"/>
      <c r="AM16" s="1604"/>
      <c r="AN16" s="1604"/>
      <c r="AO16" s="1604"/>
      <c r="AP16" s="1604"/>
      <c r="AQ16" s="1604"/>
      <c r="AR16" s="1604"/>
      <c r="AS16" s="1604"/>
      <c r="AT16" s="1604"/>
      <c r="AU16" s="1604"/>
      <c r="AV16" s="1604"/>
      <c r="AW16" s="1604"/>
      <c r="AX16" s="1604"/>
      <c r="AY16" s="1604"/>
      <c r="AZ16" s="1604"/>
      <c r="BA16" s="1604"/>
      <c r="BB16" s="1604"/>
      <c r="BC16" s="1604"/>
      <c r="BD16" s="1604"/>
      <c r="BE16" s="1604"/>
      <c r="BF16" s="1604"/>
      <c r="BG16" s="1604"/>
      <c r="BH16" s="1604"/>
      <c r="BI16" s="1604"/>
      <c r="BJ16" s="1604"/>
      <c r="BK16" s="1604"/>
      <c r="BL16" s="1604"/>
      <c r="BM16" s="1604"/>
      <c r="BN16" s="1604"/>
      <c r="BO16" s="1604"/>
      <c r="BP16" s="1604"/>
      <c r="BQ16" s="1604"/>
      <c r="BR16" s="1604"/>
      <c r="BS16" s="1604"/>
      <c r="BT16" s="1604"/>
      <c r="BU16" s="1604"/>
      <c r="BV16" s="1604"/>
      <c r="BW16" s="1604"/>
      <c r="BX16" s="1604"/>
      <c r="BY16" s="1604"/>
      <c r="BZ16" s="1604"/>
      <c r="CA16" s="1604"/>
      <c r="CB16" s="1604"/>
      <c r="CC16" s="1604"/>
      <c r="CD16" s="1604"/>
      <c r="CE16" s="1604"/>
      <c r="CF16" s="1604"/>
      <c r="CG16" s="1604"/>
      <c r="CH16" s="1604"/>
      <c r="CI16" s="1604"/>
      <c r="CJ16" s="1604"/>
      <c r="CK16" s="1604"/>
      <c r="CL16" s="1604"/>
      <c r="CM16" s="1604"/>
      <c r="CN16" s="1604"/>
      <c r="CO16" s="1604"/>
      <c r="CP16" s="1604"/>
      <c r="CQ16" s="1604"/>
      <c r="CR16" s="1604"/>
      <c r="CS16" s="1604"/>
      <c r="CT16" s="1604"/>
      <c r="CU16" s="1604"/>
      <c r="CV16" s="1604"/>
      <c r="CW16" s="1604"/>
      <c r="CX16" s="1604"/>
      <c r="CY16" s="1604"/>
      <c r="CZ16" s="1604"/>
      <c r="DA16" s="1604"/>
      <c r="DB16" s="1604"/>
      <c r="DC16" s="1604"/>
      <c r="DD16" s="1604"/>
      <c r="DE16" s="1604"/>
      <c r="DF16" s="1604"/>
      <c r="DG16" s="1604"/>
      <c r="DH16" s="1604"/>
      <c r="DI16" s="1604"/>
      <c r="DJ16" s="1604"/>
      <c r="DK16" s="1604"/>
      <c r="DL16" s="1604"/>
      <c r="DM16" s="1604"/>
      <c r="DN16" s="1604"/>
      <c r="DO16" s="1604"/>
      <c r="DP16" s="1604"/>
      <c r="DQ16" s="1604"/>
      <c r="DR16" s="1604"/>
      <c r="DS16" s="1604"/>
      <c r="DT16" s="1604"/>
      <c r="DU16" s="1604"/>
      <c r="DV16" s="1604"/>
      <c r="DW16" s="1604"/>
      <c r="DX16" s="1604"/>
      <c r="DY16" s="1604"/>
      <c r="DZ16" s="1604"/>
      <c r="EA16" s="1604"/>
      <c r="EB16" s="1604"/>
      <c r="EC16" s="1604"/>
      <c r="ED16" s="1604"/>
      <c r="EE16" s="1604"/>
      <c r="EF16" s="1604"/>
      <c r="EG16" s="1604"/>
      <c r="EH16" s="1604"/>
      <c r="EI16" s="1604"/>
      <c r="EJ16" s="1604"/>
      <c r="EK16" s="1604"/>
      <c r="EL16" s="1604"/>
      <c r="EM16" s="1604"/>
      <c r="EN16" s="1604"/>
      <c r="EO16" s="1604"/>
      <c r="EP16" s="1604"/>
      <c r="EQ16" s="1604"/>
      <c r="ER16" s="1604"/>
      <c r="ES16" s="1604"/>
      <c r="ET16" s="1604"/>
      <c r="EU16" s="1604"/>
      <c r="EV16" s="1604"/>
      <c r="EW16" s="1604"/>
      <c r="EX16" s="1604"/>
      <c r="EY16" s="1604"/>
      <c r="EZ16" s="1604"/>
      <c r="FA16" s="1604"/>
      <c r="FB16" s="1604"/>
      <c r="FC16" s="1604"/>
      <c r="FD16" s="1604"/>
      <c r="FE16" s="1604"/>
      <c r="FF16" s="1604"/>
      <c r="FG16" s="1604"/>
      <c r="FH16" s="1604"/>
      <c r="FI16" s="1604"/>
      <c r="FJ16" s="1604"/>
      <c r="FK16" s="1604"/>
      <c r="FL16" s="1604"/>
      <c r="FM16" s="1604"/>
      <c r="FN16" s="1604"/>
      <c r="FO16" s="1604"/>
      <c r="FP16" s="1604"/>
      <c r="FQ16" s="1604"/>
      <c r="FR16" s="1604"/>
      <c r="FS16" s="1604"/>
      <c r="FT16" s="1604"/>
      <c r="FU16" s="1604"/>
      <c r="FV16" s="1604"/>
      <c r="FW16" s="1604"/>
      <c r="FX16" s="1604"/>
      <c r="FY16" s="1604"/>
      <c r="FZ16" s="1604"/>
      <c r="GA16" s="1604"/>
      <c r="GB16" s="1604"/>
      <c r="GC16" s="1604"/>
      <c r="GD16" s="1604"/>
      <c r="GE16" s="1604"/>
      <c r="GF16" s="1604"/>
      <c r="GG16" s="1604"/>
      <c r="GH16" s="1604"/>
      <c r="GI16" s="1604"/>
      <c r="GJ16" s="1604"/>
      <c r="GK16" s="1604"/>
      <c r="GL16" s="1604"/>
      <c r="GM16" s="1604"/>
      <c r="GN16" s="1604"/>
      <c r="GO16" s="1604"/>
      <c r="GP16" s="1604"/>
      <c r="GQ16" s="1604"/>
      <c r="GR16" s="1604"/>
      <c r="GS16" s="1604"/>
      <c r="GT16" s="1604"/>
      <c r="GU16" s="1604"/>
      <c r="GV16" s="1604"/>
      <c r="GW16" s="1604"/>
      <c r="GX16" s="1604"/>
      <c r="GY16" s="1604"/>
      <c r="GZ16" s="1604"/>
      <c r="HA16" s="1604"/>
      <c r="HB16" s="1604"/>
      <c r="HC16" s="1604"/>
      <c r="HD16" s="1604"/>
      <c r="HE16" s="1604"/>
      <c r="HF16" s="1604"/>
      <c r="HG16" s="1604"/>
      <c r="HH16" s="1604"/>
      <c r="HI16" s="1604"/>
      <c r="HJ16" s="1604"/>
      <c r="HK16" s="1604"/>
      <c r="HL16" s="1604"/>
      <c r="HM16" s="1604"/>
      <c r="HN16" s="1604"/>
      <c r="HO16" s="1604"/>
      <c r="HP16" s="1604"/>
      <c r="HQ16" s="1604"/>
      <c r="HR16" s="1604"/>
      <c r="HS16" s="1604"/>
      <c r="HT16" s="1604"/>
      <c r="HU16" s="1604"/>
      <c r="HV16" s="1604"/>
      <c r="HW16" s="1604"/>
      <c r="HX16" s="1604"/>
      <c r="HY16" s="1604"/>
      <c r="HZ16" s="1604"/>
      <c r="IA16" s="1604"/>
      <c r="IB16" s="1604"/>
      <c r="IC16" s="1604"/>
      <c r="ID16" s="1604"/>
      <c r="IE16" s="1604"/>
      <c r="IF16" s="1604"/>
      <c r="IG16" s="1604"/>
      <c r="IH16" s="1604"/>
      <c r="II16" s="1604"/>
      <c r="IJ16" s="1604"/>
      <c r="IK16" s="1604"/>
      <c r="IL16" s="1604"/>
      <c r="IM16" s="1604"/>
      <c r="IN16" s="1604"/>
      <c r="IO16" s="1604"/>
      <c r="IP16" s="1604"/>
      <c r="IQ16" s="1604"/>
      <c r="IR16" s="1604"/>
      <c r="IS16" s="1604"/>
      <c r="IT16" s="1604"/>
      <c r="IU16" s="1604"/>
    </row>
    <row r="17" spans="1:255">
      <c r="A17" s="2362" t="s">
        <v>1778</v>
      </c>
      <c r="B17" s="2359" t="s">
        <v>1038</v>
      </c>
      <c r="C17" s="2359"/>
      <c r="D17" s="2359"/>
      <c r="E17" s="2360"/>
      <c r="F17" s="2776"/>
      <c r="G17" s="2779" t="s">
        <v>4039</v>
      </c>
      <c r="H17" s="2779"/>
      <c r="I17" s="2779"/>
      <c r="J17" s="2779"/>
      <c r="K17" s="2779"/>
      <c r="L17" s="2779"/>
      <c r="M17" s="2778"/>
      <c r="N17" s="2358"/>
      <c r="O17" s="2359" t="s">
        <v>1113</v>
      </c>
      <c r="P17" s="2359"/>
      <c r="Q17" s="2359"/>
      <c r="R17" s="2359"/>
      <c r="S17" s="2361"/>
      <c r="T17" s="1604"/>
      <c r="U17" s="1604"/>
      <c r="V17" s="1604"/>
      <c r="W17" s="1604"/>
      <c r="X17" s="1604"/>
      <c r="Y17" s="1604"/>
      <c r="Z17" s="1604"/>
      <c r="AA17" s="1604"/>
      <c r="AB17" s="1604"/>
      <c r="AC17" s="1604"/>
      <c r="AD17" s="1604"/>
      <c r="AE17" s="1604"/>
      <c r="AF17" s="1604"/>
      <c r="AG17" s="1604"/>
      <c r="AH17" s="1604"/>
      <c r="AI17" s="1604"/>
      <c r="AJ17" s="1604"/>
      <c r="AK17" s="1604"/>
      <c r="AL17" s="1604"/>
      <c r="AM17" s="1604"/>
      <c r="AN17" s="1604"/>
      <c r="AO17" s="1604"/>
      <c r="AP17" s="1604"/>
      <c r="AQ17" s="1604"/>
      <c r="AR17" s="1604"/>
      <c r="AS17" s="1604"/>
      <c r="AT17" s="1604"/>
      <c r="AU17" s="1604"/>
      <c r="AV17" s="1604"/>
      <c r="AW17" s="1604"/>
      <c r="AX17" s="1604"/>
      <c r="AY17" s="1604"/>
      <c r="AZ17" s="1604"/>
      <c r="BA17" s="1604"/>
      <c r="BB17" s="1604"/>
      <c r="BC17" s="1604"/>
      <c r="BD17" s="1604"/>
      <c r="BE17" s="1604"/>
      <c r="BF17" s="1604"/>
      <c r="BG17" s="1604"/>
      <c r="BH17" s="1604"/>
      <c r="BI17" s="1604"/>
      <c r="BJ17" s="1604"/>
      <c r="BK17" s="1604"/>
      <c r="BL17" s="1604"/>
      <c r="BM17" s="1604"/>
      <c r="BN17" s="1604"/>
      <c r="BO17" s="1604"/>
      <c r="BP17" s="1604"/>
      <c r="BQ17" s="1604"/>
      <c r="BR17" s="1604"/>
      <c r="BS17" s="1604"/>
      <c r="BT17" s="1604"/>
      <c r="BU17" s="1604"/>
      <c r="BV17" s="1604"/>
      <c r="BW17" s="1604"/>
      <c r="BX17" s="1604"/>
      <c r="BY17" s="1604"/>
      <c r="BZ17" s="1604"/>
      <c r="CA17" s="1604"/>
      <c r="CB17" s="1604"/>
      <c r="CC17" s="1604"/>
      <c r="CD17" s="1604"/>
      <c r="CE17" s="1604"/>
      <c r="CF17" s="1604"/>
      <c r="CG17" s="1604"/>
      <c r="CH17" s="1604"/>
      <c r="CI17" s="1604"/>
      <c r="CJ17" s="1604"/>
      <c r="CK17" s="1604"/>
      <c r="CL17" s="1604"/>
      <c r="CM17" s="1604"/>
      <c r="CN17" s="1604"/>
      <c r="CO17" s="1604"/>
      <c r="CP17" s="1604"/>
      <c r="CQ17" s="1604"/>
      <c r="CR17" s="1604"/>
      <c r="CS17" s="1604"/>
      <c r="CT17" s="1604"/>
      <c r="CU17" s="1604"/>
      <c r="CV17" s="1604"/>
      <c r="CW17" s="1604"/>
      <c r="CX17" s="1604"/>
      <c r="CY17" s="1604"/>
      <c r="CZ17" s="1604"/>
      <c r="DA17" s="1604"/>
      <c r="DB17" s="1604"/>
      <c r="DC17" s="1604"/>
      <c r="DD17" s="1604"/>
      <c r="DE17" s="1604"/>
      <c r="DF17" s="1604"/>
      <c r="DG17" s="1604"/>
      <c r="DH17" s="1604"/>
      <c r="DI17" s="1604"/>
      <c r="DJ17" s="1604"/>
      <c r="DK17" s="1604"/>
      <c r="DL17" s="1604"/>
      <c r="DM17" s="1604"/>
      <c r="DN17" s="1604"/>
      <c r="DO17" s="1604"/>
      <c r="DP17" s="1604"/>
      <c r="DQ17" s="1604"/>
      <c r="DR17" s="1604"/>
      <c r="DS17" s="1604"/>
      <c r="DT17" s="1604"/>
      <c r="DU17" s="1604"/>
      <c r="DV17" s="1604"/>
      <c r="DW17" s="1604"/>
      <c r="DX17" s="1604"/>
      <c r="DY17" s="1604"/>
      <c r="DZ17" s="1604"/>
      <c r="EA17" s="1604"/>
      <c r="EB17" s="1604"/>
      <c r="EC17" s="1604"/>
      <c r="ED17" s="1604"/>
      <c r="EE17" s="1604"/>
      <c r="EF17" s="1604"/>
      <c r="EG17" s="1604"/>
      <c r="EH17" s="1604"/>
      <c r="EI17" s="1604"/>
      <c r="EJ17" s="1604"/>
      <c r="EK17" s="1604"/>
      <c r="EL17" s="1604"/>
      <c r="EM17" s="1604"/>
      <c r="EN17" s="1604"/>
      <c r="EO17" s="1604"/>
      <c r="EP17" s="1604"/>
      <c r="EQ17" s="1604"/>
      <c r="ER17" s="1604"/>
      <c r="ES17" s="1604"/>
      <c r="ET17" s="1604"/>
      <c r="EU17" s="1604"/>
      <c r="EV17" s="1604"/>
      <c r="EW17" s="1604"/>
      <c r="EX17" s="1604"/>
      <c r="EY17" s="1604"/>
      <c r="EZ17" s="1604"/>
      <c r="FA17" s="1604"/>
      <c r="FB17" s="1604"/>
      <c r="FC17" s="1604"/>
      <c r="FD17" s="1604"/>
      <c r="FE17" s="1604"/>
      <c r="FF17" s="1604"/>
      <c r="FG17" s="1604"/>
      <c r="FH17" s="1604"/>
      <c r="FI17" s="1604"/>
      <c r="FJ17" s="1604"/>
      <c r="FK17" s="1604"/>
      <c r="FL17" s="1604"/>
      <c r="FM17" s="1604"/>
      <c r="FN17" s="1604"/>
      <c r="FO17" s="1604"/>
      <c r="FP17" s="1604"/>
      <c r="FQ17" s="1604"/>
      <c r="FR17" s="1604"/>
      <c r="FS17" s="1604"/>
      <c r="FT17" s="1604"/>
      <c r="FU17" s="1604"/>
      <c r="FV17" s="1604"/>
      <c r="FW17" s="1604"/>
      <c r="FX17" s="1604"/>
      <c r="FY17" s="1604"/>
      <c r="FZ17" s="1604"/>
      <c r="GA17" s="1604"/>
      <c r="GB17" s="1604"/>
      <c r="GC17" s="1604"/>
      <c r="GD17" s="1604"/>
      <c r="GE17" s="1604"/>
      <c r="GF17" s="1604"/>
      <c r="GG17" s="1604"/>
      <c r="GH17" s="1604"/>
      <c r="GI17" s="1604"/>
      <c r="GJ17" s="1604"/>
      <c r="GK17" s="1604"/>
      <c r="GL17" s="1604"/>
      <c r="GM17" s="1604"/>
      <c r="GN17" s="1604"/>
      <c r="GO17" s="1604"/>
      <c r="GP17" s="1604"/>
      <c r="GQ17" s="1604"/>
      <c r="GR17" s="1604"/>
      <c r="GS17" s="1604"/>
      <c r="GT17" s="1604"/>
      <c r="GU17" s="1604"/>
      <c r="GV17" s="1604"/>
      <c r="GW17" s="1604"/>
      <c r="GX17" s="1604"/>
      <c r="GY17" s="1604"/>
      <c r="GZ17" s="1604"/>
      <c r="HA17" s="1604"/>
      <c r="HB17" s="1604"/>
      <c r="HC17" s="1604"/>
      <c r="HD17" s="1604"/>
      <c r="HE17" s="1604"/>
      <c r="HF17" s="1604"/>
      <c r="HG17" s="1604"/>
      <c r="HH17" s="1604"/>
      <c r="HI17" s="1604"/>
      <c r="HJ17" s="1604"/>
      <c r="HK17" s="1604"/>
      <c r="HL17" s="1604"/>
      <c r="HM17" s="1604"/>
      <c r="HN17" s="1604"/>
      <c r="HO17" s="1604"/>
      <c r="HP17" s="1604"/>
      <c r="HQ17" s="1604"/>
      <c r="HR17" s="1604"/>
      <c r="HS17" s="1604"/>
      <c r="HT17" s="1604"/>
      <c r="HU17" s="1604"/>
      <c r="HV17" s="1604"/>
      <c r="HW17" s="1604"/>
      <c r="HX17" s="1604"/>
      <c r="HY17" s="1604"/>
      <c r="HZ17" s="1604"/>
      <c r="IA17" s="1604"/>
      <c r="IB17" s="1604"/>
      <c r="IC17" s="1604"/>
      <c r="ID17" s="1604"/>
      <c r="IE17" s="1604"/>
      <c r="IF17" s="1604"/>
      <c r="IG17" s="1604"/>
      <c r="IH17" s="1604"/>
      <c r="II17" s="1604"/>
      <c r="IJ17" s="1604"/>
      <c r="IK17" s="1604"/>
      <c r="IL17" s="1604"/>
      <c r="IM17" s="1604"/>
      <c r="IN17" s="1604"/>
      <c r="IO17" s="1604"/>
      <c r="IP17" s="1604"/>
      <c r="IQ17" s="1604"/>
      <c r="IR17" s="1604"/>
      <c r="IS17" s="1604"/>
      <c r="IT17" s="1604"/>
      <c r="IU17" s="1604"/>
    </row>
    <row r="18" spans="1:255">
      <c r="A18" s="2362" t="s">
        <v>1778</v>
      </c>
      <c r="B18" s="2359" t="s">
        <v>1041</v>
      </c>
      <c r="C18" s="2359"/>
      <c r="D18" s="2359"/>
      <c r="E18" s="2360"/>
      <c r="F18" s="2776"/>
      <c r="G18" s="2781" t="s">
        <v>4040</v>
      </c>
      <c r="H18" s="2781"/>
      <c r="I18" s="2781"/>
      <c r="J18" s="2781"/>
      <c r="K18" s="2781"/>
      <c r="L18" s="2779"/>
      <c r="M18" s="2778"/>
      <c r="N18" s="2358"/>
      <c r="O18" s="2359" t="s">
        <v>1115</v>
      </c>
      <c r="P18" s="2359"/>
      <c r="Q18" s="2359"/>
      <c r="R18" s="2359"/>
      <c r="S18" s="2361"/>
      <c r="T18" s="1604"/>
      <c r="U18" s="1604"/>
      <c r="V18" s="1604"/>
      <c r="W18" s="1604"/>
      <c r="X18" s="1604"/>
      <c r="Y18" s="1604"/>
      <c r="Z18" s="1604"/>
      <c r="AA18" s="1604"/>
      <c r="AB18" s="1604"/>
      <c r="AC18" s="1604"/>
      <c r="AD18" s="1604"/>
      <c r="AE18" s="1604"/>
      <c r="AF18" s="1604"/>
      <c r="AG18" s="1604"/>
      <c r="AH18" s="1604"/>
      <c r="AI18" s="1604"/>
      <c r="AJ18" s="1604"/>
      <c r="AK18" s="1604"/>
      <c r="AL18" s="1604"/>
      <c r="AM18" s="1604"/>
      <c r="AN18" s="1604"/>
      <c r="AO18" s="1604"/>
      <c r="AP18" s="1604"/>
      <c r="AQ18" s="1604"/>
      <c r="AR18" s="1604"/>
      <c r="AS18" s="1604"/>
      <c r="AT18" s="1604"/>
      <c r="AU18" s="1604"/>
      <c r="AV18" s="1604"/>
      <c r="AW18" s="1604"/>
      <c r="AX18" s="1604"/>
      <c r="AY18" s="1604"/>
      <c r="AZ18" s="1604"/>
      <c r="BA18" s="1604"/>
      <c r="BB18" s="1604"/>
      <c r="BC18" s="1604"/>
      <c r="BD18" s="1604"/>
      <c r="BE18" s="1604"/>
      <c r="BF18" s="1604"/>
      <c r="BG18" s="1604"/>
      <c r="BH18" s="1604"/>
      <c r="BI18" s="1604"/>
      <c r="BJ18" s="1604"/>
      <c r="BK18" s="1604"/>
      <c r="BL18" s="1604"/>
      <c r="BM18" s="1604"/>
      <c r="BN18" s="1604"/>
      <c r="BO18" s="1604"/>
      <c r="BP18" s="1604"/>
      <c r="BQ18" s="1604"/>
      <c r="BR18" s="1604"/>
      <c r="BS18" s="1604"/>
      <c r="BT18" s="1604"/>
      <c r="BU18" s="1604"/>
      <c r="BV18" s="1604"/>
      <c r="BW18" s="1604"/>
      <c r="BX18" s="1604"/>
      <c r="BY18" s="1604"/>
      <c r="BZ18" s="1604"/>
      <c r="CA18" s="1604"/>
      <c r="CB18" s="1604"/>
      <c r="CC18" s="1604"/>
      <c r="CD18" s="1604"/>
      <c r="CE18" s="1604"/>
      <c r="CF18" s="1604"/>
      <c r="CG18" s="1604"/>
      <c r="CH18" s="1604"/>
      <c r="CI18" s="1604"/>
      <c r="CJ18" s="1604"/>
      <c r="CK18" s="1604"/>
      <c r="CL18" s="1604"/>
      <c r="CM18" s="1604"/>
      <c r="CN18" s="1604"/>
      <c r="CO18" s="1604"/>
      <c r="CP18" s="1604"/>
      <c r="CQ18" s="1604"/>
      <c r="CR18" s="1604"/>
      <c r="CS18" s="1604"/>
      <c r="CT18" s="1604"/>
      <c r="CU18" s="1604"/>
      <c r="CV18" s="1604"/>
      <c r="CW18" s="1604"/>
      <c r="CX18" s="1604"/>
      <c r="CY18" s="1604"/>
      <c r="CZ18" s="1604"/>
      <c r="DA18" s="1604"/>
      <c r="DB18" s="1604"/>
      <c r="DC18" s="1604"/>
      <c r="DD18" s="1604"/>
      <c r="DE18" s="1604"/>
      <c r="DF18" s="1604"/>
      <c r="DG18" s="1604"/>
      <c r="DH18" s="1604"/>
      <c r="DI18" s="1604"/>
      <c r="DJ18" s="1604"/>
      <c r="DK18" s="1604"/>
      <c r="DL18" s="1604"/>
      <c r="DM18" s="1604"/>
      <c r="DN18" s="1604"/>
      <c r="DO18" s="1604"/>
      <c r="DP18" s="1604"/>
      <c r="DQ18" s="1604"/>
      <c r="DR18" s="1604"/>
      <c r="DS18" s="1604"/>
      <c r="DT18" s="1604"/>
      <c r="DU18" s="1604"/>
      <c r="DV18" s="1604"/>
      <c r="DW18" s="1604"/>
      <c r="DX18" s="1604"/>
      <c r="DY18" s="1604"/>
      <c r="DZ18" s="1604"/>
      <c r="EA18" s="1604"/>
      <c r="EB18" s="1604"/>
      <c r="EC18" s="1604"/>
      <c r="ED18" s="1604"/>
      <c r="EE18" s="1604"/>
      <c r="EF18" s="1604"/>
      <c r="EG18" s="1604"/>
      <c r="EH18" s="1604"/>
      <c r="EI18" s="1604"/>
      <c r="EJ18" s="1604"/>
      <c r="EK18" s="1604"/>
      <c r="EL18" s="1604"/>
      <c r="EM18" s="1604"/>
      <c r="EN18" s="1604"/>
      <c r="EO18" s="1604"/>
      <c r="EP18" s="1604"/>
      <c r="EQ18" s="1604"/>
      <c r="ER18" s="1604"/>
      <c r="ES18" s="1604"/>
      <c r="ET18" s="1604"/>
      <c r="EU18" s="1604"/>
      <c r="EV18" s="1604"/>
      <c r="EW18" s="1604"/>
      <c r="EX18" s="1604"/>
      <c r="EY18" s="1604"/>
      <c r="EZ18" s="1604"/>
      <c r="FA18" s="1604"/>
      <c r="FB18" s="1604"/>
      <c r="FC18" s="1604"/>
      <c r="FD18" s="1604"/>
      <c r="FE18" s="1604"/>
      <c r="FF18" s="1604"/>
      <c r="FG18" s="1604"/>
      <c r="FH18" s="1604"/>
      <c r="FI18" s="1604"/>
      <c r="FJ18" s="1604"/>
      <c r="FK18" s="1604"/>
      <c r="FL18" s="1604"/>
      <c r="FM18" s="1604"/>
      <c r="FN18" s="1604"/>
      <c r="FO18" s="1604"/>
      <c r="FP18" s="1604"/>
      <c r="FQ18" s="1604"/>
      <c r="FR18" s="1604"/>
      <c r="FS18" s="1604"/>
      <c r="FT18" s="1604"/>
      <c r="FU18" s="1604"/>
      <c r="FV18" s="1604"/>
      <c r="FW18" s="1604"/>
      <c r="FX18" s="1604"/>
      <c r="FY18" s="1604"/>
      <c r="FZ18" s="1604"/>
      <c r="GA18" s="1604"/>
      <c r="GB18" s="1604"/>
      <c r="GC18" s="1604"/>
      <c r="GD18" s="1604"/>
      <c r="GE18" s="1604"/>
      <c r="GF18" s="1604"/>
      <c r="GG18" s="1604"/>
      <c r="GH18" s="1604"/>
      <c r="GI18" s="1604"/>
      <c r="GJ18" s="1604"/>
      <c r="GK18" s="1604"/>
      <c r="GL18" s="1604"/>
      <c r="GM18" s="1604"/>
      <c r="GN18" s="1604"/>
      <c r="GO18" s="1604"/>
      <c r="GP18" s="1604"/>
      <c r="GQ18" s="1604"/>
      <c r="GR18" s="1604"/>
      <c r="GS18" s="1604"/>
      <c r="GT18" s="1604"/>
      <c r="GU18" s="1604"/>
      <c r="GV18" s="1604"/>
      <c r="GW18" s="1604"/>
      <c r="GX18" s="1604"/>
      <c r="GY18" s="1604"/>
      <c r="GZ18" s="1604"/>
      <c r="HA18" s="1604"/>
      <c r="HB18" s="1604"/>
      <c r="HC18" s="1604"/>
      <c r="HD18" s="1604"/>
      <c r="HE18" s="1604"/>
      <c r="HF18" s="1604"/>
      <c r="HG18" s="1604"/>
      <c r="HH18" s="1604"/>
      <c r="HI18" s="1604"/>
      <c r="HJ18" s="1604"/>
      <c r="HK18" s="1604"/>
      <c r="HL18" s="1604"/>
      <c r="HM18" s="1604"/>
      <c r="HN18" s="1604"/>
      <c r="HO18" s="1604"/>
      <c r="HP18" s="1604"/>
      <c r="HQ18" s="1604"/>
      <c r="HR18" s="1604"/>
      <c r="HS18" s="1604"/>
      <c r="HT18" s="1604"/>
      <c r="HU18" s="1604"/>
      <c r="HV18" s="1604"/>
      <c r="HW18" s="1604"/>
      <c r="HX18" s="1604"/>
      <c r="HY18" s="1604"/>
      <c r="HZ18" s="1604"/>
      <c r="IA18" s="1604"/>
      <c r="IB18" s="1604"/>
      <c r="IC18" s="1604"/>
      <c r="ID18" s="1604"/>
      <c r="IE18" s="1604"/>
      <c r="IF18" s="1604"/>
      <c r="IG18" s="1604"/>
      <c r="IH18" s="1604"/>
      <c r="II18" s="1604"/>
      <c r="IJ18" s="1604"/>
      <c r="IK18" s="1604"/>
      <c r="IL18" s="1604"/>
      <c r="IM18" s="1604"/>
      <c r="IN18" s="1604"/>
      <c r="IO18" s="1604"/>
      <c r="IP18" s="1604"/>
      <c r="IQ18" s="1604"/>
      <c r="IR18" s="1604"/>
      <c r="IS18" s="1604"/>
      <c r="IT18" s="1604"/>
      <c r="IU18" s="1604"/>
    </row>
    <row r="19" spans="1:255">
      <c r="A19" s="2362" t="s">
        <v>1079</v>
      </c>
      <c r="B19" s="2359" t="s">
        <v>1045</v>
      </c>
      <c r="C19" s="2359"/>
      <c r="D19" s="2359"/>
      <c r="E19" s="2360"/>
      <c r="F19" s="2776"/>
      <c r="G19" s="2781" t="s">
        <v>4041</v>
      </c>
      <c r="H19" s="2781"/>
      <c r="I19" s="2781"/>
      <c r="J19" s="2781"/>
      <c r="K19" s="2781"/>
      <c r="L19" s="2779"/>
      <c r="M19" s="2778"/>
      <c r="N19" s="2358"/>
      <c r="O19" s="2359" t="s">
        <v>1118</v>
      </c>
      <c r="P19" s="2359"/>
      <c r="Q19" s="2359"/>
      <c r="R19" s="2359"/>
      <c r="S19" s="2361"/>
      <c r="T19" s="1604"/>
      <c r="U19" s="1604"/>
      <c r="V19" s="1604"/>
      <c r="W19" s="1604"/>
      <c r="X19" s="1604"/>
      <c r="Y19" s="1604"/>
      <c r="Z19" s="1604"/>
      <c r="AA19" s="1604"/>
      <c r="AB19" s="1604"/>
      <c r="AC19" s="1604"/>
      <c r="AD19" s="1604"/>
      <c r="AE19" s="1604"/>
      <c r="AF19" s="1604"/>
      <c r="AG19" s="1604"/>
      <c r="AH19" s="1604"/>
      <c r="AI19" s="1604"/>
      <c r="AJ19" s="1604"/>
      <c r="AK19" s="1604"/>
      <c r="AL19" s="1604"/>
      <c r="AM19" s="1604"/>
      <c r="AN19" s="1604"/>
      <c r="AO19" s="1604"/>
      <c r="AP19" s="1604"/>
      <c r="AQ19" s="1604"/>
      <c r="AR19" s="1604"/>
      <c r="AS19" s="1604"/>
      <c r="AT19" s="1604"/>
      <c r="AU19" s="1604"/>
      <c r="AV19" s="1604"/>
      <c r="AW19" s="1604"/>
      <c r="AX19" s="1604"/>
      <c r="AY19" s="1604"/>
      <c r="AZ19" s="1604"/>
      <c r="BA19" s="1604"/>
      <c r="BB19" s="1604"/>
      <c r="BC19" s="1604"/>
      <c r="BD19" s="1604"/>
      <c r="BE19" s="1604"/>
      <c r="BF19" s="1604"/>
      <c r="BG19" s="1604"/>
      <c r="BH19" s="1604"/>
      <c r="BI19" s="1604"/>
      <c r="BJ19" s="1604"/>
      <c r="BK19" s="1604"/>
      <c r="BL19" s="1604"/>
      <c r="BM19" s="1604"/>
      <c r="BN19" s="1604"/>
      <c r="BO19" s="1604"/>
      <c r="BP19" s="1604"/>
      <c r="BQ19" s="1604"/>
      <c r="BR19" s="1604"/>
      <c r="BS19" s="1604"/>
      <c r="BT19" s="1604"/>
      <c r="BU19" s="1604"/>
      <c r="BV19" s="1604"/>
      <c r="BW19" s="1604"/>
      <c r="BX19" s="1604"/>
      <c r="BY19" s="1604"/>
      <c r="BZ19" s="1604"/>
      <c r="CA19" s="1604"/>
      <c r="CB19" s="1604"/>
      <c r="CC19" s="1604"/>
      <c r="CD19" s="1604"/>
      <c r="CE19" s="1604"/>
      <c r="CF19" s="1604"/>
      <c r="CG19" s="1604"/>
      <c r="CH19" s="1604"/>
      <c r="CI19" s="1604"/>
      <c r="CJ19" s="1604"/>
      <c r="CK19" s="1604"/>
      <c r="CL19" s="1604"/>
      <c r="CM19" s="1604"/>
      <c r="CN19" s="1604"/>
      <c r="CO19" s="1604"/>
      <c r="CP19" s="1604"/>
      <c r="CQ19" s="1604"/>
      <c r="CR19" s="1604"/>
      <c r="CS19" s="1604"/>
      <c r="CT19" s="1604"/>
      <c r="CU19" s="1604"/>
      <c r="CV19" s="1604"/>
      <c r="CW19" s="1604"/>
      <c r="CX19" s="1604"/>
      <c r="CY19" s="1604"/>
      <c r="CZ19" s="1604"/>
      <c r="DA19" s="1604"/>
      <c r="DB19" s="1604"/>
      <c r="DC19" s="1604"/>
      <c r="DD19" s="1604"/>
      <c r="DE19" s="1604"/>
      <c r="DF19" s="1604"/>
      <c r="DG19" s="1604"/>
      <c r="DH19" s="1604"/>
      <c r="DI19" s="1604"/>
      <c r="DJ19" s="1604"/>
      <c r="DK19" s="1604"/>
      <c r="DL19" s="1604"/>
      <c r="DM19" s="1604"/>
      <c r="DN19" s="1604"/>
      <c r="DO19" s="1604"/>
      <c r="DP19" s="1604"/>
      <c r="DQ19" s="1604"/>
      <c r="DR19" s="1604"/>
      <c r="DS19" s="1604"/>
      <c r="DT19" s="1604"/>
      <c r="DU19" s="1604"/>
      <c r="DV19" s="1604"/>
      <c r="DW19" s="1604"/>
      <c r="DX19" s="1604"/>
      <c r="DY19" s="1604"/>
      <c r="DZ19" s="1604"/>
      <c r="EA19" s="1604"/>
      <c r="EB19" s="1604"/>
      <c r="EC19" s="1604"/>
      <c r="ED19" s="1604"/>
      <c r="EE19" s="1604"/>
      <c r="EF19" s="1604"/>
      <c r="EG19" s="1604"/>
      <c r="EH19" s="1604"/>
      <c r="EI19" s="1604"/>
      <c r="EJ19" s="1604"/>
      <c r="EK19" s="1604"/>
      <c r="EL19" s="1604"/>
      <c r="EM19" s="1604"/>
      <c r="EN19" s="1604"/>
      <c r="EO19" s="1604"/>
      <c r="EP19" s="1604"/>
      <c r="EQ19" s="1604"/>
      <c r="ER19" s="1604"/>
      <c r="ES19" s="1604"/>
      <c r="ET19" s="1604"/>
      <c r="EU19" s="1604"/>
      <c r="EV19" s="1604"/>
      <c r="EW19" s="1604"/>
      <c r="EX19" s="1604"/>
      <c r="EY19" s="1604"/>
      <c r="EZ19" s="1604"/>
      <c r="FA19" s="1604"/>
      <c r="FB19" s="1604"/>
      <c r="FC19" s="1604"/>
      <c r="FD19" s="1604"/>
      <c r="FE19" s="1604"/>
      <c r="FF19" s="1604"/>
      <c r="FG19" s="1604"/>
      <c r="FH19" s="1604"/>
      <c r="FI19" s="1604"/>
      <c r="FJ19" s="1604"/>
      <c r="FK19" s="1604"/>
      <c r="FL19" s="1604"/>
      <c r="FM19" s="1604"/>
      <c r="FN19" s="1604"/>
      <c r="FO19" s="1604"/>
      <c r="FP19" s="1604"/>
      <c r="FQ19" s="1604"/>
      <c r="FR19" s="1604"/>
      <c r="FS19" s="1604"/>
      <c r="FT19" s="1604"/>
      <c r="FU19" s="1604"/>
      <c r="FV19" s="1604"/>
      <c r="FW19" s="1604"/>
      <c r="FX19" s="1604"/>
      <c r="FY19" s="1604"/>
      <c r="FZ19" s="1604"/>
      <c r="GA19" s="1604"/>
      <c r="GB19" s="1604"/>
      <c r="GC19" s="1604"/>
      <c r="GD19" s="1604"/>
      <c r="GE19" s="1604"/>
      <c r="GF19" s="1604"/>
      <c r="GG19" s="1604"/>
      <c r="GH19" s="1604"/>
      <c r="GI19" s="1604"/>
      <c r="GJ19" s="1604"/>
      <c r="GK19" s="1604"/>
      <c r="GL19" s="1604"/>
      <c r="GM19" s="1604"/>
      <c r="GN19" s="1604"/>
      <c r="GO19" s="1604"/>
      <c r="GP19" s="1604"/>
      <c r="GQ19" s="1604"/>
      <c r="GR19" s="1604"/>
      <c r="GS19" s="1604"/>
      <c r="GT19" s="1604"/>
      <c r="GU19" s="1604"/>
      <c r="GV19" s="1604"/>
      <c r="GW19" s="1604"/>
      <c r="GX19" s="1604"/>
      <c r="GY19" s="1604"/>
      <c r="GZ19" s="1604"/>
      <c r="HA19" s="1604"/>
      <c r="HB19" s="1604"/>
      <c r="HC19" s="1604"/>
      <c r="HD19" s="1604"/>
      <c r="HE19" s="1604"/>
      <c r="HF19" s="1604"/>
      <c r="HG19" s="1604"/>
      <c r="HH19" s="1604"/>
      <c r="HI19" s="1604"/>
      <c r="HJ19" s="1604"/>
      <c r="HK19" s="1604"/>
      <c r="HL19" s="1604"/>
      <c r="HM19" s="1604"/>
      <c r="HN19" s="1604"/>
      <c r="HO19" s="1604"/>
      <c r="HP19" s="1604"/>
      <c r="HQ19" s="1604"/>
      <c r="HR19" s="1604"/>
      <c r="HS19" s="1604"/>
      <c r="HT19" s="1604"/>
      <c r="HU19" s="1604"/>
      <c r="HV19" s="1604"/>
      <c r="HW19" s="1604"/>
      <c r="HX19" s="1604"/>
      <c r="HY19" s="1604"/>
      <c r="HZ19" s="1604"/>
      <c r="IA19" s="1604"/>
      <c r="IB19" s="1604"/>
      <c r="IC19" s="1604"/>
      <c r="ID19" s="1604"/>
      <c r="IE19" s="1604"/>
      <c r="IF19" s="1604"/>
      <c r="IG19" s="1604"/>
      <c r="IH19" s="1604"/>
      <c r="II19" s="1604"/>
      <c r="IJ19" s="1604"/>
      <c r="IK19" s="1604"/>
      <c r="IL19" s="1604"/>
      <c r="IM19" s="1604"/>
      <c r="IN19" s="1604"/>
      <c r="IO19" s="1604"/>
      <c r="IP19" s="1604"/>
      <c r="IQ19" s="1604"/>
      <c r="IR19" s="1604"/>
      <c r="IS19" s="1604"/>
      <c r="IT19" s="1604"/>
      <c r="IU19" s="1604"/>
    </row>
    <row r="20" spans="1:255">
      <c r="A20" s="2362" t="s">
        <v>1778</v>
      </c>
      <c r="B20" s="2359" t="s">
        <v>1374</v>
      </c>
      <c r="C20" s="2359"/>
      <c r="D20" s="2359"/>
      <c r="E20" s="2360"/>
      <c r="F20" s="2776"/>
      <c r="G20" s="2781" t="s">
        <v>4042</v>
      </c>
      <c r="H20" s="2781"/>
      <c r="I20" s="2781"/>
      <c r="J20" s="2781"/>
      <c r="K20" s="2781"/>
      <c r="L20" s="2779"/>
      <c r="M20" s="2778"/>
      <c r="N20" s="2358"/>
      <c r="O20" s="2359" t="s">
        <v>1121</v>
      </c>
      <c r="P20" s="2359"/>
      <c r="Q20" s="2359"/>
      <c r="R20" s="2359"/>
      <c r="S20" s="2361"/>
      <c r="T20" s="1604"/>
      <c r="U20" s="1604"/>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c r="AS20" s="1604"/>
      <c r="AT20" s="1604"/>
      <c r="AU20" s="1604"/>
      <c r="AV20" s="1604"/>
      <c r="AW20" s="1604"/>
      <c r="AX20" s="1604"/>
      <c r="AY20" s="1604"/>
      <c r="AZ20" s="1604"/>
      <c r="BA20" s="1604"/>
      <c r="BB20" s="1604"/>
      <c r="BC20" s="1604"/>
      <c r="BD20" s="1604"/>
      <c r="BE20" s="1604"/>
      <c r="BF20" s="1604"/>
      <c r="BG20" s="1604"/>
      <c r="BH20" s="1604"/>
      <c r="BI20" s="1604"/>
      <c r="BJ20" s="1604"/>
      <c r="BK20" s="1604"/>
      <c r="BL20" s="1604"/>
      <c r="BM20" s="1604"/>
      <c r="BN20" s="1604"/>
      <c r="BO20" s="1604"/>
      <c r="BP20" s="1604"/>
      <c r="BQ20" s="1604"/>
      <c r="BR20" s="1604"/>
      <c r="BS20" s="1604"/>
      <c r="BT20" s="1604"/>
      <c r="BU20" s="1604"/>
      <c r="BV20" s="1604"/>
      <c r="BW20" s="1604"/>
      <c r="BX20" s="1604"/>
      <c r="BY20" s="1604"/>
      <c r="BZ20" s="1604"/>
      <c r="CA20" s="1604"/>
      <c r="CB20" s="1604"/>
      <c r="CC20" s="1604"/>
      <c r="CD20" s="1604"/>
      <c r="CE20" s="1604"/>
      <c r="CF20" s="1604"/>
      <c r="CG20" s="1604"/>
      <c r="CH20" s="1604"/>
      <c r="CI20" s="1604"/>
      <c r="CJ20" s="1604"/>
      <c r="CK20" s="1604"/>
      <c r="CL20" s="1604"/>
      <c r="CM20" s="1604"/>
      <c r="CN20" s="1604"/>
      <c r="CO20" s="1604"/>
      <c r="CP20" s="1604"/>
      <c r="CQ20" s="1604"/>
      <c r="CR20" s="1604"/>
      <c r="CS20" s="1604"/>
      <c r="CT20" s="1604"/>
      <c r="CU20" s="1604"/>
      <c r="CV20" s="1604"/>
      <c r="CW20" s="1604"/>
      <c r="CX20" s="1604"/>
      <c r="CY20" s="1604"/>
      <c r="CZ20" s="1604"/>
      <c r="DA20" s="1604"/>
      <c r="DB20" s="1604"/>
      <c r="DC20" s="1604"/>
      <c r="DD20" s="1604"/>
      <c r="DE20" s="1604"/>
      <c r="DF20" s="1604"/>
      <c r="DG20" s="1604"/>
      <c r="DH20" s="1604"/>
      <c r="DI20" s="1604"/>
      <c r="DJ20" s="1604"/>
      <c r="DK20" s="1604"/>
      <c r="DL20" s="1604"/>
      <c r="DM20" s="1604"/>
      <c r="DN20" s="1604"/>
      <c r="DO20" s="1604"/>
      <c r="DP20" s="1604"/>
      <c r="DQ20" s="1604"/>
      <c r="DR20" s="1604"/>
      <c r="DS20" s="1604"/>
      <c r="DT20" s="1604"/>
      <c r="DU20" s="1604"/>
      <c r="DV20" s="1604"/>
      <c r="DW20" s="1604"/>
      <c r="DX20" s="1604"/>
      <c r="DY20" s="1604"/>
      <c r="DZ20" s="1604"/>
      <c r="EA20" s="1604"/>
      <c r="EB20" s="1604"/>
      <c r="EC20" s="1604"/>
      <c r="ED20" s="1604"/>
      <c r="EE20" s="1604"/>
      <c r="EF20" s="1604"/>
      <c r="EG20" s="1604"/>
      <c r="EH20" s="1604"/>
      <c r="EI20" s="1604"/>
      <c r="EJ20" s="1604"/>
      <c r="EK20" s="1604"/>
      <c r="EL20" s="1604"/>
      <c r="EM20" s="1604"/>
      <c r="EN20" s="1604"/>
      <c r="EO20" s="1604"/>
      <c r="EP20" s="1604"/>
      <c r="EQ20" s="1604"/>
      <c r="ER20" s="1604"/>
      <c r="ES20" s="1604"/>
      <c r="ET20" s="1604"/>
      <c r="EU20" s="1604"/>
      <c r="EV20" s="1604"/>
      <c r="EW20" s="1604"/>
      <c r="EX20" s="1604"/>
      <c r="EY20" s="1604"/>
      <c r="EZ20" s="1604"/>
      <c r="FA20" s="1604"/>
      <c r="FB20" s="1604"/>
      <c r="FC20" s="1604"/>
      <c r="FD20" s="1604"/>
      <c r="FE20" s="1604"/>
      <c r="FF20" s="1604"/>
      <c r="FG20" s="1604"/>
      <c r="FH20" s="1604"/>
      <c r="FI20" s="1604"/>
      <c r="FJ20" s="1604"/>
      <c r="FK20" s="1604"/>
      <c r="FL20" s="1604"/>
      <c r="FM20" s="1604"/>
      <c r="FN20" s="1604"/>
      <c r="FO20" s="1604"/>
      <c r="FP20" s="1604"/>
      <c r="FQ20" s="1604"/>
      <c r="FR20" s="1604"/>
      <c r="FS20" s="1604"/>
      <c r="FT20" s="1604"/>
      <c r="FU20" s="1604"/>
      <c r="FV20" s="1604"/>
      <c r="FW20" s="1604"/>
      <c r="FX20" s="1604"/>
      <c r="FY20" s="1604"/>
      <c r="FZ20" s="1604"/>
      <c r="GA20" s="1604"/>
      <c r="GB20" s="1604"/>
      <c r="GC20" s="1604"/>
      <c r="GD20" s="1604"/>
      <c r="GE20" s="1604"/>
      <c r="GF20" s="1604"/>
      <c r="GG20" s="1604"/>
      <c r="GH20" s="1604"/>
      <c r="GI20" s="1604"/>
      <c r="GJ20" s="1604"/>
      <c r="GK20" s="1604"/>
      <c r="GL20" s="1604"/>
      <c r="GM20" s="1604"/>
      <c r="GN20" s="1604"/>
      <c r="GO20" s="1604"/>
      <c r="GP20" s="1604"/>
      <c r="GQ20" s="1604"/>
      <c r="GR20" s="1604"/>
      <c r="GS20" s="1604"/>
      <c r="GT20" s="1604"/>
      <c r="GU20" s="1604"/>
      <c r="GV20" s="1604"/>
      <c r="GW20" s="1604"/>
      <c r="GX20" s="1604"/>
      <c r="GY20" s="1604"/>
      <c r="GZ20" s="1604"/>
      <c r="HA20" s="1604"/>
      <c r="HB20" s="1604"/>
      <c r="HC20" s="1604"/>
      <c r="HD20" s="1604"/>
      <c r="HE20" s="1604"/>
      <c r="HF20" s="1604"/>
      <c r="HG20" s="1604"/>
      <c r="HH20" s="1604"/>
      <c r="HI20" s="1604"/>
      <c r="HJ20" s="1604"/>
      <c r="HK20" s="1604"/>
      <c r="HL20" s="1604"/>
      <c r="HM20" s="1604"/>
      <c r="HN20" s="1604"/>
      <c r="HO20" s="1604"/>
      <c r="HP20" s="1604"/>
      <c r="HQ20" s="1604"/>
      <c r="HR20" s="1604"/>
      <c r="HS20" s="1604"/>
      <c r="HT20" s="1604"/>
      <c r="HU20" s="1604"/>
      <c r="HV20" s="1604"/>
      <c r="HW20" s="1604"/>
      <c r="HX20" s="1604"/>
      <c r="HY20" s="1604"/>
      <c r="HZ20" s="1604"/>
      <c r="IA20" s="1604"/>
      <c r="IB20" s="1604"/>
      <c r="IC20" s="1604"/>
      <c r="ID20" s="1604"/>
      <c r="IE20" s="1604"/>
      <c r="IF20" s="1604"/>
      <c r="IG20" s="1604"/>
      <c r="IH20" s="1604"/>
      <c r="II20" s="1604"/>
      <c r="IJ20" s="1604"/>
      <c r="IK20" s="1604"/>
      <c r="IL20" s="1604"/>
      <c r="IM20" s="1604"/>
      <c r="IN20" s="1604"/>
      <c r="IO20" s="1604"/>
      <c r="IP20" s="1604"/>
      <c r="IQ20" s="1604"/>
      <c r="IR20" s="1604"/>
      <c r="IS20" s="1604"/>
      <c r="IT20" s="1604"/>
      <c r="IU20" s="1604"/>
    </row>
    <row r="21" spans="1:255">
      <c r="A21" s="2362" t="s">
        <v>1778</v>
      </c>
      <c r="B21" s="2359" t="s">
        <v>1031</v>
      </c>
      <c r="C21" s="2359"/>
      <c r="D21" s="2359"/>
      <c r="E21" s="2360"/>
      <c r="F21" s="2776"/>
      <c r="G21" s="2781" t="s">
        <v>697</v>
      </c>
      <c r="H21" s="2781"/>
      <c r="I21" s="2781"/>
      <c r="J21" s="2781"/>
      <c r="K21" s="2781"/>
      <c r="L21" s="2779"/>
      <c r="M21" s="2778"/>
      <c r="N21" s="2358"/>
      <c r="O21" s="2359" t="s">
        <v>1122</v>
      </c>
      <c r="P21" s="2359"/>
      <c r="Q21" s="2359"/>
      <c r="R21" s="2359"/>
      <c r="S21" s="2361"/>
      <c r="T21" s="1604"/>
      <c r="U21" s="1604"/>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c r="AS21" s="1604"/>
      <c r="AT21" s="1604"/>
      <c r="AU21" s="1604"/>
      <c r="AV21" s="1604"/>
      <c r="AW21" s="1604"/>
      <c r="AX21" s="1604"/>
      <c r="AY21" s="1604"/>
      <c r="AZ21" s="1604"/>
      <c r="BA21" s="1604"/>
      <c r="BB21" s="1604"/>
      <c r="BC21" s="1604"/>
      <c r="BD21" s="1604"/>
      <c r="BE21" s="1604"/>
      <c r="BF21" s="1604"/>
      <c r="BG21" s="1604"/>
      <c r="BH21" s="1604"/>
      <c r="BI21" s="1604"/>
      <c r="BJ21" s="1604"/>
      <c r="BK21" s="1604"/>
      <c r="BL21" s="1604"/>
      <c r="BM21" s="1604"/>
      <c r="BN21" s="1604"/>
      <c r="BO21" s="1604"/>
      <c r="BP21" s="1604"/>
      <c r="BQ21" s="1604"/>
      <c r="BR21" s="1604"/>
      <c r="BS21" s="1604"/>
      <c r="BT21" s="1604"/>
      <c r="BU21" s="1604"/>
      <c r="BV21" s="1604"/>
      <c r="BW21" s="1604"/>
      <c r="BX21" s="1604"/>
      <c r="BY21" s="1604"/>
      <c r="BZ21" s="1604"/>
      <c r="CA21" s="1604"/>
      <c r="CB21" s="1604"/>
      <c r="CC21" s="1604"/>
      <c r="CD21" s="1604"/>
      <c r="CE21" s="1604"/>
      <c r="CF21" s="1604"/>
      <c r="CG21" s="1604"/>
      <c r="CH21" s="1604"/>
      <c r="CI21" s="1604"/>
      <c r="CJ21" s="1604"/>
      <c r="CK21" s="1604"/>
      <c r="CL21" s="1604"/>
      <c r="CM21" s="1604"/>
      <c r="CN21" s="1604"/>
      <c r="CO21" s="1604"/>
      <c r="CP21" s="1604"/>
      <c r="CQ21" s="1604"/>
      <c r="CR21" s="1604"/>
      <c r="CS21" s="1604"/>
      <c r="CT21" s="1604"/>
      <c r="CU21" s="1604"/>
      <c r="CV21" s="1604"/>
      <c r="CW21" s="1604"/>
      <c r="CX21" s="1604"/>
      <c r="CY21" s="1604"/>
      <c r="CZ21" s="1604"/>
      <c r="DA21" s="1604"/>
      <c r="DB21" s="1604"/>
      <c r="DC21" s="1604"/>
      <c r="DD21" s="1604"/>
      <c r="DE21" s="1604"/>
      <c r="DF21" s="1604"/>
      <c r="DG21" s="1604"/>
      <c r="DH21" s="1604"/>
      <c r="DI21" s="1604"/>
      <c r="DJ21" s="1604"/>
      <c r="DK21" s="1604"/>
      <c r="DL21" s="1604"/>
      <c r="DM21" s="1604"/>
      <c r="DN21" s="1604"/>
      <c r="DO21" s="1604"/>
      <c r="DP21" s="1604"/>
      <c r="DQ21" s="1604"/>
      <c r="DR21" s="1604"/>
      <c r="DS21" s="1604"/>
      <c r="DT21" s="1604"/>
      <c r="DU21" s="1604"/>
      <c r="DV21" s="1604"/>
      <c r="DW21" s="1604"/>
      <c r="DX21" s="1604"/>
      <c r="DY21" s="1604"/>
      <c r="DZ21" s="1604"/>
      <c r="EA21" s="1604"/>
      <c r="EB21" s="1604"/>
      <c r="EC21" s="1604"/>
      <c r="ED21" s="1604"/>
      <c r="EE21" s="1604"/>
      <c r="EF21" s="1604"/>
      <c r="EG21" s="1604"/>
      <c r="EH21" s="1604"/>
      <c r="EI21" s="1604"/>
      <c r="EJ21" s="1604"/>
      <c r="EK21" s="1604"/>
      <c r="EL21" s="1604"/>
      <c r="EM21" s="1604"/>
      <c r="EN21" s="1604"/>
      <c r="EO21" s="1604"/>
      <c r="EP21" s="1604"/>
      <c r="EQ21" s="1604"/>
      <c r="ER21" s="1604"/>
      <c r="ES21" s="1604"/>
      <c r="ET21" s="1604"/>
      <c r="EU21" s="1604"/>
      <c r="EV21" s="1604"/>
      <c r="EW21" s="1604"/>
      <c r="EX21" s="1604"/>
      <c r="EY21" s="1604"/>
      <c r="EZ21" s="1604"/>
      <c r="FA21" s="1604"/>
      <c r="FB21" s="1604"/>
      <c r="FC21" s="1604"/>
      <c r="FD21" s="1604"/>
      <c r="FE21" s="1604"/>
      <c r="FF21" s="1604"/>
      <c r="FG21" s="1604"/>
      <c r="FH21" s="1604"/>
      <c r="FI21" s="1604"/>
      <c r="FJ21" s="1604"/>
      <c r="FK21" s="1604"/>
      <c r="FL21" s="1604"/>
      <c r="FM21" s="1604"/>
      <c r="FN21" s="1604"/>
      <c r="FO21" s="1604"/>
      <c r="FP21" s="1604"/>
      <c r="FQ21" s="1604"/>
      <c r="FR21" s="1604"/>
      <c r="FS21" s="1604"/>
      <c r="FT21" s="1604"/>
      <c r="FU21" s="1604"/>
      <c r="FV21" s="1604"/>
      <c r="FW21" s="1604"/>
      <c r="FX21" s="1604"/>
      <c r="FY21" s="1604"/>
      <c r="FZ21" s="1604"/>
      <c r="GA21" s="1604"/>
      <c r="GB21" s="1604"/>
      <c r="GC21" s="1604"/>
      <c r="GD21" s="1604"/>
      <c r="GE21" s="1604"/>
      <c r="GF21" s="1604"/>
      <c r="GG21" s="1604"/>
      <c r="GH21" s="1604"/>
      <c r="GI21" s="1604"/>
      <c r="GJ21" s="1604"/>
      <c r="GK21" s="1604"/>
      <c r="GL21" s="1604"/>
      <c r="GM21" s="1604"/>
      <c r="GN21" s="1604"/>
      <c r="GO21" s="1604"/>
      <c r="GP21" s="1604"/>
      <c r="GQ21" s="1604"/>
      <c r="GR21" s="1604"/>
      <c r="GS21" s="1604"/>
      <c r="GT21" s="1604"/>
      <c r="GU21" s="1604"/>
      <c r="GV21" s="1604"/>
      <c r="GW21" s="1604"/>
      <c r="GX21" s="1604"/>
      <c r="GY21" s="1604"/>
      <c r="GZ21" s="1604"/>
      <c r="HA21" s="1604"/>
      <c r="HB21" s="1604"/>
      <c r="HC21" s="1604"/>
      <c r="HD21" s="1604"/>
      <c r="HE21" s="1604"/>
      <c r="HF21" s="1604"/>
      <c r="HG21" s="1604"/>
      <c r="HH21" s="1604"/>
      <c r="HI21" s="1604"/>
      <c r="HJ21" s="1604"/>
      <c r="HK21" s="1604"/>
      <c r="HL21" s="1604"/>
      <c r="HM21" s="1604"/>
      <c r="HN21" s="1604"/>
      <c r="HO21" s="1604"/>
      <c r="HP21" s="1604"/>
      <c r="HQ21" s="1604"/>
      <c r="HR21" s="1604"/>
      <c r="HS21" s="1604"/>
      <c r="HT21" s="1604"/>
      <c r="HU21" s="1604"/>
      <c r="HV21" s="1604"/>
      <c r="HW21" s="1604"/>
      <c r="HX21" s="1604"/>
      <c r="HY21" s="1604"/>
      <c r="HZ21" s="1604"/>
      <c r="IA21" s="1604"/>
      <c r="IB21" s="1604"/>
      <c r="IC21" s="1604"/>
      <c r="ID21" s="1604"/>
      <c r="IE21" s="1604"/>
      <c r="IF21" s="1604"/>
      <c r="IG21" s="1604"/>
      <c r="IH21" s="1604"/>
      <c r="II21" s="1604"/>
      <c r="IJ21" s="1604"/>
      <c r="IK21" s="1604"/>
      <c r="IL21" s="1604"/>
      <c r="IM21" s="1604"/>
      <c r="IN21" s="1604"/>
      <c r="IO21" s="1604"/>
      <c r="IP21" s="1604"/>
      <c r="IQ21" s="1604"/>
      <c r="IR21" s="1604"/>
      <c r="IS21" s="1604"/>
      <c r="IT21" s="1604"/>
      <c r="IU21" s="1604"/>
    </row>
    <row r="22" spans="1:255">
      <c r="A22" s="2362"/>
      <c r="B22" s="2359" t="s">
        <v>4413</v>
      </c>
      <c r="C22" s="2359"/>
      <c r="D22" s="2359"/>
      <c r="E22" s="2360"/>
      <c r="F22" s="2776"/>
      <c r="G22" s="2779" t="s">
        <v>4043</v>
      </c>
      <c r="H22" s="2779"/>
      <c r="I22" s="2779"/>
      <c r="J22" s="2779"/>
      <c r="K22" s="2779"/>
      <c r="L22" s="2779"/>
      <c r="M22" s="2778"/>
      <c r="N22" s="2358" t="s">
        <v>2548</v>
      </c>
      <c r="O22" s="2359" t="s">
        <v>2549</v>
      </c>
      <c r="P22" s="2359"/>
      <c r="Q22" s="2359"/>
      <c r="R22" s="2359"/>
      <c r="S22" s="2361"/>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c r="AS22" s="1604"/>
      <c r="AT22" s="1604"/>
      <c r="AU22" s="1604"/>
      <c r="AV22" s="1604"/>
      <c r="AW22" s="1604"/>
      <c r="AX22" s="1604"/>
      <c r="AY22" s="1604"/>
      <c r="AZ22" s="1604"/>
      <c r="BA22" s="1604"/>
      <c r="BB22" s="1604"/>
      <c r="BC22" s="1604"/>
      <c r="BD22" s="1604"/>
      <c r="BE22" s="1604"/>
      <c r="BF22" s="1604"/>
      <c r="BG22" s="1604"/>
      <c r="BH22" s="1604"/>
      <c r="BI22" s="1604"/>
      <c r="BJ22" s="1604"/>
      <c r="BK22" s="1604"/>
      <c r="BL22" s="1604"/>
      <c r="BM22" s="1604"/>
      <c r="BN22" s="1604"/>
      <c r="BO22" s="1604"/>
      <c r="BP22" s="1604"/>
      <c r="BQ22" s="1604"/>
      <c r="BR22" s="1604"/>
      <c r="BS22" s="1604"/>
      <c r="BT22" s="1604"/>
      <c r="BU22" s="1604"/>
      <c r="BV22" s="1604"/>
      <c r="BW22" s="1604"/>
      <c r="BX22" s="1604"/>
      <c r="BY22" s="1604"/>
      <c r="BZ22" s="1604"/>
      <c r="CA22" s="1604"/>
      <c r="CB22" s="1604"/>
      <c r="CC22" s="1604"/>
      <c r="CD22" s="1604"/>
      <c r="CE22" s="1604"/>
      <c r="CF22" s="1604"/>
      <c r="CG22" s="1604"/>
      <c r="CH22" s="1604"/>
      <c r="CI22" s="1604"/>
      <c r="CJ22" s="1604"/>
      <c r="CK22" s="1604"/>
      <c r="CL22" s="1604"/>
      <c r="CM22" s="1604"/>
      <c r="CN22" s="1604"/>
      <c r="CO22" s="1604"/>
      <c r="CP22" s="1604"/>
      <c r="CQ22" s="1604"/>
      <c r="CR22" s="1604"/>
      <c r="CS22" s="1604"/>
      <c r="CT22" s="1604"/>
      <c r="CU22" s="1604"/>
      <c r="CV22" s="1604"/>
      <c r="CW22" s="1604"/>
      <c r="CX22" s="1604"/>
      <c r="CY22" s="1604"/>
      <c r="CZ22" s="1604"/>
      <c r="DA22" s="1604"/>
      <c r="DB22" s="1604"/>
      <c r="DC22" s="1604"/>
      <c r="DD22" s="1604"/>
      <c r="DE22" s="1604"/>
      <c r="DF22" s="1604"/>
      <c r="DG22" s="1604"/>
      <c r="DH22" s="1604"/>
      <c r="DI22" s="1604"/>
      <c r="DJ22" s="1604"/>
      <c r="DK22" s="1604"/>
      <c r="DL22" s="1604"/>
      <c r="DM22" s="1604"/>
      <c r="DN22" s="1604"/>
      <c r="DO22" s="1604"/>
      <c r="DP22" s="1604"/>
      <c r="DQ22" s="1604"/>
      <c r="DR22" s="1604"/>
      <c r="DS22" s="1604"/>
      <c r="DT22" s="1604"/>
      <c r="DU22" s="1604"/>
      <c r="DV22" s="1604"/>
      <c r="DW22" s="1604"/>
      <c r="DX22" s="1604"/>
      <c r="DY22" s="1604"/>
      <c r="DZ22" s="1604"/>
      <c r="EA22" s="1604"/>
      <c r="EB22" s="1604"/>
      <c r="EC22" s="1604"/>
      <c r="ED22" s="1604"/>
      <c r="EE22" s="1604"/>
      <c r="EF22" s="1604"/>
      <c r="EG22" s="1604"/>
      <c r="EH22" s="1604"/>
      <c r="EI22" s="1604"/>
      <c r="EJ22" s="1604"/>
      <c r="EK22" s="1604"/>
      <c r="EL22" s="1604"/>
      <c r="EM22" s="1604"/>
      <c r="EN22" s="1604"/>
      <c r="EO22" s="1604"/>
      <c r="EP22" s="1604"/>
      <c r="EQ22" s="1604"/>
      <c r="ER22" s="1604"/>
      <c r="ES22" s="1604"/>
      <c r="ET22" s="1604"/>
      <c r="EU22" s="1604"/>
      <c r="EV22" s="1604"/>
      <c r="EW22" s="1604"/>
      <c r="EX22" s="1604"/>
      <c r="EY22" s="1604"/>
      <c r="EZ22" s="1604"/>
      <c r="FA22" s="1604"/>
      <c r="FB22" s="1604"/>
      <c r="FC22" s="1604"/>
      <c r="FD22" s="1604"/>
      <c r="FE22" s="1604"/>
      <c r="FF22" s="1604"/>
      <c r="FG22" s="1604"/>
      <c r="FH22" s="1604"/>
      <c r="FI22" s="1604"/>
      <c r="FJ22" s="1604"/>
      <c r="FK22" s="1604"/>
      <c r="FL22" s="1604"/>
      <c r="FM22" s="1604"/>
      <c r="FN22" s="1604"/>
      <c r="FO22" s="1604"/>
      <c r="FP22" s="1604"/>
      <c r="FQ22" s="1604"/>
      <c r="FR22" s="1604"/>
      <c r="FS22" s="1604"/>
      <c r="FT22" s="1604"/>
      <c r="FU22" s="1604"/>
      <c r="FV22" s="1604"/>
      <c r="FW22" s="1604"/>
      <c r="FX22" s="1604"/>
      <c r="FY22" s="1604"/>
      <c r="FZ22" s="1604"/>
      <c r="GA22" s="1604"/>
      <c r="GB22" s="1604"/>
      <c r="GC22" s="1604"/>
      <c r="GD22" s="1604"/>
      <c r="GE22" s="1604"/>
      <c r="GF22" s="1604"/>
      <c r="GG22" s="1604"/>
      <c r="GH22" s="1604"/>
      <c r="GI22" s="1604"/>
      <c r="GJ22" s="1604"/>
      <c r="GK22" s="1604"/>
      <c r="GL22" s="1604"/>
      <c r="GM22" s="1604"/>
      <c r="GN22" s="1604"/>
      <c r="GO22" s="1604"/>
      <c r="GP22" s="1604"/>
      <c r="GQ22" s="1604"/>
      <c r="GR22" s="1604"/>
      <c r="GS22" s="1604"/>
      <c r="GT22" s="1604"/>
      <c r="GU22" s="1604"/>
      <c r="GV22" s="1604"/>
      <c r="GW22" s="1604"/>
      <c r="GX22" s="1604"/>
      <c r="GY22" s="1604"/>
      <c r="GZ22" s="1604"/>
      <c r="HA22" s="1604"/>
      <c r="HB22" s="1604"/>
      <c r="HC22" s="1604"/>
      <c r="HD22" s="1604"/>
      <c r="HE22" s="1604"/>
      <c r="HF22" s="1604"/>
      <c r="HG22" s="1604"/>
      <c r="HH22" s="1604"/>
      <c r="HI22" s="1604"/>
      <c r="HJ22" s="1604"/>
      <c r="HK22" s="1604"/>
      <c r="HL22" s="1604"/>
      <c r="HM22" s="1604"/>
      <c r="HN22" s="1604"/>
      <c r="HO22" s="1604"/>
      <c r="HP22" s="1604"/>
      <c r="HQ22" s="1604"/>
      <c r="HR22" s="1604"/>
      <c r="HS22" s="1604"/>
      <c r="HT22" s="1604"/>
      <c r="HU22" s="1604"/>
      <c r="HV22" s="1604"/>
      <c r="HW22" s="1604"/>
      <c r="HX22" s="1604"/>
      <c r="HY22" s="1604"/>
      <c r="HZ22" s="1604"/>
      <c r="IA22" s="1604"/>
      <c r="IB22" s="1604"/>
      <c r="IC22" s="1604"/>
      <c r="ID22" s="1604"/>
      <c r="IE22" s="1604"/>
      <c r="IF22" s="1604"/>
      <c r="IG22" s="1604"/>
      <c r="IH22" s="1604"/>
      <c r="II22" s="1604"/>
      <c r="IJ22" s="1604"/>
      <c r="IK22" s="1604"/>
      <c r="IL22" s="1604"/>
      <c r="IM22" s="1604"/>
      <c r="IN22" s="1604"/>
      <c r="IO22" s="1604"/>
      <c r="IP22" s="1604"/>
      <c r="IQ22" s="1604"/>
      <c r="IR22" s="1604"/>
      <c r="IS22" s="1604"/>
      <c r="IT22" s="1604"/>
      <c r="IU22" s="1604"/>
    </row>
    <row r="23" spans="1:255">
      <c r="A23" s="2362"/>
      <c r="B23" s="2359" t="s">
        <v>264</v>
      </c>
      <c r="C23" s="2359"/>
      <c r="D23" s="2359"/>
      <c r="E23" s="2360"/>
      <c r="F23" s="2776"/>
      <c r="G23" s="2781" t="s">
        <v>4044</v>
      </c>
      <c r="H23" s="2781"/>
      <c r="I23" s="2781"/>
      <c r="J23" s="2781"/>
      <c r="K23" s="2781"/>
      <c r="L23" s="2781"/>
      <c r="M23" s="2778"/>
      <c r="N23" s="2358"/>
      <c r="O23" s="2359" t="s">
        <v>1040</v>
      </c>
      <c r="P23" s="2359"/>
      <c r="Q23" s="2359"/>
      <c r="R23" s="2359"/>
      <c r="S23" s="2361"/>
      <c r="T23" s="1604"/>
      <c r="U23" s="1604"/>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c r="AS23" s="1604"/>
      <c r="AT23" s="1604"/>
      <c r="AU23" s="1604"/>
      <c r="AV23" s="1604"/>
      <c r="AW23" s="1604"/>
      <c r="AX23" s="1604"/>
      <c r="AY23" s="1604"/>
      <c r="AZ23" s="1604"/>
      <c r="BA23" s="1604"/>
      <c r="BB23" s="1604"/>
      <c r="BC23" s="1604"/>
      <c r="BD23" s="1604"/>
      <c r="BE23" s="1604"/>
      <c r="BF23" s="1604"/>
      <c r="BG23" s="1604"/>
      <c r="BH23" s="1604"/>
      <c r="BI23" s="1604"/>
      <c r="BJ23" s="1604"/>
      <c r="BK23" s="1604"/>
      <c r="BL23" s="1604"/>
      <c r="BM23" s="1604"/>
      <c r="BN23" s="1604"/>
      <c r="BO23" s="1604"/>
      <c r="BP23" s="1604"/>
      <c r="BQ23" s="1604"/>
      <c r="BR23" s="1604"/>
      <c r="BS23" s="1604"/>
      <c r="BT23" s="1604"/>
      <c r="BU23" s="1604"/>
      <c r="BV23" s="1604"/>
      <c r="BW23" s="1604"/>
      <c r="BX23" s="1604"/>
      <c r="BY23" s="1604"/>
      <c r="BZ23" s="1604"/>
      <c r="CA23" s="1604"/>
      <c r="CB23" s="1604"/>
      <c r="CC23" s="1604"/>
      <c r="CD23" s="1604"/>
      <c r="CE23" s="1604"/>
      <c r="CF23" s="1604"/>
      <c r="CG23" s="1604"/>
      <c r="CH23" s="1604"/>
      <c r="CI23" s="1604"/>
      <c r="CJ23" s="1604"/>
      <c r="CK23" s="1604"/>
      <c r="CL23" s="1604"/>
      <c r="CM23" s="1604"/>
      <c r="CN23" s="1604"/>
      <c r="CO23" s="1604"/>
      <c r="CP23" s="1604"/>
      <c r="CQ23" s="1604"/>
      <c r="CR23" s="1604"/>
      <c r="CS23" s="1604"/>
      <c r="CT23" s="1604"/>
      <c r="CU23" s="1604"/>
      <c r="CV23" s="1604"/>
      <c r="CW23" s="1604"/>
      <c r="CX23" s="1604"/>
      <c r="CY23" s="1604"/>
      <c r="CZ23" s="1604"/>
      <c r="DA23" s="1604"/>
      <c r="DB23" s="1604"/>
      <c r="DC23" s="1604"/>
      <c r="DD23" s="1604"/>
      <c r="DE23" s="1604"/>
      <c r="DF23" s="1604"/>
      <c r="DG23" s="1604"/>
      <c r="DH23" s="1604"/>
      <c r="DI23" s="1604"/>
      <c r="DJ23" s="1604"/>
      <c r="DK23" s="1604"/>
      <c r="DL23" s="1604"/>
      <c r="DM23" s="1604"/>
      <c r="DN23" s="1604"/>
      <c r="DO23" s="1604"/>
      <c r="DP23" s="1604"/>
      <c r="DQ23" s="1604"/>
      <c r="DR23" s="1604"/>
      <c r="DS23" s="1604"/>
      <c r="DT23" s="1604"/>
      <c r="DU23" s="1604"/>
      <c r="DV23" s="1604"/>
      <c r="DW23" s="1604"/>
      <c r="DX23" s="1604"/>
      <c r="DY23" s="1604"/>
      <c r="DZ23" s="1604"/>
      <c r="EA23" s="1604"/>
      <c r="EB23" s="1604"/>
      <c r="EC23" s="1604"/>
      <c r="ED23" s="1604"/>
      <c r="EE23" s="1604"/>
      <c r="EF23" s="1604"/>
      <c r="EG23" s="1604"/>
      <c r="EH23" s="1604"/>
      <c r="EI23" s="1604"/>
      <c r="EJ23" s="1604"/>
      <c r="EK23" s="1604"/>
      <c r="EL23" s="1604"/>
      <c r="EM23" s="1604"/>
      <c r="EN23" s="1604"/>
      <c r="EO23" s="1604"/>
      <c r="EP23" s="1604"/>
      <c r="EQ23" s="1604"/>
      <c r="ER23" s="1604"/>
      <c r="ES23" s="1604"/>
      <c r="ET23" s="1604"/>
      <c r="EU23" s="1604"/>
      <c r="EV23" s="1604"/>
      <c r="EW23" s="1604"/>
      <c r="EX23" s="1604"/>
      <c r="EY23" s="1604"/>
      <c r="EZ23" s="1604"/>
      <c r="FA23" s="1604"/>
      <c r="FB23" s="1604"/>
      <c r="FC23" s="1604"/>
      <c r="FD23" s="1604"/>
      <c r="FE23" s="1604"/>
      <c r="FF23" s="1604"/>
      <c r="FG23" s="1604"/>
      <c r="FH23" s="1604"/>
      <c r="FI23" s="1604"/>
      <c r="FJ23" s="1604"/>
      <c r="FK23" s="1604"/>
      <c r="FL23" s="1604"/>
      <c r="FM23" s="1604"/>
      <c r="FN23" s="1604"/>
      <c r="FO23" s="1604"/>
      <c r="FP23" s="1604"/>
      <c r="FQ23" s="1604"/>
      <c r="FR23" s="1604"/>
      <c r="FS23" s="1604"/>
      <c r="FT23" s="1604"/>
      <c r="FU23" s="1604"/>
      <c r="FV23" s="1604"/>
      <c r="FW23" s="1604"/>
      <c r="FX23" s="1604"/>
      <c r="FY23" s="1604"/>
      <c r="FZ23" s="1604"/>
      <c r="GA23" s="1604"/>
      <c r="GB23" s="1604"/>
      <c r="GC23" s="1604"/>
      <c r="GD23" s="1604"/>
      <c r="GE23" s="1604"/>
      <c r="GF23" s="1604"/>
      <c r="GG23" s="1604"/>
      <c r="GH23" s="1604"/>
      <c r="GI23" s="1604"/>
      <c r="GJ23" s="1604"/>
      <c r="GK23" s="1604"/>
      <c r="GL23" s="1604"/>
      <c r="GM23" s="1604"/>
      <c r="GN23" s="1604"/>
      <c r="GO23" s="1604"/>
      <c r="GP23" s="1604"/>
      <c r="GQ23" s="1604"/>
      <c r="GR23" s="1604"/>
      <c r="GS23" s="1604"/>
      <c r="GT23" s="1604"/>
      <c r="GU23" s="1604"/>
      <c r="GV23" s="1604"/>
      <c r="GW23" s="1604"/>
      <c r="GX23" s="1604"/>
      <c r="GY23" s="1604"/>
      <c r="GZ23" s="1604"/>
      <c r="HA23" s="1604"/>
      <c r="HB23" s="1604"/>
      <c r="HC23" s="1604"/>
      <c r="HD23" s="1604"/>
      <c r="HE23" s="1604"/>
      <c r="HF23" s="1604"/>
      <c r="HG23" s="1604"/>
      <c r="HH23" s="1604"/>
      <c r="HI23" s="1604"/>
      <c r="HJ23" s="1604"/>
      <c r="HK23" s="1604"/>
      <c r="HL23" s="1604"/>
      <c r="HM23" s="1604"/>
      <c r="HN23" s="1604"/>
      <c r="HO23" s="1604"/>
      <c r="HP23" s="1604"/>
      <c r="HQ23" s="1604"/>
      <c r="HR23" s="1604"/>
      <c r="HS23" s="1604"/>
      <c r="HT23" s="1604"/>
      <c r="HU23" s="1604"/>
      <c r="HV23" s="1604"/>
      <c r="HW23" s="1604"/>
      <c r="HX23" s="1604"/>
      <c r="HY23" s="1604"/>
      <c r="HZ23" s="1604"/>
      <c r="IA23" s="1604"/>
      <c r="IB23" s="1604"/>
      <c r="IC23" s="1604"/>
      <c r="ID23" s="1604"/>
      <c r="IE23" s="1604"/>
      <c r="IF23" s="1604"/>
      <c r="IG23" s="1604"/>
      <c r="IH23" s="1604"/>
      <c r="II23" s="1604"/>
      <c r="IJ23" s="1604"/>
      <c r="IK23" s="1604"/>
      <c r="IL23" s="1604"/>
      <c r="IM23" s="1604"/>
      <c r="IN23" s="1604"/>
      <c r="IO23" s="1604"/>
      <c r="IP23" s="1604"/>
      <c r="IQ23" s="1604"/>
      <c r="IR23" s="1604"/>
      <c r="IS23" s="1604"/>
      <c r="IT23" s="1604"/>
      <c r="IU23" s="1604"/>
    </row>
    <row r="24" spans="1:255">
      <c r="A24" s="2362"/>
      <c r="B24" s="2359" t="s">
        <v>1109</v>
      </c>
      <c r="E24" s="2363"/>
      <c r="F24" s="2776"/>
      <c r="G24" s="2781" t="s">
        <v>4045</v>
      </c>
      <c r="H24" s="1986"/>
      <c r="I24" s="1986"/>
      <c r="J24" s="1986"/>
      <c r="K24" s="1986"/>
      <c r="L24" s="1986"/>
      <c r="M24" s="2778"/>
      <c r="N24" s="2358" t="s">
        <v>1043</v>
      </c>
      <c r="O24" s="2359" t="s">
        <v>1044</v>
      </c>
      <c r="P24" s="2359"/>
      <c r="Q24" s="2359"/>
      <c r="R24" s="2359"/>
      <c r="S24" s="2361"/>
      <c r="T24" s="1604"/>
      <c r="U24" s="1604"/>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c r="AS24" s="1604"/>
      <c r="AT24" s="1604"/>
      <c r="AU24" s="1604"/>
      <c r="AV24" s="1604"/>
      <c r="AW24" s="1604"/>
      <c r="AX24" s="1604"/>
      <c r="AY24" s="1604"/>
      <c r="AZ24" s="1604"/>
      <c r="BA24" s="1604"/>
      <c r="BB24" s="1604"/>
      <c r="BC24" s="1604"/>
      <c r="BD24" s="1604"/>
      <c r="BE24" s="1604"/>
      <c r="BF24" s="1604"/>
      <c r="BG24" s="1604"/>
      <c r="BH24" s="1604"/>
      <c r="BI24" s="1604"/>
      <c r="BJ24" s="1604"/>
      <c r="BK24" s="1604"/>
      <c r="BL24" s="1604"/>
      <c r="BM24" s="1604"/>
      <c r="BN24" s="1604"/>
      <c r="BO24" s="1604"/>
      <c r="BP24" s="1604"/>
      <c r="BQ24" s="1604"/>
      <c r="BR24" s="1604"/>
      <c r="BS24" s="1604"/>
      <c r="BT24" s="1604"/>
      <c r="BU24" s="1604"/>
      <c r="BV24" s="1604"/>
      <c r="BW24" s="1604"/>
      <c r="BX24" s="1604"/>
      <c r="BY24" s="1604"/>
      <c r="BZ24" s="1604"/>
      <c r="CA24" s="1604"/>
      <c r="CB24" s="1604"/>
      <c r="CC24" s="1604"/>
      <c r="CD24" s="1604"/>
      <c r="CE24" s="1604"/>
      <c r="CF24" s="1604"/>
      <c r="CG24" s="1604"/>
      <c r="CH24" s="1604"/>
      <c r="CI24" s="1604"/>
      <c r="CJ24" s="1604"/>
      <c r="CK24" s="1604"/>
      <c r="CL24" s="1604"/>
      <c r="CM24" s="1604"/>
      <c r="CN24" s="1604"/>
      <c r="CO24" s="1604"/>
      <c r="CP24" s="1604"/>
      <c r="CQ24" s="1604"/>
      <c r="CR24" s="1604"/>
      <c r="CS24" s="1604"/>
      <c r="CT24" s="1604"/>
      <c r="CU24" s="1604"/>
      <c r="CV24" s="1604"/>
      <c r="CW24" s="1604"/>
      <c r="CX24" s="1604"/>
      <c r="CY24" s="1604"/>
      <c r="CZ24" s="1604"/>
      <c r="DA24" s="1604"/>
      <c r="DB24" s="1604"/>
      <c r="DC24" s="1604"/>
      <c r="DD24" s="1604"/>
      <c r="DE24" s="1604"/>
      <c r="DF24" s="1604"/>
      <c r="DG24" s="1604"/>
      <c r="DH24" s="1604"/>
      <c r="DI24" s="1604"/>
      <c r="DJ24" s="1604"/>
      <c r="DK24" s="1604"/>
      <c r="DL24" s="1604"/>
      <c r="DM24" s="1604"/>
      <c r="DN24" s="1604"/>
      <c r="DO24" s="1604"/>
      <c r="DP24" s="1604"/>
      <c r="DQ24" s="1604"/>
      <c r="DR24" s="1604"/>
      <c r="DS24" s="1604"/>
      <c r="DT24" s="1604"/>
      <c r="DU24" s="1604"/>
      <c r="DV24" s="1604"/>
      <c r="DW24" s="1604"/>
      <c r="DX24" s="1604"/>
      <c r="DY24" s="1604"/>
      <c r="DZ24" s="1604"/>
      <c r="EA24" s="1604"/>
      <c r="EB24" s="1604"/>
      <c r="EC24" s="1604"/>
      <c r="ED24" s="1604"/>
      <c r="EE24" s="1604"/>
      <c r="EF24" s="1604"/>
      <c r="EG24" s="1604"/>
      <c r="EH24" s="1604"/>
      <c r="EI24" s="1604"/>
      <c r="EJ24" s="1604"/>
      <c r="EK24" s="1604"/>
      <c r="EL24" s="1604"/>
      <c r="EM24" s="1604"/>
      <c r="EN24" s="1604"/>
      <c r="EO24" s="1604"/>
      <c r="EP24" s="1604"/>
      <c r="EQ24" s="1604"/>
      <c r="ER24" s="1604"/>
      <c r="ES24" s="1604"/>
      <c r="ET24" s="1604"/>
      <c r="EU24" s="1604"/>
      <c r="EV24" s="1604"/>
      <c r="EW24" s="1604"/>
      <c r="EX24" s="1604"/>
      <c r="EY24" s="1604"/>
      <c r="EZ24" s="1604"/>
      <c r="FA24" s="1604"/>
      <c r="FB24" s="1604"/>
      <c r="FC24" s="1604"/>
      <c r="FD24" s="1604"/>
      <c r="FE24" s="1604"/>
      <c r="FF24" s="1604"/>
      <c r="FG24" s="1604"/>
      <c r="FH24" s="1604"/>
      <c r="FI24" s="1604"/>
      <c r="FJ24" s="1604"/>
      <c r="FK24" s="1604"/>
      <c r="FL24" s="1604"/>
      <c r="FM24" s="1604"/>
      <c r="FN24" s="1604"/>
      <c r="FO24" s="1604"/>
      <c r="FP24" s="1604"/>
      <c r="FQ24" s="1604"/>
      <c r="FR24" s="1604"/>
      <c r="FS24" s="1604"/>
      <c r="FT24" s="1604"/>
      <c r="FU24" s="1604"/>
      <c r="FV24" s="1604"/>
      <c r="FW24" s="1604"/>
      <c r="FX24" s="1604"/>
      <c r="FY24" s="1604"/>
      <c r="FZ24" s="1604"/>
      <c r="GA24" s="1604"/>
      <c r="GB24" s="1604"/>
      <c r="GC24" s="1604"/>
      <c r="GD24" s="1604"/>
      <c r="GE24" s="1604"/>
      <c r="GF24" s="1604"/>
      <c r="GG24" s="1604"/>
      <c r="GH24" s="1604"/>
      <c r="GI24" s="1604"/>
      <c r="GJ24" s="1604"/>
      <c r="GK24" s="1604"/>
      <c r="GL24" s="1604"/>
      <c r="GM24" s="1604"/>
      <c r="GN24" s="1604"/>
      <c r="GO24" s="1604"/>
      <c r="GP24" s="1604"/>
      <c r="GQ24" s="1604"/>
      <c r="GR24" s="1604"/>
      <c r="GS24" s="1604"/>
      <c r="GT24" s="1604"/>
      <c r="GU24" s="1604"/>
      <c r="GV24" s="1604"/>
      <c r="GW24" s="1604"/>
      <c r="GX24" s="1604"/>
      <c r="GY24" s="1604"/>
      <c r="GZ24" s="1604"/>
      <c r="HA24" s="1604"/>
      <c r="HB24" s="1604"/>
      <c r="HC24" s="1604"/>
      <c r="HD24" s="1604"/>
      <c r="HE24" s="1604"/>
      <c r="HF24" s="1604"/>
      <c r="HG24" s="1604"/>
      <c r="HH24" s="1604"/>
      <c r="HI24" s="1604"/>
      <c r="HJ24" s="1604"/>
      <c r="HK24" s="1604"/>
      <c r="HL24" s="1604"/>
      <c r="HM24" s="1604"/>
      <c r="HN24" s="1604"/>
      <c r="HO24" s="1604"/>
      <c r="HP24" s="1604"/>
      <c r="HQ24" s="1604"/>
      <c r="HR24" s="1604"/>
      <c r="HS24" s="1604"/>
      <c r="HT24" s="1604"/>
      <c r="HU24" s="1604"/>
      <c r="HV24" s="1604"/>
      <c r="HW24" s="1604"/>
      <c r="HX24" s="1604"/>
      <c r="HY24" s="1604"/>
      <c r="HZ24" s="1604"/>
      <c r="IA24" s="1604"/>
      <c r="IB24" s="1604"/>
      <c r="IC24" s="1604"/>
      <c r="ID24" s="1604"/>
      <c r="IE24" s="1604"/>
      <c r="IF24" s="1604"/>
      <c r="IG24" s="1604"/>
      <c r="IH24" s="1604"/>
      <c r="II24" s="1604"/>
      <c r="IJ24" s="1604"/>
      <c r="IK24" s="1604"/>
      <c r="IL24" s="1604"/>
      <c r="IM24" s="1604"/>
      <c r="IN24" s="1604"/>
      <c r="IO24" s="1604"/>
      <c r="IP24" s="1604"/>
      <c r="IQ24" s="1604"/>
      <c r="IR24" s="1604"/>
      <c r="IS24" s="1604"/>
      <c r="IT24" s="1604"/>
      <c r="IU24" s="1604"/>
    </row>
    <row r="25" spans="1:255">
      <c r="A25" s="2362"/>
      <c r="B25" s="2359" t="s">
        <v>1112</v>
      </c>
      <c r="E25" s="2363"/>
      <c r="F25" s="2776"/>
      <c r="G25" s="2779" t="s">
        <v>4046</v>
      </c>
      <c r="H25" s="2779"/>
      <c r="I25" s="2779"/>
      <c r="J25" s="2779"/>
      <c r="K25" s="2779"/>
      <c r="L25" s="2779"/>
      <c r="M25" s="2778"/>
      <c r="N25" s="2358"/>
      <c r="P25" s="2359"/>
      <c r="Q25" s="2359"/>
      <c r="R25" s="2359"/>
      <c r="S25" s="2361"/>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c r="AS25" s="1604"/>
      <c r="AT25" s="1604"/>
      <c r="AU25" s="1604"/>
      <c r="AV25" s="1604"/>
      <c r="AW25" s="1604"/>
      <c r="AX25" s="1604"/>
      <c r="AY25" s="1604"/>
      <c r="AZ25" s="1604"/>
      <c r="BA25" s="1604"/>
      <c r="BB25" s="1604"/>
      <c r="BC25" s="1604"/>
      <c r="BD25" s="1604"/>
      <c r="BE25" s="1604"/>
      <c r="BF25" s="1604"/>
      <c r="BG25" s="1604"/>
      <c r="BH25" s="1604"/>
      <c r="BI25" s="1604"/>
      <c r="BJ25" s="1604"/>
      <c r="BK25" s="1604"/>
      <c r="BL25" s="1604"/>
      <c r="BM25" s="1604"/>
      <c r="BN25" s="1604"/>
      <c r="BO25" s="1604"/>
      <c r="BP25" s="1604"/>
      <c r="BQ25" s="1604"/>
      <c r="BR25" s="1604"/>
      <c r="BS25" s="1604"/>
      <c r="BT25" s="1604"/>
      <c r="BU25" s="1604"/>
      <c r="BV25" s="1604"/>
      <c r="BW25" s="1604"/>
      <c r="BX25" s="1604"/>
      <c r="BY25" s="1604"/>
      <c r="BZ25" s="1604"/>
      <c r="CA25" s="1604"/>
      <c r="CB25" s="1604"/>
      <c r="CC25" s="1604"/>
      <c r="CD25" s="1604"/>
      <c r="CE25" s="1604"/>
      <c r="CF25" s="1604"/>
      <c r="CG25" s="1604"/>
      <c r="CH25" s="1604"/>
      <c r="CI25" s="1604"/>
      <c r="CJ25" s="1604"/>
      <c r="CK25" s="1604"/>
      <c r="CL25" s="1604"/>
      <c r="CM25" s="1604"/>
      <c r="CN25" s="1604"/>
      <c r="CO25" s="1604"/>
      <c r="CP25" s="1604"/>
      <c r="CQ25" s="1604"/>
      <c r="CR25" s="1604"/>
      <c r="CS25" s="1604"/>
      <c r="CT25" s="1604"/>
      <c r="CU25" s="1604"/>
      <c r="CV25" s="1604"/>
      <c r="CW25" s="1604"/>
      <c r="CX25" s="1604"/>
      <c r="CY25" s="1604"/>
      <c r="CZ25" s="1604"/>
      <c r="DA25" s="1604"/>
      <c r="DB25" s="1604"/>
      <c r="DC25" s="1604"/>
      <c r="DD25" s="1604"/>
      <c r="DE25" s="1604"/>
      <c r="DF25" s="1604"/>
      <c r="DG25" s="1604"/>
      <c r="DH25" s="1604"/>
      <c r="DI25" s="1604"/>
      <c r="DJ25" s="1604"/>
      <c r="DK25" s="1604"/>
      <c r="DL25" s="1604"/>
      <c r="DM25" s="1604"/>
      <c r="DN25" s="1604"/>
      <c r="DO25" s="1604"/>
      <c r="DP25" s="1604"/>
      <c r="DQ25" s="1604"/>
      <c r="DR25" s="1604"/>
      <c r="DS25" s="1604"/>
      <c r="DT25" s="1604"/>
      <c r="DU25" s="1604"/>
      <c r="DV25" s="1604"/>
      <c r="DW25" s="1604"/>
      <c r="DX25" s="1604"/>
      <c r="DY25" s="1604"/>
      <c r="DZ25" s="1604"/>
      <c r="EA25" s="1604"/>
      <c r="EB25" s="1604"/>
      <c r="EC25" s="1604"/>
      <c r="ED25" s="1604"/>
      <c r="EE25" s="1604"/>
      <c r="EF25" s="1604"/>
      <c r="EG25" s="1604"/>
      <c r="EH25" s="1604"/>
      <c r="EI25" s="1604"/>
      <c r="EJ25" s="1604"/>
      <c r="EK25" s="1604"/>
      <c r="EL25" s="1604"/>
      <c r="EM25" s="1604"/>
      <c r="EN25" s="1604"/>
      <c r="EO25" s="1604"/>
      <c r="EP25" s="1604"/>
      <c r="EQ25" s="1604"/>
      <c r="ER25" s="1604"/>
      <c r="ES25" s="1604"/>
      <c r="ET25" s="1604"/>
      <c r="EU25" s="1604"/>
      <c r="EV25" s="1604"/>
      <c r="EW25" s="1604"/>
      <c r="EX25" s="1604"/>
      <c r="EY25" s="1604"/>
      <c r="EZ25" s="1604"/>
      <c r="FA25" s="1604"/>
      <c r="FB25" s="1604"/>
      <c r="FC25" s="1604"/>
      <c r="FD25" s="1604"/>
      <c r="FE25" s="1604"/>
      <c r="FF25" s="1604"/>
      <c r="FG25" s="1604"/>
      <c r="FH25" s="1604"/>
      <c r="FI25" s="1604"/>
      <c r="FJ25" s="1604"/>
      <c r="FK25" s="1604"/>
      <c r="FL25" s="1604"/>
      <c r="FM25" s="1604"/>
      <c r="FN25" s="1604"/>
      <c r="FO25" s="1604"/>
      <c r="FP25" s="1604"/>
      <c r="FQ25" s="1604"/>
      <c r="FR25" s="1604"/>
      <c r="FS25" s="1604"/>
      <c r="FT25" s="1604"/>
      <c r="FU25" s="1604"/>
      <c r="FV25" s="1604"/>
      <c r="FW25" s="1604"/>
      <c r="FX25" s="1604"/>
      <c r="FY25" s="1604"/>
      <c r="FZ25" s="1604"/>
      <c r="GA25" s="1604"/>
      <c r="GB25" s="1604"/>
      <c r="GC25" s="1604"/>
      <c r="GD25" s="1604"/>
      <c r="GE25" s="1604"/>
      <c r="GF25" s="1604"/>
      <c r="GG25" s="1604"/>
      <c r="GH25" s="1604"/>
      <c r="GI25" s="1604"/>
      <c r="GJ25" s="1604"/>
      <c r="GK25" s="1604"/>
      <c r="GL25" s="1604"/>
      <c r="GM25" s="1604"/>
      <c r="GN25" s="1604"/>
      <c r="GO25" s="1604"/>
      <c r="GP25" s="1604"/>
      <c r="GQ25" s="1604"/>
      <c r="GR25" s="1604"/>
      <c r="GS25" s="1604"/>
      <c r="GT25" s="1604"/>
      <c r="GU25" s="1604"/>
      <c r="GV25" s="1604"/>
      <c r="GW25" s="1604"/>
      <c r="GX25" s="1604"/>
      <c r="GY25" s="1604"/>
      <c r="GZ25" s="1604"/>
      <c r="HA25" s="1604"/>
      <c r="HB25" s="1604"/>
      <c r="HC25" s="1604"/>
      <c r="HD25" s="1604"/>
      <c r="HE25" s="1604"/>
      <c r="HF25" s="1604"/>
      <c r="HG25" s="1604"/>
      <c r="HH25" s="1604"/>
      <c r="HI25" s="1604"/>
      <c r="HJ25" s="1604"/>
      <c r="HK25" s="1604"/>
      <c r="HL25" s="1604"/>
      <c r="HM25" s="1604"/>
      <c r="HN25" s="1604"/>
      <c r="HO25" s="1604"/>
      <c r="HP25" s="1604"/>
      <c r="HQ25" s="1604"/>
      <c r="HR25" s="1604"/>
      <c r="HS25" s="1604"/>
      <c r="HT25" s="1604"/>
      <c r="HU25" s="1604"/>
      <c r="HV25" s="1604"/>
      <c r="HW25" s="1604"/>
      <c r="HX25" s="1604"/>
      <c r="HY25" s="1604"/>
      <c r="HZ25" s="1604"/>
      <c r="IA25" s="1604"/>
      <c r="IB25" s="1604"/>
      <c r="IC25" s="1604"/>
      <c r="ID25" s="1604"/>
      <c r="IE25" s="1604"/>
      <c r="IF25" s="1604"/>
      <c r="IG25" s="1604"/>
      <c r="IH25" s="1604"/>
      <c r="II25" s="1604"/>
      <c r="IJ25" s="1604"/>
      <c r="IK25" s="1604"/>
      <c r="IL25" s="1604"/>
      <c r="IM25" s="1604"/>
      <c r="IN25" s="1604"/>
      <c r="IO25" s="1604"/>
      <c r="IP25" s="1604"/>
      <c r="IQ25" s="1604"/>
      <c r="IR25" s="1604"/>
      <c r="IS25" s="1604"/>
      <c r="IT25" s="1604"/>
      <c r="IU25" s="1604"/>
    </row>
    <row r="26" spans="1:255">
      <c r="A26" s="2362"/>
      <c r="B26" s="2359"/>
      <c r="C26" s="2359"/>
      <c r="D26" s="2359"/>
      <c r="E26" s="2360"/>
      <c r="F26" s="2776"/>
      <c r="G26" s="2779"/>
      <c r="H26" s="2779"/>
      <c r="I26" s="2779"/>
      <c r="J26" s="2779"/>
      <c r="K26" s="2779"/>
      <c r="L26" s="2780"/>
      <c r="M26" s="2778"/>
      <c r="N26" s="2358"/>
      <c r="O26" s="2359"/>
      <c r="P26" s="2359"/>
      <c r="Q26" s="2359"/>
      <c r="R26" s="2359"/>
      <c r="S26" s="2364"/>
      <c r="T26" s="1604"/>
      <c r="U26" s="1604"/>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c r="AS26" s="1604"/>
      <c r="AT26" s="1604"/>
      <c r="AU26" s="1604"/>
      <c r="AV26" s="1604"/>
      <c r="AW26" s="1604"/>
      <c r="AX26" s="1604"/>
      <c r="AY26" s="1604"/>
      <c r="AZ26" s="1604"/>
      <c r="BA26" s="1604"/>
      <c r="BB26" s="1604"/>
      <c r="BC26" s="1604"/>
      <c r="BD26" s="1604"/>
      <c r="BE26" s="1604"/>
      <c r="BF26" s="1604"/>
      <c r="BG26" s="1604"/>
      <c r="BH26" s="1604"/>
      <c r="BI26" s="1604"/>
      <c r="BJ26" s="1604"/>
      <c r="BK26" s="1604"/>
      <c r="BL26" s="1604"/>
      <c r="BM26" s="1604"/>
      <c r="BN26" s="1604"/>
      <c r="BO26" s="1604"/>
      <c r="BP26" s="1604"/>
      <c r="BQ26" s="1604"/>
      <c r="BR26" s="1604"/>
      <c r="BS26" s="1604"/>
      <c r="BT26" s="1604"/>
      <c r="BU26" s="1604"/>
      <c r="BV26" s="1604"/>
      <c r="BW26" s="1604"/>
      <c r="BX26" s="1604"/>
      <c r="BY26" s="1604"/>
      <c r="BZ26" s="1604"/>
      <c r="CA26" s="1604"/>
      <c r="CB26" s="1604"/>
      <c r="CC26" s="1604"/>
      <c r="CD26" s="1604"/>
      <c r="CE26" s="1604"/>
      <c r="CF26" s="1604"/>
      <c r="CG26" s="1604"/>
      <c r="CH26" s="1604"/>
      <c r="CI26" s="1604"/>
      <c r="CJ26" s="1604"/>
      <c r="CK26" s="1604"/>
      <c r="CL26" s="1604"/>
      <c r="CM26" s="1604"/>
      <c r="CN26" s="1604"/>
      <c r="CO26" s="1604"/>
      <c r="CP26" s="1604"/>
      <c r="CQ26" s="1604"/>
      <c r="CR26" s="1604"/>
      <c r="CS26" s="1604"/>
      <c r="CT26" s="1604"/>
      <c r="CU26" s="1604"/>
      <c r="CV26" s="1604"/>
      <c r="CW26" s="1604"/>
      <c r="CX26" s="1604"/>
      <c r="CY26" s="1604"/>
      <c r="CZ26" s="1604"/>
      <c r="DA26" s="1604"/>
      <c r="DB26" s="1604"/>
      <c r="DC26" s="1604"/>
      <c r="DD26" s="1604"/>
      <c r="DE26" s="1604"/>
      <c r="DF26" s="1604"/>
      <c r="DG26" s="1604"/>
      <c r="DH26" s="1604"/>
      <c r="DI26" s="1604"/>
      <c r="DJ26" s="1604"/>
      <c r="DK26" s="1604"/>
      <c r="DL26" s="1604"/>
      <c r="DM26" s="1604"/>
      <c r="DN26" s="1604"/>
      <c r="DO26" s="1604"/>
      <c r="DP26" s="1604"/>
      <c r="DQ26" s="1604"/>
      <c r="DR26" s="1604"/>
      <c r="DS26" s="1604"/>
      <c r="DT26" s="1604"/>
      <c r="DU26" s="1604"/>
      <c r="DV26" s="1604"/>
      <c r="DW26" s="1604"/>
      <c r="DX26" s="1604"/>
      <c r="DY26" s="1604"/>
      <c r="DZ26" s="1604"/>
      <c r="EA26" s="1604"/>
      <c r="EB26" s="1604"/>
      <c r="EC26" s="1604"/>
      <c r="ED26" s="1604"/>
      <c r="EE26" s="1604"/>
      <c r="EF26" s="1604"/>
      <c r="EG26" s="1604"/>
      <c r="EH26" s="1604"/>
      <c r="EI26" s="1604"/>
      <c r="EJ26" s="1604"/>
      <c r="EK26" s="1604"/>
      <c r="EL26" s="1604"/>
      <c r="EM26" s="1604"/>
      <c r="EN26" s="1604"/>
      <c r="EO26" s="1604"/>
      <c r="EP26" s="1604"/>
      <c r="EQ26" s="1604"/>
      <c r="ER26" s="1604"/>
      <c r="ES26" s="1604"/>
      <c r="ET26" s="1604"/>
      <c r="EU26" s="1604"/>
      <c r="EV26" s="1604"/>
      <c r="EW26" s="1604"/>
      <c r="EX26" s="1604"/>
      <c r="EY26" s="1604"/>
      <c r="EZ26" s="1604"/>
      <c r="FA26" s="1604"/>
      <c r="FB26" s="1604"/>
      <c r="FC26" s="1604"/>
      <c r="FD26" s="1604"/>
      <c r="FE26" s="1604"/>
      <c r="FF26" s="1604"/>
      <c r="FG26" s="1604"/>
      <c r="FH26" s="1604"/>
      <c r="FI26" s="1604"/>
      <c r="FJ26" s="1604"/>
      <c r="FK26" s="1604"/>
      <c r="FL26" s="1604"/>
      <c r="FM26" s="1604"/>
      <c r="FN26" s="1604"/>
      <c r="FO26" s="1604"/>
      <c r="FP26" s="1604"/>
      <c r="FQ26" s="1604"/>
      <c r="FR26" s="1604"/>
      <c r="FS26" s="1604"/>
      <c r="FT26" s="1604"/>
      <c r="FU26" s="1604"/>
      <c r="FV26" s="1604"/>
      <c r="FW26" s="1604"/>
      <c r="FX26" s="1604"/>
      <c r="FY26" s="1604"/>
      <c r="FZ26" s="1604"/>
      <c r="GA26" s="1604"/>
      <c r="GB26" s="1604"/>
      <c r="GC26" s="1604"/>
      <c r="GD26" s="1604"/>
      <c r="GE26" s="1604"/>
      <c r="GF26" s="1604"/>
      <c r="GG26" s="1604"/>
      <c r="GH26" s="1604"/>
      <c r="GI26" s="1604"/>
      <c r="GJ26" s="1604"/>
      <c r="GK26" s="1604"/>
      <c r="GL26" s="1604"/>
      <c r="GM26" s="1604"/>
      <c r="GN26" s="1604"/>
      <c r="GO26" s="1604"/>
      <c r="GP26" s="1604"/>
      <c r="GQ26" s="1604"/>
      <c r="GR26" s="1604"/>
      <c r="GS26" s="1604"/>
      <c r="GT26" s="1604"/>
      <c r="GU26" s="1604"/>
      <c r="GV26" s="1604"/>
      <c r="GW26" s="1604"/>
      <c r="GX26" s="1604"/>
      <c r="GY26" s="1604"/>
      <c r="GZ26" s="1604"/>
      <c r="HA26" s="1604"/>
      <c r="HB26" s="1604"/>
      <c r="HC26" s="1604"/>
      <c r="HD26" s="1604"/>
      <c r="HE26" s="1604"/>
      <c r="HF26" s="1604"/>
      <c r="HG26" s="1604"/>
      <c r="HH26" s="1604"/>
      <c r="HI26" s="1604"/>
      <c r="HJ26" s="1604"/>
      <c r="HK26" s="1604"/>
      <c r="HL26" s="1604"/>
      <c r="HM26" s="1604"/>
      <c r="HN26" s="1604"/>
      <c r="HO26" s="1604"/>
      <c r="HP26" s="1604"/>
      <c r="HQ26" s="1604"/>
      <c r="HR26" s="1604"/>
      <c r="HS26" s="1604"/>
      <c r="HT26" s="1604"/>
      <c r="HU26" s="1604"/>
      <c r="HV26" s="1604"/>
      <c r="HW26" s="1604"/>
      <c r="HX26" s="1604"/>
      <c r="HY26" s="1604"/>
      <c r="HZ26" s="1604"/>
      <c r="IA26" s="1604"/>
      <c r="IB26" s="1604"/>
      <c r="IC26" s="1604"/>
      <c r="ID26" s="1604"/>
      <c r="IE26" s="1604"/>
      <c r="IF26" s="1604"/>
      <c r="IG26" s="1604"/>
      <c r="IH26" s="1604"/>
      <c r="II26" s="1604"/>
      <c r="IJ26" s="1604"/>
      <c r="IK26" s="1604"/>
      <c r="IL26" s="1604"/>
      <c r="IM26" s="1604"/>
      <c r="IN26" s="1604"/>
      <c r="IO26" s="1604"/>
      <c r="IP26" s="1604"/>
      <c r="IQ26" s="1604"/>
      <c r="IR26" s="1604"/>
      <c r="IS26" s="1604"/>
      <c r="IT26" s="1604"/>
      <c r="IU26" s="1604"/>
    </row>
    <row r="27" spans="1:255">
      <c r="A27" s="2365" t="s">
        <v>1778</v>
      </c>
      <c r="B27" s="2366" t="s">
        <v>1375</v>
      </c>
      <c r="C27" s="2366" t="s">
        <v>1376</v>
      </c>
      <c r="D27" s="2367" t="s">
        <v>1377</v>
      </c>
      <c r="E27" s="2368" t="s">
        <v>1778</v>
      </c>
      <c r="F27" s="3222" t="s">
        <v>1953</v>
      </c>
      <c r="G27" s="3223"/>
      <c r="H27" s="2366"/>
      <c r="I27" s="2366"/>
      <c r="J27" s="2366" t="s">
        <v>1378</v>
      </c>
      <c r="K27" s="2369" t="s">
        <v>1379</v>
      </c>
      <c r="L27" s="2370"/>
      <c r="M27" s="2368"/>
      <c r="N27" s="3237" t="s">
        <v>1380</v>
      </c>
      <c r="O27" s="3238"/>
      <c r="P27" s="3238"/>
      <c r="Q27" s="3238"/>
      <c r="R27" s="3238"/>
      <c r="S27" s="3239"/>
      <c r="T27" s="1604"/>
      <c r="U27" s="1604"/>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c r="AS27" s="1604"/>
      <c r="AT27" s="1604"/>
      <c r="AU27" s="1604"/>
      <c r="AV27" s="1604"/>
      <c r="AW27" s="1604"/>
      <c r="AX27" s="1604"/>
      <c r="AY27" s="1604"/>
      <c r="AZ27" s="1604"/>
      <c r="BA27" s="1604"/>
      <c r="BB27" s="1604"/>
      <c r="BC27" s="1604"/>
      <c r="BD27" s="1604"/>
      <c r="BE27" s="1604"/>
      <c r="BF27" s="1604"/>
      <c r="BG27" s="1604"/>
      <c r="BH27" s="1604"/>
      <c r="BI27" s="1604"/>
      <c r="BJ27" s="1604"/>
      <c r="BK27" s="1604"/>
      <c r="BL27" s="1604"/>
      <c r="BM27" s="1604"/>
      <c r="BN27" s="1604"/>
      <c r="BO27" s="1604"/>
      <c r="BP27" s="1604"/>
      <c r="BQ27" s="1604"/>
      <c r="BR27" s="1604"/>
      <c r="BS27" s="1604"/>
      <c r="BT27" s="1604"/>
      <c r="BU27" s="1604"/>
      <c r="BV27" s="1604"/>
      <c r="BW27" s="1604"/>
      <c r="BX27" s="1604"/>
      <c r="BY27" s="1604"/>
      <c r="BZ27" s="1604"/>
      <c r="CA27" s="1604"/>
      <c r="CB27" s="1604"/>
      <c r="CC27" s="1604"/>
      <c r="CD27" s="1604"/>
      <c r="CE27" s="1604"/>
      <c r="CF27" s="1604"/>
      <c r="CG27" s="1604"/>
      <c r="CH27" s="1604"/>
      <c r="CI27" s="1604"/>
      <c r="CJ27" s="1604"/>
      <c r="CK27" s="1604"/>
      <c r="CL27" s="1604"/>
      <c r="CM27" s="1604"/>
      <c r="CN27" s="1604"/>
      <c r="CO27" s="1604"/>
      <c r="CP27" s="1604"/>
      <c r="CQ27" s="1604"/>
      <c r="CR27" s="1604"/>
      <c r="CS27" s="1604"/>
      <c r="CT27" s="1604"/>
      <c r="CU27" s="1604"/>
      <c r="CV27" s="1604"/>
      <c r="CW27" s="1604"/>
      <c r="CX27" s="1604"/>
      <c r="CY27" s="1604"/>
      <c r="CZ27" s="1604"/>
      <c r="DA27" s="1604"/>
      <c r="DB27" s="1604"/>
      <c r="DC27" s="1604"/>
      <c r="DD27" s="1604"/>
      <c r="DE27" s="1604"/>
      <c r="DF27" s="1604"/>
      <c r="DG27" s="1604"/>
      <c r="DH27" s="1604"/>
      <c r="DI27" s="1604"/>
      <c r="DJ27" s="1604"/>
      <c r="DK27" s="1604"/>
      <c r="DL27" s="1604"/>
      <c r="DM27" s="1604"/>
      <c r="DN27" s="1604"/>
      <c r="DO27" s="1604"/>
      <c r="DP27" s="1604"/>
      <c r="DQ27" s="1604"/>
      <c r="DR27" s="1604"/>
      <c r="DS27" s="1604"/>
      <c r="DT27" s="1604"/>
      <c r="DU27" s="1604"/>
      <c r="DV27" s="1604"/>
      <c r="DW27" s="1604"/>
      <c r="DX27" s="1604"/>
      <c r="DY27" s="1604"/>
      <c r="DZ27" s="1604"/>
      <c r="EA27" s="1604"/>
      <c r="EB27" s="1604"/>
      <c r="EC27" s="1604"/>
      <c r="ED27" s="1604"/>
      <c r="EE27" s="1604"/>
      <c r="EF27" s="1604"/>
      <c r="EG27" s="1604"/>
      <c r="EH27" s="1604"/>
      <c r="EI27" s="1604"/>
      <c r="EJ27" s="1604"/>
      <c r="EK27" s="1604"/>
      <c r="EL27" s="1604"/>
      <c r="EM27" s="1604"/>
      <c r="EN27" s="1604"/>
      <c r="EO27" s="1604"/>
      <c r="EP27" s="1604"/>
      <c r="EQ27" s="1604"/>
      <c r="ER27" s="1604"/>
      <c r="ES27" s="1604"/>
      <c r="ET27" s="1604"/>
      <c r="EU27" s="1604"/>
      <c r="EV27" s="1604"/>
      <c r="EW27" s="1604"/>
      <c r="EX27" s="1604"/>
      <c r="EY27" s="1604"/>
      <c r="EZ27" s="1604"/>
      <c r="FA27" s="1604"/>
      <c r="FB27" s="1604"/>
      <c r="FC27" s="1604"/>
      <c r="FD27" s="1604"/>
      <c r="FE27" s="1604"/>
      <c r="FF27" s="1604"/>
      <c r="FG27" s="1604"/>
      <c r="FH27" s="1604"/>
      <c r="FI27" s="1604"/>
      <c r="FJ27" s="1604"/>
      <c r="FK27" s="1604"/>
      <c r="FL27" s="1604"/>
      <c r="FM27" s="1604"/>
      <c r="FN27" s="1604"/>
      <c r="FO27" s="1604"/>
      <c r="FP27" s="1604"/>
      <c r="FQ27" s="1604"/>
      <c r="FR27" s="1604"/>
      <c r="FS27" s="1604"/>
      <c r="FT27" s="1604"/>
      <c r="FU27" s="1604"/>
      <c r="FV27" s="1604"/>
      <c r="FW27" s="1604"/>
      <c r="FX27" s="1604"/>
      <c r="FY27" s="1604"/>
      <c r="FZ27" s="1604"/>
      <c r="GA27" s="1604"/>
      <c r="GB27" s="1604"/>
      <c r="GC27" s="1604"/>
      <c r="GD27" s="1604"/>
      <c r="GE27" s="1604"/>
      <c r="GF27" s="1604"/>
      <c r="GG27" s="1604"/>
      <c r="GH27" s="1604"/>
      <c r="GI27" s="1604"/>
      <c r="GJ27" s="1604"/>
      <c r="GK27" s="1604"/>
      <c r="GL27" s="1604"/>
      <c r="GM27" s="1604"/>
      <c r="GN27" s="1604"/>
      <c r="GO27" s="1604"/>
      <c r="GP27" s="1604"/>
      <c r="GQ27" s="1604"/>
      <c r="GR27" s="1604"/>
      <c r="GS27" s="1604"/>
      <c r="GT27" s="1604"/>
      <c r="GU27" s="1604"/>
      <c r="GV27" s="1604"/>
      <c r="GW27" s="1604"/>
      <c r="GX27" s="1604"/>
      <c r="GY27" s="1604"/>
      <c r="GZ27" s="1604"/>
      <c r="HA27" s="1604"/>
      <c r="HB27" s="1604"/>
      <c r="HC27" s="1604"/>
      <c r="HD27" s="1604"/>
      <c r="HE27" s="1604"/>
      <c r="HF27" s="1604"/>
      <c r="HG27" s="1604"/>
      <c r="HH27" s="1604"/>
      <c r="HI27" s="1604"/>
      <c r="HJ27" s="1604"/>
      <c r="HK27" s="1604"/>
      <c r="HL27" s="1604"/>
      <c r="HM27" s="1604"/>
      <c r="HN27" s="1604"/>
      <c r="HO27" s="1604"/>
      <c r="HP27" s="1604"/>
      <c r="HQ27" s="1604"/>
      <c r="HR27" s="1604"/>
      <c r="HS27" s="1604"/>
      <c r="HT27" s="1604"/>
      <c r="HU27" s="1604"/>
      <c r="HV27" s="1604"/>
      <c r="HW27" s="1604"/>
      <c r="HX27" s="1604"/>
      <c r="HY27" s="1604"/>
      <c r="HZ27" s="1604"/>
      <c r="IA27" s="1604"/>
      <c r="IB27" s="1604"/>
      <c r="IC27" s="1604"/>
      <c r="ID27" s="1604"/>
      <c r="IE27" s="1604"/>
      <c r="IF27" s="1604"/>
      <c r="IG27" s="1604"/>
      <c r="IH27" s="1604"/>
      <c r="II27" s="1604"/>
      <c r="IJ27" s="1604"/>
      <c r="IK27" s="1604"/>
      <c r="IL27" s="1604"/>
      <c r="IM27" s="1604"/>
      <c r="IN27" s="1604"/>
      <c r="IO27" s="1604"/>
      <c r="IP27" s="1604"/>
      <c r="IQ27" s="1604"/>
      <c r="IR27" s="1604"/>
      <c r="IS27" s="1604"/>
      <c r="IT27" s="1604"/>
      <c r="IU27" s="1604"/>
    </row>
    <row r="28" spans="1:255">
      <c r="A28" s="2371"/>
      <c r="B28" s="2372" t="s">
        <v>1381</v>
      </c>
      <c r="C28" s="2372" t="s">
        <v>1381</v>
      </c>
      <c r="D28" s="2372" t="s">
        <v>1381</v>
      </c>
      <c r="E28" s="2373" t="s">
        <v>3578</v>
      </c>
      <c r="F28" s="3224" t="s">
        <v>3579</v>
      </c>
      <c r="G28" s="3225"/>
      <c r="H28" s="2372" t="s">
        <v>1382</v>
      </c>
      <c r="I28" s="2372" t="s">
        <v>1383</v>
      </c>
      <c r="J28" s="2372" t="s">
        <v>1954</v>
      </c>
      <c r="K28" s="2366" t="s">
        <v>3582</v>
      </c>
      <c r="L28" s="2366" t="s">
        <v>3582</v>
      </c>
      <c r="M28" s="2373" t="s">
        <v>1718</v>
      </c>
      <c r="N28" s="3224" t="s">
        <v>3583</v>
      </c>
      <c r="O28" s="3225"/>
      <c r="P28" s="2372" t="s">
        <v>3584</v>
      </c>
      <c r="Q28" s="2372" t="s">
        <v>3585</v>
      </c>
      <c r="R28" s="2372" t="s">
        <v>1384</v>
      </c>
      <c r="S28" s="2374" t="s">
        <v>1718</v>
      </c>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c r="AS28" s="1604"/>
      <c r="AT28" s="1604"/>
      <c r="AU28" s="1604"/>
      <c r="AV28" s="1604"/>
      <c r="AW28" s="1604"/>
      <c r="AX28" s="1604"/>
      <c r="AY28" s="1604"/>
      <c r="AZ28" s="1604"/>
      <c r="BA28" s="1604"/>
      <c r="BB28" s="1604"/>
      <c r="BC28" s="1604"/>
      <c r="BD28" s="1604"/>
      <c r="BE28" s="1604"/>
      <c r="BF28" s="1604"/>
      <c r="BG28" s="1604"/>
      <c r="BH28" s="1604"/>
      <c r="BI28" s="1604"/>
      <c r="BJ28" s="1604"/>
      <c r="BK28" s="1604"/>
      <c r="BL28" s="1604"/>
      <c r="BM28" s="1604"/>
      <c r="BN28" s="1604"/>
      <c r="BO28" s="1604"/>
      <c r="BP28" s="1604"/>
      <c r="BQ28" s="1604"/>
      <c r="BR28" s="1604"/>
      <c r="BS28" s="1604"/>
      <c r="BT28" s="1604"/>
      <c r="BU28" s="1604"/>
      <c r="BV28" s="1604"/>
      <c r="BW28" s="1604"/>
      <c r="BX28" s="1604"/>
      <c r="BY28" s="1604"/>
      <c r="BZ28" s="1604"/>
      <c r="CA28" s="1604"/>
      <c r="CB28" s="1604"/>
      <c r="CC28" s="1604"/>
      <c r="CD28" s="1604"/>
      <c r="CE28" s="1604"/>
      <c r="CF28" s="1604"/>
      <c r="CG28" s="1604"/>
      <c r="CH28" s="1604"/>
      <c r="CI28" s="1604"/>
      <c r="CJ28" s="1604"/>
      <c r="CK28" s="1604"/>
      <c r="CL28" s="1604"/>
      <c r="CM28" s="1604"/>
      <c r="CN28" s="1604"/>
      <c r="CO28" s="1604"/>
      <c r="CP28" s="1604"/>
      <c r="CQ28" s="1604"/>
      <c r="CR28" s="1604"/>
      <c r="CS28" s="1604"/>
      <c r="CT28" s="1604"/>
      <c r="CU28" s="1604"/>
      <c r="CV28" s="1604"/>
      <c r="CW28" s="1604"/>
      <c r="CX28" s="1604"/>
      <c r="CY28" s="1604"/>
      <c r="CZ28" s="1604"/>
      <c r="DA28" s="1604"/>
      <c r="DB28" s="1604"/>
      <c r="DC28" s="1604"/>
      <c r="DD28" s="1604"/>
      <c r="DE28" s="1604"/>
      <c r="DF28" s="1604"/>
      <c r="DG28" s="1604"/>
      <c r="DH28" s="1604"/>
      <c r="DI28" s="1604"/>
      <c r="DJ28" s="1604"/>
      <c r="DK28" s="1604"/>
      <c r="DL28" s="1604"/>
      <c r="DM28" s="1604"/>
      <c r="DN28" s="1604"/>
      <c r="DO28" s="1604"/>
      <c r="DP28" s="1604"/>
      <c r="DQ28" s="1604"/>
      <c r="DR28" s="1604"/>
      <c r="DS28" s="1604"/>
      <c r="DT28" s="1604"/>
      <c r="DU28" s="1604"/>
      <c r="DV28" s="1604"/>
      <c r="DW28" s="1604"/>
      <c r="DX28" s="1604"/>
      <c r="DY28" s="1604"/>
      <c r="DZ28" s="1604"/>
      <c r="EA28" s="1604"/>
      <c r="EB28" s="1604"/>
      <c r="EC28" s="1604"/>
      <c r="ED28" s="1604"/>
      <c r="EE28" s="1604"/>
      <c r="EF28" s="1604"/>
      <c r="EG28" s="1604"/>
      <c r="EH28" s="1604"/>
      <c r="EI28" s="1604"/>
      <c r="EJ28" s="1604"/>
      <c r="EK28" s="1604"/>
      <c r="EL28" s="1604"/>
      <c r="EM28" s="1604"/>
      <c r="EN28" s="1604"/>
      <c r="EO28" s="1604"/>
      <c r="EP28" s="1604"/>
      <c r="EQ28" s="1604"/>
      <c r="ER28" s="1604"/>
      <c r="ES28" s="1604"/>
      <c r="ET28" s="1604"/>
      <c r="EU28" s="1604"/>
      <c r="EV28" s="1604"/>
      <c r="EW28" s="1604"/>
      <c r="EX28" s="1604"/>
      <c r="EY28" s="1604"/>
      <c r="EZ28" s="1604"/>
      <c r="FA28" s="1604"/>
      <c r="FB28" s="1604"/>
      <c r="FC28" s="1604"/>
      <c r="FD28" s="1604"/>
      <c r="FE28" s="1604"/>
      <c r="FF28" s="1604"/>
      <c r="FG28" s="1604"/>
      <c r="FH28" s="1604"/>
      <c r="FI28" s="1604"/>
      <c r="FJ28" s="1604"/>
      <c r="FK28" s="1604"/>
      <c r="FL28" s="1604"/>
      <c r="FM28" s="1604"/>
      <c r="FN28" s="1604"/>
      <c r="FO28" s="1604"/>
      <c r="FP28" s="1604"/>
      <c r="FQ28" s="1604"/>
      <c r="FR28" s="1604"/>
      <c r="FS28" s="1604"/>
      <c r="FT28" s="1604"/>
      <c r="FU28" s="1604"/>
      <c r="FV28" s="1604"/>
      <c r="FW28" s="1604"/>
      <c r="FX28" s="1604"/>
      <c r="FY28" s="1604"/>
      <c r="FZ28" s="1604"/>
      <c r="GA28" s="1604"/>
      <c r="GB28" s="1604"/>
      <c r="GC28" s="1604"/>
      <c r="GD28" s="1604"/>
      <c r="GE28" s="1604"/>
      <c r="GF28" s="1604"/>
      <c r="GG28" s="1604"/>
      <c r="GH28" s="1604"/>
      <c r="GI28" s="1604"/>
      <c r="GJ28" s="1604"/>
      <c r="GK28" s="1604"/>
      <c r="GL28" s="1604"/>
      <c r="GM28" s="1604"/>
      <c r="GN28" s="1604"/>
      <c r="GO28" s="1604"/>
      <c r="GP28" s="1604"/>
      <c r="GQ28" s="1604"/>
      <c r="GR28" s="1604"/>
      <c r="GS28" s="1604"/>
      <c r="GT28" s="1604"/>
      <c r="GU28" s="1604"/>
      <c r="GV28" s="1604"/>
      <c r="GW28" s="1604"/>
      <c r="GX28" s="1604"/>
      <c r="GY28" s="1604"/>
      <c r="GZ28" s="1604"/>
      <c r="HA28" s="1604"/>
      <c r="HB28" s="1604"/>
      <c r="HC28" s="1604"/>
      <c r="HD28" s="1604"/>
      <c r="HE28" s="1604"/>
      <c r="HF28" s="1604"/>
      <c r="HG28" s="1604"/>
      <c r="HH28" s="1604"/>
      <c r="HI28" s="1604"/>
      <c r="HJ28" s="1604"/>
      <c r="HK28" s="1604"/>
      <c r="HL28" s="1604"/>
      <c r="HM28" s="1604"/>
      <c r="HN28" s="1604"/>
      <c r="HO28" s="1604"/>
      <c r="HP28" s="1604"/>
      <c r="HQ28" s="1604"/>
      <c r="HR28" s="1604"/>
      <c r="HS28" s="1604"/>
      <c r="HT28" s="1604"/>
      <c r="HU28" s="1604"/>
      <c r="HV28" s="1604"/>
      <c r="HW28" s="1604"/>
      <c r="HX28" s="1604"/>
      <c r="HY28" s="1604"/>
      <c r="HZ28" s="1604"/>
      <c r="IA28" s="1604"/>
      <c r="IB28" s="1604"/>
      <c r="IC28" s="1604"/>
      <c r="ID28" s="1604"/>
      <c r="IE28" s="1604"/>
      <c r="IF28" s="1604"/>
      <c r="IG28" s="1604"/>
      <c r="IH28" s="1604"/>
      <c r="II28" s="1604"/>
      <c r="IJ28" s="1604"/>
      <c r="IK28" s="1604"/>
      <c r="IL28" s="1604"/>
      <c r="IM28" s="1604"/>
      <c r="IN28" s="1604"/>
      <c r="IO28" s="1604"/>
      <c r="IP28" s="1604"/>
      <c r="IQ28" s="1604"/>
      <c r="IR28" s="1604"/>
      <c r="IS28" s="1604"/>
      <c r="IT28" s="1604"/>
      <c r="IU28" s="1604"/>
    </row>
    <row r="29" spans="1:255">
      <c r="A29" s="2375" t="s">
        <v>1718</v>
      </c>
      <c r="B29" s="2372" t="s">
        <v>1385</v>
      </c>
      <c r="C29" s="2372" t="s">
        <v>1385</v>
      </c>
      <c r="D29" s="2372" t="s">
        <v>1385</v>
      </c>
      <c r="E29" s="2373" t="s">
        <v>3588</v>
      </c>
      <c r="F29" s="3224" t="s">
        <v>3589</v>
      </c>
      <c r="G29" s="3225"/>
      <c r="H29" s="2372" t="s">
        <v>1386</v>
      </c>
      <c r="I29" s="2372" t="s">
        <v>1386</v>
      </c>
      <c r="J29" s="2372" t="s">
        <v>1387</v>
      </c>
      <c r="K29" s="2372" t="s">
        <v>1388</v>
      </c>
      <c r="L29" s="2372" t="s">
        <v>1961</v>
      </c>
      <c r="M29" s="2373" t="s">
        <v>1721</v>
      </c>
      <c r="N29" s="3224" t="s">
        <v>3594</v>
      </c>
      <c r="O29" s="3225"/>
      <c r="P29" s="2372" t="s">
        <v>3594</v>
      </c>
      <c r="Q29" s="2372" t="s">
        <v>3594</v>
      </c>
      <c r="R29" s="2372" t="s">
        <v>1389</v>
      </c>
      <c r="S29" s="2374" t="s">
        <v>1721</v>
      </c>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c r="AS29" s="1604"/>
      <c r="AT29" s="1604"/>
      <c r="AU29" s="1604"/>
      <c r="AV29" s="1604"/>
      <c r="AW29" s="1604"/>
      <c r="AX29" s="1604"/>
      <c r="AY29" s="1604"/>
      <c r="AZ29" s="1604"/>
      <c r="BA29" s="1604"/>
      <c r="BB29" s="1604"/>
      <c r="BC29" s="1604"/>
      <c r="BD29" s="1604"/>
      <c r="BE29" s="1604"/>
      <c r="BF29" s="1604"/>
      <c r="BG29" s="1604"/>
      <c r="BH29" s="1604"/>
      <c r="BI29" s="1604"/>
      <c r="BJ29" s="1604"/>
      <c r="BK29" s="1604"/>
      <c r="BL29" s="1604"/>
      <c r="BM29" s="1604"/>
      <c r="BN29" s="1604"/>
      <c r="BO29" s="1604"/>
      <c r="BP29" s="1604"/>
      <c r="BQ29" s="1604"/>
      <c r="BR29" s="1604"/>
      <c r="BS29" s="1604"/>
      <c r="BT29" s="1604"/>
      <c r="BU29" s="1604"/>
      <c r="BV29" s="1604"/>
      <c r="BW29" s="1604"/>
      <c r="BX29" s="1604"/>
      <c r="BY29" s="1604"/>
      <c r="BZ29" s="1604"/>
      <c r="CA29" s="1604"/>
      <c r="CB29" s="1604"/>
      <c r="CC29" s="1604"/>
      <c r="CD29" s="1604"/>
      <c r="CE29" s="1604"/>
      <c r="CF29" s="1604"/>
      <c r="CG29" s="1604"/>
      <c r="CH29" s="1604"/>
      <c r="CI29" s="1604"/>
      <c r="CJ29" s="1604"/>
      <c r="CK29" s="1604"/>
      <c r="CL29" s="1604"/>
      <c r="CM29" s="1604"/>
      <c r="CN29" s="1604"/>
      <c r="CO29" s="1604"/>
      <c r="CP29" s="1604"/>
      <c r="CQ29" s="1604"/>
      <c r="CR29" s="1604"/>
      <c r="CS29" s="1604"/>
      <c r="CT29" s="1604"/>
      <c r="CU29" s="1604"/>
      <c r="CV29" s="1604"/>
      <c r="CW29" s="1604"/>
      <c r="CX29" s="1604"/>
      <c r="CY29" s="1604"/>
      <c r="CZ29" s="1604"/>
      <c r="DA29" s="1604"/>
      <c r="DB29" s="1604"/>
      <c r="DC29" s="1604"/>
      <c r="DD29" s="1604"/>
      <c r="DE29" s="1604"/>
      <c r="DF29" s="1604"/>
      <c r="DG29" s="1604"/>
      <c r="DH29" s="1604"/>
      <c r="DI29" s="1604"/>
      <c r="DJ29" s="1604"/>
      <c r="DK29" s="1604"/>
      <c r="DL29" s="1604"/>
      <c r="DM29" s="1604"/>
      <c r="DN29" s="1604"/>
      <c r="DO29" s="1604"/>
      <c r="DP29" s="1604"/>
      <c r="DQ29" s="1604"/>
      <c r="DR29" s="1604"/>
      <c r="DS29" s="1604"/>
      <c r="DT29" s="1604"/>
      <c r="DU29" s="1604"/>
      <c r="DV29" s="1604"/>
      <c r="DW29" s="1604"/>
      <c r="DX29" s="1604"/>
      <c r="DY29" s="1604"/>
      <c r="DZ29" s="1604"/>
      <c r="EA29" s="1604"/>
      <c r="EB29" s="1604"/>
      <c r="EC29" s="1604"/>
      <c r="ED29" s="1604"/>
      <c r="EE29" s="1604"/>
      <c r="EF29" s="1604"/>
      <c r="EG29" s="1604"/>
      <c r="EH29" s="1604"/>
      <c r="EI29" s="1604"/>
      <c r="EJ29" s="1604"/>
      <c r="EK29" s="1604"/>
      <c r="EL29" s="1604"/>
      <c r="EM29" s="1604"/>
      <c r="EN29" s="1604"/>
      <c r="EO29" s="1604"/>
      <c r="EP29" s="1604"/>
      <c r="EQ29" s="1604"/>
      <c r="ER29" s="1604"/>
      <c r="ES29" s="1604"/>
      <c r="ET29" s="1604"/>
      <c r="EU29" s="1604"/>
      <c r="EV29" s="1604"/>
      <c r="EW29" s="1604"/>
      <c r="EX29" s="1604"/>
      <c r="EY29" s="1604"/>
      <c r="EZ29" s="1604"/>
      <c r="FA29" s="1604"/>
      <c r="FB29" s="1604"/>
      <c r="FC29" s="1604"/>
      <c r="FD29" s="1604"/>
      <c r="FE29" s="1604"/>
      <c r="FF29" s="1604"/>
      <c r="FG29" s="1604"/>
      <c r="FH29" s="1604"/>
      <c r="FI29" s="1604"/>
      <c r="FJ29" s="1604"/>
      <c r="FK29" s="1604"/>
      <c r="FL29" s="1604"/>
      <c r="FM29" s="1604"/>
      <c r="FN29" s="1604"/>
      <c r="FO29" s="1604"/>
      <c r="FP29" s="1604"/>
      <c r="FQ29" s="1604"/>
      <c r="FR29" s="1604"/>
      <c r="FS29" s="1604"/>
      <c r="FT29" s="1604"/>
      <c r="FU29" s="1604"/>
      <c r="FV29" s="1604"/>
      <c r="FW29" s="1604"/>
      <c r="FX29" s="1604"/>
      <c r="FY29" s="1604"/>
      <c r="FZ29" s="1604"/>
      <c r="GA29" s="1604"/>
      <c r="GB29" s="1604"/>
      <c r="GC29" s="1604"/>
      <c r="GD29" s="1604"/>
      <c r="GE29" s="1604"/>
      <c r="GF29" s="1604"/>
      <c r="GG29" s="1604"/>
      <c r="GH29" s="1604"/>
      <c r="GI29" s="1604"/>
      <c r="GJ29" s="1604"/>
      <c r="GK29" s="1604"/>
      <c r="GL29" s="1604"/>
      <c r="GM29" s="1604"/>
      <c r="GN29" s="1604"/>
      <c r="GO29" s="1604"/>
      <c r="GP29" s="1604"/>
      <c r="GQ29" s="1604"/>
      <c r="GR29" s="1604"/>
      <c r="GS29" s="1604"/>
      <c r="GT29" s="1604"/>
      <c r="GU29" s="1604"/>
      <c r="GV29" s="1604"/>
      <c r="GW29" s="1604"/>
      <c r="GX29" s="1604"/>
      <c r="GY29" s="1604"/>
      <c r="GZ29" s="1604"/>
      <c r="HA29" s="1604"/>
      <c r="HB29" s="1604"/>
      <c r="HC29" s="1604"/>
      <c r="HD29" s="1604"/>
      <c r="HE29" s="1604"/>
      <c r="HF29" s="1604"/>
      <c r="HG29" s="1604"/>
      <c r="HH29" s="1604"/>
      <c r="HI29" s="1604"/>
      <c r="HJ29" s="1604"/>
      <c r="HK29" s="1604"/>
      <c r="HL29" s="1604"/>
      <c r="HM29" s="1604"/>
      <c r="HN29" s="1604"/>
      <c r="HO29" s="1604"/>
      <c r="HP29" s="1604"/>
      <c r="HQ29" s="1604"/>
      <c r="HR29" s="1604"/>
      <c r="HS29" s="1604"/>
      <c r="HT29" s="1604"/>
      <c r="HU29" s="1604"/>
      <c r="HV29" s="1604"/>
      <c r="HW29" s="1604"/>
      <c r="HX29" s="1604"/>
      <c r="HY29" s="1604"/>
      <c r="HZ29" s="1604"/>
      <c r="IA29" s="1604"/>
      <c r="IB29" s="1604"/>
      <c r="IC29" s="1604"/>
      <c r="ID29" s="1604"/>
      <c r="IE29" s="1604"/>
      <c r="IF29" s="1604"/>
      <c r="IG29" s="1604"/>
      <c r="IH29" s="1604"/>
      <c r="II29" s="1604"/>
      <c r="IJ29" s="1604"/>
      <c r="IK29" s="1604"/>
      <c r="IL29" s="1604"/>
      <c r="IM29" s="1604"/>
      <c r="IN29" s="1604"/>
      <c r="IO29" s="1604"/>
      <c r="IP29" s="1604"/>
      <c r="IQ29" s="1604"/>
      <c r="IR29" s="1604"/>
      <c r="IS29" s="1604"/>
      <c r="IT29" s="1604"/>
      <c r="IU29" s="1604"/>
    </row>
    <row r="30" spans="1:255">
      <c r="A30" s="2376" t="s">
        <v>1721</v>
      </c>
      <c r="B30" s="2377" t="s">
        <v>3007</v>
      </c>
      <c r="C30" s="2377" t="s">
        <v>3008</v>
      </c>
      <c r="D30" s="2377" t="s">
        <v>3009</v>
      </c>
      <c r="E30" s="2378" t="s">
        <v>3010</v>
      </c>
      <c r="F30" s="3226" t="s">
        <v>2337</v>
      </c>
      <c r="G30" s="3227"/>
      <c r="H30" s="2377" t="s">
        <v>2338</v>
      </c>
      <c r="I30" s="2377" t="s">
        <v>2339</v>
      </c>
      <c r="J30" s="2377" t="s">
        <v>2340</v>
      </c>
      <c r="K30" s="2377" t="s">
        <v>2341</v>
      </c>
      <c r="L30" s="2377" t="s">
        <v>2342</v>
      </c>
      <c r="M30" s="2378"/>
      <c r="N30" s="3226" t="s">
        <v>2343</v>
      </c>
      <c r="O30" s="3227"/>
      <c r="P30" s="2377" t="s">
        <v>2344</v>
      </c>
      <c r="Q30" s="2377" t="s">
        <v>181</v>
      </c>
      <c r="R30" s="2377" t="s">
        <v>182</v>
      </c>
      <c r="S30" s="2379"/>
      <c r="T30" s="1604"/>
      <c r="U30" s="1604" t="s">
        <v>1778</v>
      </c>
      <c r="V30" s="1604"/>
      <c r="W30" s="1604" t="s">
        <v>1778</v>
      </c>
      <c r="X30" s="1604"/>
      <c r="Y30" s="1604" t="s">
        <v>1778</v>
      </c>
      <c r="Z30" s="1604"/>
      <c r="AA30" s="1604" t="s">
        <v>1778</v>
      </c>
      <c r="AB30" s="1604"/>
      <c r="AC30" s="1604"/>
      <c r="AD30" s="1604"/>
      <c r="AE30" s="1604"/>
      <c r="AF30" s="1604"/>
      <c r="AG30" s="1604"/>
      <c r="AH30" s="1604"/>
      <c r="AI30" s="1604"/>
      <c r="AJ30" s="1604"/>
      <c r="AK30" s="1604"/>
      <c r="AL30" s="1604"/>
      <c r="AM30" s="1604"/>
      <c r="AN30" s="1604"/>
      <c r="AO30" s="1604"/>
      <c r="AP30" s="1604"/>
      <c r="AQ30" s="1604"/>
      <c r="AR30" s="1604"/>
      <c r="AS30" s="1604"/>
      <c r="AT30" s="1604"/>
      <c r="AU30" s="1604"/>
      <c r="AV30" s="1604"/>
      <c r="AW30" s="1604"/>
      <c r="AX30" s="1604"/>
      <c r="AY30" s="1604"/>
      <c r="AZ30" s="1604"/>
      <c r="BA30" s="1604"/>
      <c r="BB30" s="1604"/>
      <c r="BC30" s="1604"/>
      <c r="BD30" s="1604"/>
      <c r="BE30" s="1604"/>
      <c r="BF30" s="1604"/>
      <c r="BG30" s="1604"/>
      <c r="BH30" s="1604"/>
      <c r="BI30" s="1604"/>
      <c r="BJ30" s="1604"/>
      <c r="BK30" s="1604"/>
      <c r="BL30" s="1604"/>
      <c r="BM30" s="1604"/>
      <c r="BN30" s="1604"/>
      <c r="BO30" s="1604"/>
      <c r="BP30" s="1604"/>
      <c r="BQ30" s="1604"/>
      <c r="BR30" s="1604"/>
      <c r="BS30" s="1604"/>
      <c r="BT30" s="1604"/>
      <c r="BU30" s="1604"/>
      <c r="BV30" s="1604"/>
      <c r="BW30" s="1604"/>
      <c r="BX30" s="1604"/>
      <c r="BY30" s="1604"/>
      <c r="BZ30" s="1604"/>
      <c r="CA30" s="1604"/>
      <c r="CB30" s="1604"/>
      <c r="CC30" s="1604"/>
      <c r="CD30" s="1604"/>
      <c r="CE30" s="1604"/>
      <c r="CF30" s="1604"/>
      <c r="CG30" s="1604"/>
      <c r="CH30" s="1604"/>
      <c r="CI30" s="1604"/>
      <c r="CJ30" s="1604"/>
      <c r="CK30" s="1604"/>
      <c r="CL30" s="1604"/>
      <c r="CM30" s="1604"/>
      <c r="CN30" s="1604"/>
      <c r="CO30" s="1604"/>
      <c r="CP30" s="1604"/>
      <c r="CQ30" s="1604"/>
      <c r="CR30" s="1604"/>
      <c r="CS30" s="1604"/>
      <c r="CT30" s="1604"/>
      <c r="CU30" s="1604"/>
      <c r="CV30" s="1604"/>
      <c r="CW30" s="1604"/>
      <c r="CX30" s="1604"/>
      <c r="CY30" s="1604"/>
      <c r="CZ30" s="1604"/>
      <c r="DA30" s="1604"/>
      <c r="DB30" s="1604"/>
      <c r="DC30" s="1604"/>
      <c r="DD30" s="1604"/>
      <c r="DE30" s="1604"/>
      <c r="DF30" s="1604"/>
      <c r="DG30" s="1604"/>
      <c r="DH30" s="1604"/>
      <c r="DI30" s="1604"/>
      <c r="DJ30" s="1604"/>
      <c r="DK30" s="1604"/>
      <c r="DL30" s="1604"/>
      <c r="DM30" s="1604"/>
      <c r="DN30" s="1604"/>
      <c r="DO30" s="1604"/>
      <c r="DP30" s="1604"/>
      <c r="DQ30" s="1604"/>
      <c r="DR30" s="1604"/>
      <c r="DS30" s="1604"/>
      <c r="DT30" s="1604"/>
      <c r="DU30" s="1604"/>
      <c r="DV30" s="1604"/>
      <c r="DW30" s="1604"/>
      <c r="DX30" s="1604"/>
      <c r="DY30" s="1604"/>
      <c r="DZ30" s="1604"/>
      <c r="EA30" s="1604"/>
      <c r="EB30" s="1604"/>
      <c r="EC30" s="1604"/>
      <c r="ED30" s="1604"/>
      <c r="EE30" s="1604"/>
      <c r="EF30" s="1604"/>
      <c r="EG30" s="1604"/>
      <c r="EH30" s="1604"/>
      <c r="EI30" s="1604"/>
      <c r="EJ30" s="1604"/>
      <c r="EK30" s="1604"/>
      <c r="EL30" s="1604"/>
      <c r="EM30" s="1604"/>
      <c r="EN30" s="1604"/>
      <c r="EO30" s="1604"/>
      <c r="EP30" s="1604"/>
      <c r="EQ30" s="1604"/>
      <c r="ER30" s="1604"/>
      <c r="ES30" s="1604"/>
      <c r="ET30" s="1604"/>
      <c r="EU30" s="1604"/>
      <c r="EV30" s="1604"/>
      <c r="EW30" s="1604"/>
      <c r="EX30" s="1604"/>
      <c r="EY30" s="1604"/>
      <c r="EZ30" s="1604"/>
      <c r="FA30" s="1604"/>
      <c r="FB30" s="1604"/>
      <c r="FC30" s="1604"/>
      <c r="FD30" s="1604"/>
      <c r="FE30" s="1604"/>
      <c r="FF30" s="1604"/>
      <c r="FG30" s="1604"/>
      <c r="FH30" s="1604"/>
      <c r="FI30" s="1604"/>
      <c r="FJ30" s="1604"/>
      <c r="FK30" s="1604"/>
      <c r="FL30" s="1604"/>
      <c r="FM30" s="1604"/>
      <c r="FN30" s="1604"/>
      <c r="FO30" s="1604"/>
      <c r="FP30" s="1604"/>
      <c r="FQ30" s="1604"/>
      <c r="FR30" s="1604"/>
      <c r="FS30" s="1604"/>
      <c r="FT30" s="1604"/>
      <c r="FU30" s="1604"/>
      <c r="FV30" s="1604"/>
      <c r="FW30" s="1604"/>
      <c r="FX30" s="1604"/>
      <c r="FY30" s="1604"/>
      <c r="FZ30" s="1604"/>
      <c r="GA30" s="1604"/>
      <c r="GB30" s="1604"/>
      <c r="GC30" s="1604"/>
      <c r="GD30" s="1604"/>
      <c r="GE30" s="1604"/>
      <c r="GF30" s="1604"/>
      <c r="GG30" s="1604"/>
      <c r="GH30" s="1604"/>
      <c r="GI30" s="1604"/>
      <c r="GJ30" s="1604"/>
      <c r="GK30" s="1604"/>
      <c r="GL30" s="1604"/>
      <c r="GM30" s="1604"/>
      <c r="GN30" s="1604"/>
      <c r="GO30" s="1604"/>
      <c r="GP30" s="1604"/>
      <c r="GQ30" s="1604"/>
      <c r="GR30" s="1604"/>
      <c r="GS30" s="1604"/>
      <c r="GT30" s="1604"/>
      <c r="GU30" s="1604"/>
      <c r="GV30" s="1604"/>
      <c r="GW30" s="1604"/>
      <c r="GX30" s="1604"/>
      <c r="GY30" s="1604"/>
      <c r="GZ30" s="1604"/>
      <c r="HA30" s="1604"/>
      <c r="HB30" s="1604"/>
      <c r="HC30" s="1604"/>
      <c r="HD30" s="1604"/>
      <c r="HE30" s="1604"/>
      <c r="HF30" s="1604"/>
      <c r="HG30" s="1604"/>
      <c r="HH30" s="1604"/>
      <c r="HI30" s="1604"/>
      <c r="HJ30" s="1604"/>
      <c r="HK30" s="1604"/>
      <c r="HL30" s="1604"/>
      <c r="HM30" s="1604"/>
      <c r="HN30" s="1604"/>
      <c r="HO30" s="1604"/>
      <c r="HP30" s="1604"/>
      <c r="HQ30" s="1604"/>
      <c r="HR30" s="1604"/>
      <c r="HS30" s="1604"/>
      <c r="HT30" s="1604"/>
      <c r="HU30" s="1604"/>
      <c r="HV30" s="1604"/>
      <c r="HW30" s="1604"/>
      <c r="HX30" s="1604"/>
      <c r="HY30" s="1604"/>
      <c r="HZ30" s="1604"/>
      <c r="IA30" s="1604"/>
      <c r="IB30" s="1604"/>
      <c r="IC30" s="1604"/>
      <c r="ID30" s="1604"/>
      <c r="IE30" s="1604"/>
      <c r="IF30" s="1604"/>
      <c r="IG30" s="1604"/>
      <c r="IH30" s="1604"/>
      <c r="II30" s="1604"/>
      <c r="IJ30" s="1604"/>
      <c r="IK30" s="1604"/>
      <c r="IL30" s="1604"/>
      <c r="IM30" s="1604"/>
      <c r="IN30" s="1604"/>
      <c r="IO30" s="1604"/>
      <c r="IP30" s="1604"/>
      <c r="IQ30" s="1604"/>
      <c r="IR30" s="1604"/>
      <c r="IS30" s="1604"/>
      <c r="IT30" s="1604"/>
      <c r="IU30" s="1604"/>
    </row>
    <row r="31" spans="1:255">
      <c r="A31" s="2221" t="s">
        <v>1390</v>
      </c>
      <c r="B31" s="1586" t="s">
        <v>5326</v>
      </c>
      <c r="C31" s="1586" t="s">
        <v>5326</v>
      </c>
      <c r="D31" s="1586" t="s">
        <v>5341</v>
      </c>
      <c r="E31" s="1945" t="s">
        <v>5342</v>
      </c>
      <c r="F31" s="1585"/>
      <c r="G31" s="1586"/>
      <c r="H31" s="1586"/>
      <c r="I31" s="1586" t="s">
        <v>5341</v>
      </c>
      <c r="J31" s="1586"/>
      <c r="K31" s="1917"/>
      <c r="L31" s="1917"/>
      <c r="M31" s="2380">
        <v>1</v>
      </c>
      <c r="N31" s="3229"/>
      <c r="O31" s="3230"/>
      <c r="P31" s="1897"/>
      <c r="Q31" s="1897">
        <v>1065528</v>
      </c>
      <c r="R31" s="1897">
        <v>1065528</v>
      </c>
      <c r="S31" s="1587">
        <v>1</v>
      </c>
      <c r="T31" s="1604"/>
      <c r="U31" s="1604"/>
      <c r="V31" s="1604" t="s">
        <v>1778</v>
      </c>
      <c r="W31" s="1604"/>
      <c r="X31" s="1604"/>
      <c r="Y31" s="1604"/>
      <c r="Z31" s="1604"/>
      <c r="AA31" s="1604"/>
      <c r="AB31" s="1604"/>
      <c r="AC31" s="1604"/>
      <c r="AD31" s="1604"/>
      <c r="AE31" s="1604"/>
      <c r="AF31" s="1604"/>
      <c r="AG31" s="1604"/>
      <c r="AH31" s="1604"/>
      <c r="AI31" s="1604"/>
      <c r="AJ31" s="1604"/>
      <c r="AK31" s="1604" t="s">
        <v>1778</v>
      </c>
      <c r="AL31" s="1604"/>
      <c r="AM31" s="1604"/>
      <c r="AN31" s="1604"/>
      <c r="AO31" s="1604"/>
      <c r="AP31" s="1604"/>
      <c r="AQ31" s="1604"/>
      <c r="AR31" s="1604"/>
      <c r="AS31" s="1604"/>
      <c r="AT31" s="1604"/>
      <c r="AU31" s="1604"/>
      <c r="AV31" s="1604"/>
      <c r="AW31" s="1604"/>
      <c r="AX31" s="1604"/>
      <c r="AY31" s="1604"/>
      <c r="AZ31" s="1604"/>
      <c r="BA31" s="1604"/>
      <c r="BB31" s="1604"/>
      <c r="BC31" s="1604"/>
      <c r="BD31" s="1604"/>
      <c r="BE31" s="1604"/>
      <c r="BF31" s="1604"/>
      <c r="BG31" s="1604"/>
      <c r="BH31" s="1604"/>
      <c r="BI31" s="1604"/>
      <c r="BJ31" s="1604"/>
      <c r="BK31" s="1604"/>
      <c r="BL31" s="1604"/>
      <c r="BM31" s="1604"/>
      <c r="BN31" s="1604"/>
      <c r="BO31" s="1604"/>
      <c r="BP31" s="1604"/>
      <c r="BQ31" s="1604"/>
      <c r="BR31" s="1604"/>
      <c r="BS31" s="1604"/>
      <c r="BT31" s="1604"/>
      <c r="BU31" s="1604"/>
      <c r="BV31" s="1604"/>
      <c r="BW31" s="1604"/>
      <c r="BX31" s="1604"/>
      <c r="BY31" s="1604"/>
      <c r="BZ31" s="1604"/>
      <c r="CA31" s="1604"/>
      <c r="CB31" s="1604"/>
      <c r="CC31" s="1604"/>
      <c r="CD31" s="1604"/>
      <c r="CE31" s="1604"/>
      <c r="CF31" s="1604"/>
      <c r="CG31" s="1604"/>
      <c r="CH31" s="1604"/>
      <c r="CI31" s="1604"/>
      <c r="CJ31" s="1604"/>
      <c r="CK31" s="1604"/>
      <c r="CL31" s="1604"/>
      <c r="CM31" s="1604"/>
      <c r="CN31" s="1604"/>
      <c r="CO31" s="1604"/>
      <c r="CP31" s="1604"/>
      <c r="CQ31" s="1604"/>
      <c r="CR31" s="1604"/>
      <c r="CS31" s="1604"/>
      <c r="CT31" s="1604"/>
      <c r="CU31" s="1604"/>
      <c r="CV31" s="1604"/>
      <c r="CW31" s="1604"/>
      <c r="CX31" s="1604"/>
      <c r="CY31" s="1604"/>
      <c r="CZ31" s="1604"/>
      <c r="DA31" s="1604"/>
      <c r="DB31" s="1604"/>
      <c r="DC31" s="1604"/>
      <c r="DD31" s="1604"/>
      <c r="DE31" s="1604"/>
      <c r="DF31" s="1604"/>
      <c r="DG31" s="1604"/>
      <c r="DH31" s="1604"/>
      <c r="DI31" s="1604"/>
      <c r="DJ31" s="1604"/>
      <c r="DK31" s="1604"/>
      <c r="DL31" s="1604"/>
      <c r="DM31" s="1604"/>
      <c r="DN31" s="1604"/>
      <c r="DO31" s="1604"/>
      <c r="DP31" s="1604"/>
      <c r="DQ31" s="1604"/>
      <c r="DR31" s="1604"/>
      <c r="DS31" s="1604"/>
      <c r="DT31" s="1604"/>
      <c r="DU31" s="1604"/>
      <c r="DV31" s="1604"/>
      <c r="DW31" s="1604"/>
      <c r="DX31" s="1604"/>
      <c r="DY31" s="1604"/>
      <c r="DZ31" s="1604"/>
      <c r="EA31" s="1604"/>
      <c r="EB31" s="1604"/>
      <c r="EC31" s="1604"/>
      <c r="ED31" s="1604"/>
      <c r="EE31" s="1604"/>
      <c r="EF31" s="1604"/>
      <c r="EG31" s="1604"/>
      <c r="EH31" s="1604"/>
      <c r="EI31" s="1604"/>
      <c r="EJ31" s="1604"/>
      <c r="EK31" s="1604"/>
      <c r="EL31" s="1604"/>
      <c r="EM31" s="1604"/>
      <c r="EN31" s="1604"/>
      <c r="EO31" s="1604"/>
      <c r="EP31" s="1604"/>
      <c r="EQ31" s="1604"/>
      <c r="ER31" s="1604"/>
      <c r="ES31" s="1604"/>
      <c r="ET31" s="1604"/>
      <c r="EU31" s="1604"/>
      <c r="EV31" s="1604"/>
      <c r="EW31" s="1604"/>
      <c r="EX31" s="1604"/>
      <c r="EY31" s="1604"/>
      <c r="EZ31" s="1604"/>
      <c r="FA31" s="1604"/>
      <c r="FB31" s="1604"/>
      <c r="FC31" s="1604"/>
      <c r="FD31" s="1604"/>
      <c r="FE31" s="1604"/>
      <c r="FF31" s="1604"/>
      <c r="FG31" s="1604"/>
      <c r="FH31" s="1604"/>
      <c r="FI31" s="1604"/>
      <c r="FJ31" s="1604"/>
      <c r="FK31" s="1604"/>
      <c r="FL31" s="1604"/>
      <c r="FM31" s="1604"/>
      <c r="FN31" s="1604"/>
      <c r="FO31" s="1604"/>
      <c r="FP31" s="1604"/>
      <c r="FQ31" s="1604"/>
      <c r="FR31" s="1604"/>
      <c r="FS31" s="1604"/>
      <c r="FT31" s="1604"/>
      <c r="FU31" s="1604"/>
      <c r="FV31" s="1604"/>
      <c r="FW31" s="1604"/>
      <c r="FX31" s="1604"/>
      <c r="FY31" s="1604"/>
      <c r="FZ31" s="1604"/>
      <c r="GA31" s="1604"/>
      <c r="GB31" s="1604"/>
      <c r="GC31" s="1604"/>
      <c r="GD31" s="1604"/>
      <c r="GE31" s="1604"/>
      <c r="GF31" s="1604"/>
      <c r="GG31" s="1604"/>
      <c r="GH31" s="1604"/>
      <c r="GI31" s="1604"/>
      <c r="GJ31" s="1604"/>
      <c r="GK31" s="1604"/>
      <c r="GL31" s="1604"/>
      <c r="GM31" s="1604"/>
      <c r="GN31" s="1604"/>
      <c r="GO31" s="1604"/>
      <c r="GP31" s="1604"/>
      <c r="GQ31" s="1604"/>
      <c r="GR31" s="1604"/>
      <c r="GS31" s="1604"/>
      <c r="GT31" s="1604"/>
      <c r="GU31" s="1604"/>
      <c r="GV31" s="1604"/>
      <c r="GW31" s="1604"/>
      <c r="GX31" s="1604"/>
      <c r="GY31" s="1604"/>
      <c r="GZ31" s="1604"/>
      <c r="HA31" s="1604"/>
      <c r="HB31" s="1604"/>
      <c r="HC31" s="1604"/>
      <c r="HD31" s="1604"/>
      <c r="HE31" s="1604"/>
      <c r="HF31" s="1604"/>
      <c r="HG31" s="1604"/>
      <c r="HH31" s="1604"/>
      <c r="HI31" s="1604"/>
      <c r="HJ31" s="1604"/>
      <c r="HK31" s="1604"/>
      <c r="HL31" s="1604"/>
      <c r="HM31" s="1604"/>
      <c r="HN31" s="1604"/>
      <c r="HO31" s="1604"/>
      <c r="HP31" s="1604"/>
      <c r="HQ31" s="1604"/>
      <c r="HR31" s="1604"/>
      <c r="HS31" s="1604"/>
      <c r="HT31" s="1604"/>
      <c r="HU31" s="1604"/>
      <c r="HV31" s="1604"/>
      <c r="HW31" s="1604"/>
      <c r="HX31" s="1604"/>
      <c r="HY31" s="1604"/>
      <c r="HZ31" s="1604"/>
      <c r="IA31" s="1604"/>
      <c r="IB31" s="1604"/>
      <c r="IC31" s="1604"/>
      <c r="ID31" s="1604"/>
      <c r="IE31" s="1604"/>
      <c r="IF31" s="1604"/>
      <c r="IG31" s="1604"/>
      <c r="IH31" s="1604"/>
      <c r="II31" s="1604"/>
      <c r="IJ31" s="1604"/>
      <c r="IK31" s="1604"/>
      <c r="IL31" s="1604"/>
      <c r="IM31" s="1604"/>
      <c r="IN31" s="1604"/>
      <c r="IO31" s="1604"/>
      <c r="IP31" s="1604"/>
      <c r="IQ31" s="1604"/>
      <c r="IR31" s="1604"/>
      <c r="IS31" s="1604"/>
      <c r="IT31" s="1604"/>
      <c r="IU31" s="1604"/>
    </row>
    <row r="32" spans="1:255">
      <c r="A32" s="2221" t="s">
        <v>1391</v>
      </c>
      <c r="B32" s="1586" t="s">
        <v>5327</v>
      </c>
      <c r="C32" s="1586" t="s">
        <v>5341</v>
      </c>
      <c r="D32" s="1586" t="s">
        <v>5341</v>
      </c>
      <c r="E32" s="1945" t="s">
        <v>5343</v>
      </c>
      <c r="F32" s="1585" t="s">
        <v>5344</v>
      </c>
      <c r="G32" s="1586"/>
      <c r="H32" s="1586" t="s">
        <v>5345</v>
      </c>
      <c r="I32" s="1586" t="s">
        <v>5341</v>
      </c>
      <c r="J32" s="1586"/>
      <c r="K32" s="1917"/>
      <c r="L32" s="1917"/>
      <c r="M32" s="2380">
        <v>2</v>
      </c>
      <c r="N32" s="3229" t="s">
        <v>1778</v>
      </c>
      <c r="O32" s="3230"/>
      <c r="P32" s="1917"/>
      <c r="Q32" s="1917">
        <v>3133</v>
      </c>
      <c r="R32" s="1917">
        <v>3133</v>
      </c>
      <c r="S32" s="1587">
        <v>2</v>
      </c>
      <c r="T32" s="1604"/>
      <c r="U32" s="1604"/>
      <c r="V32" s="1604" t="s">
        <v>1778</v>
      </c>
      <c r="W32" s="1604"/>
      <c r="X32" s="1604"/>
      <c r="Y32" s="1604"/>
      <c r="Z32" s="1604"/>
      <c r="AA32" s="1604"/>
      <c r="AB32" s="1604"/>
      <c r="AC32" s="1604"/>
      <c r="AD32" s="1604"/>
      <c r="AE32" s="1604"/>
      <c r="AF32" s="1604"/>
      <c r="AG32" s="1604"/>
      <c r="AH32" s="1604"/>
      <c r="AI32" s="1604"/>
      <c r="AJ32" s="1604"/>
      <c r="AK32" s="1604" t="s">
        <v>1778</v>
      </c>
      <c r="AL32" s="1604"/>
      <c r="AM32" s="1604"/>
      <c r="AN32" s="1604"/>
      <c r="AO32" s="1604"/>
      <c r="AP32" s="1604"/>
      <c r="AQ32" s="1604"/>
      <c r="AR32" s="1604"/>
      <c r="AS32" s="1604"/>
      <c r="AT32" s="1604"/>
      <c r="AU32" s="1604"/>
      <c r="AV32" s="1604"/>
      <c r="AW32" s="1604"/>
      <c r="AX32" s="1604"/>
      <c r="AY32" s="1604"/>
      <c r="AZ32" s="1604"/>
      <c r="BA32" s="1604"/>
      <c r="BB32" s="1604"/>
      <c r="BC32" s="1604"/>
      <c r="BD32" s="1604"/>
      <c r="BE32" s="1604"/>
      <c r="BF32" s="1604"/>
      <c r="BG32" s="1604"/>
      <c r="BH32" s="1604"/>
      <c r="BI32" s="1604"/>
      <c r="BJ32" s="1604"/>
      <c r="BK32" s="1604"/>
      <c r="BL32" s="1604"/>
      <c r="BM32" s="1604"/>
      <c r="BN32" s="1604"/>
      <c r="BO32" s="1604"/>
      <c r="BP32" s="1604"/>
      <c r="BQ32" s="1604"/>
      <c r="BR32" s="1604"/>
      <c r="BS32" s="1604"/>
      <c r="BT32" s="1604"/>
      <c r="BU32" s="1604"/>
      <c r="BV32" s="1604"/>
      <c r="BW32" s="1604"/>
      <c r="BX32" s="1604"/>
      <c r="BY32" s="1604"/>
      <c r="BZ32" s="1604"/>
      <c r="CA32" s="1604"/>
      <c r="CB32" s="1604"/>
      <c r="CC32" s="1604"/>
      <c r="CD32" s="1604"/>
      <c r="CE32" s="1604"/>
      <c r="CF32" s="1604"/>
      <c r="CG32" s="1604"/>
      <c r="CH32" s="1604"/>
      <c r="CI32" s="1604"/>
      <c r="CJ32" s="1604"/>
      <c r="CK32" s="1604"/>
      <c r="CL32" s="1604"/>
      <c r="CM32" s="1604"/>
      <c r="CN32" s="1604"/>
      <c r="CO32" s="1604"/>
      <c r="CP32" s="1604"/>
      <c r="CQ32" s="1604"/>
      <c r="CR32" s="1604"/>
      <c r="CS32" s="1604"/>
      <c r="CT32" s="1604"/>
      <c r="CU32" s="1604"/>
      <c r="CV32" s="1604"/>
      <c r="CW32" s="1604"/>
      <c r="CX32" s="1604"/>
      <c r="CY32" s="1604"/>
      <c r="CZ32" s="1604"/>
      <c r="DA32" s="1604"/>
      <c r="DB32" s="1604"/>
      <c r="DC32" s="1604"/>
      <c r="DD32" s="1604"/>
      <c r="DE32" s="1604"/>
      <c r="DF32" s="1604"/>
      <c r="DG32" s="1604"/>
      <c r="DH32" s="1604"/>
      <c r="DI32" s="1604"/>
      <c r="DJ32" s="1604"/>
      <c r="DK32" s="1604"/>
      <c r="DL32" s="1604"/>
      <c r="DM32" s="1604"/>
      <c r="DN32" s="1604"/>
      <c r="DO32" s="1604"/>
      <c r="DP32" s="1604"/>
      <c r="DQ32" s="1604"/>
      <c r="DR32" s="1604"/>
      <c r="DS32" s="1604"/>
      <c r="DT32" s="1604"/>
      <c r="DU32" s="1604"/>
      <c r="DV32" s="1604"/>
      <c r="DW32" s="1604"/>
      <c r="DX32" s="1604"/>
      <c r="DY32" s="1604"/>
      <c r="DZ32" s="1604"/>
      <c r="EA32" s="1604"/>
      <c r="EB32" s="1604"/>
      <c r="EC32" s="1604"/>
      <c r="ED32" s="1604"/>
      <c r="EE32" s="1604"/>
      <c r="EF32" s="1604"/>
      <c r="EG32" s="1604"/>
      <c r="EH32" s="1604"/>
      <c r="EI32" s="1604"/>
      <c r="EJ32" s="1604"/>
      <c r="EK32" s="1604"/>
      <c r="EL32" s="1604"/>
      <c r="EM32" s="1604"/>
      <c r="EN32" s="1604"/>
      <c r="EO32" s="1604"/>
      <c r="EP32" s="1604"/>
      <c r="EQ32" s="1604"/>
      <c r="ER32" s="1604"/>
      <c r="ES32" s="1604"/>
      <c r="ET32" s="1604"/>
      <c r="EU32" s="1604"/>
      <c r="EV32" s="1604"/>
      <c r="EW32" s="1604"/>
      <c r="EX32" s="1604"/>
      <c r="EY32" s="1604"/>
      <c r="EZ32" s="1604"/>
      <c r="FA32" s="1604"/>
      <c r="FB32" s="1604"/>
      <c r="FC32" s="1604"/>
      <c r="FD32" s="1604"/>
      <c r="FE32" s="1604"/>
      <c r="FF32" s="1604"/>
      <c r="FG32" s="1604"/>
      <c r="FH32" s="1604"/>
      <c r="FI32" s="1604"/>
      <c r="FJ32" s="1604"/>
      <c r="FK32" s="1604"/>
      <c r="FL32" s="1604"/>
      <c r="FM32" s="1604"/>
      <c r="FN32" s="1604"/>
      <c r="FO32" s="1604"/>
      <c r="FP32" s="1604"/>
      <c r="FQ32" s="1604"/>
      <c r="FR32" s="1604"/>
      <c r="FS32" s="1604"/>
      <c r="FT32" s="1604"/>
      <c r="FU32" s="1604"/>
      <c r="FV32" s="1604"/>
      <c r="FW32" s="1604"/>
      <c r="FX32" s="1604"/>
      <c r="FY32" s="1604"/>
      <c r="FZ32" s="1604"/>
      <c r="GA32" s="1604"/>
      <c r="GB32" s="1604"/>
      <c r="GC32" s="1604"/>
      <c r="GD32" s="1604"/>
      <c r="GE32" s="1604"/>
      <c r="GF32" s="1604"/>
      <c r="GG32" s="1604"/>
      <c r="GH32" s="1604"/>
      <c r="GI32" s="1604"/>
      <c r="GJ32" s="1604"/>
      <c r="GK32" s="1604"/>
      <c r="GL32" s="1604"/>
      <c r="GM32" s="1604"/>
      <c r="GN32" s="1604"/>
      <c r="GO32" s="1604"/>
      <c r="GP32" s="1604"/>
      <c r="GQ32" s="1604"/>
      <c r="GR32" s="1604"/>
      <c r="GS32" s="1604"/>
      <c r="GT32" s="1604"/>
      <c r="GU32" s="1604"/>
      <c r="GV32" s="1604"/>
      <c r="GW32" s="1604"/>
      <c r="GX32" s="1604"/>
      <c r="GY32" s="1604"/>
      <c r="GZ32" s="1604"/>
      <c r="HA32" s="1604"/>
      <c r="HB32" s="1604"/>
      <c r="HC32" s="1604"/>
      <c r="HD32" s="1604"/>
      <c r="HE32" s="1604"/>
      <c r="HF32" s="1604"/>
      <c r="HG32" s="1604"/>
      <c r="HH32" s="1604"/>
      <c r="HI32" s="1604"/>
      <c r="HJ32" s="1604"/>
      <c r="HK32" s="1604"/>
      <c r="HL32" s="1604"/>
      <c r="HM32" s="1604"/>
      <c r="HN32" s="1604"/>
      <c r="HO32" s="1604"/>
      <c r="HP32" s="1604"/>
      <c r="HQ32" s="1604"/>
      <c r="HR32" s="1604"/>
      <c r="HS32" s="1604"/>
      <c r="HT32" s="1604"/>
      <c r="HU32" s="1604"/>
      <c r="HV32" s="1604"/>
      <c r="HW32" s="1604"/>
      <c r="HX32" s="1604"/>
      <c r="HY32" s="1604"/>
      <c r="HZ32" s="1604"/>
      <c r="IA32" s="1604"/>
      <c r="IB32" s="1604"/>
      <c r="IC32" s="1604"/>
      <c r="ID32" s="1604"/>
      <c r="IE32" s="1604"/>
      <c r="IF32" s="1604"/>
      <c r="IG32" s="1604"/>
      <c r="IH32" s="1604"/>
      <c r="II32" s="1604"/>
      <c r="IJ32" s="1604"/>
      <c r="IK32" s="1604"/>
      <c r="IL32" s="1604"/>
      <c r="IM32" s="1604"/>
      <c r="IN32" s="1604"/>
      <c r="IO32" s="1604"/>
      <c r="IP32" s="1604"/>
      <c r="IQ32" s="1604"/>
      <c r="IR32" s="1604"/>
      <c r="IS32" s="1604"/>
      <c r="IT32" s="1604"/>
      <c r="IU32" s="1604"/>
    </row>
    <row r="33" spans="1:255">
      <c r="A33" s="2221" t="s">
        <v>1392</v>
      </c>
      <c r="B33" s="1586" t="s">
        <v>5328</v>
      </c>
      <c r="C33" s="1586" t="s">
        <v>5341</v>
      </c>
      <c r="D33" s="1586" t="s">
        <v>5341</v>
      </c>
      <c r="E33" s="1945" t="s">
        <v>5343</v>
      </c>
      <c r="F33" s="1585" t="s">
        <v>5344</v>
      </c>
      <c r="G33" s="1586"/>
      <c r="H33" s="1586" t="s">
        <v>5345</v>
      </c>
      <c r="I33" s="1586" t="s">
        <v>5341</v>
      </c>
      <c r="J33" s="1586"/>
      <c r="K33" s="1917"/>
      <c r="L33" s="1917"/>
      <c r="M33" s="2380">
        <v>3</v>
      </c>
      <c r="N33" s="3229"/>
      <c r="O33" s="3230"/>
      <c r="P33" s="1917"/>
      <c r="Q33" s="1917">
        <v>325170</v>
      </c>
      <c r="R33" s="1917">
        <v>325170</v>
      </c>
      <c r="S33" s="1587">
        <v>3</v>
      </c>
      <c r="T33" s="1604"/>
      <c r="U33" s="1604"/>
      <c r="V33" s="1604" t="s">
        <v>1778</v>
      </c>
      <c r="W33" s="1604"/>
      <c r="X33" s="1604"/>
      <c r="Y33" s="1604"/>
      <c r="Z33" s="1604"/>
      <c r="AA33" s="1604"/>
      <c r="AB33" s="1604"/>
      <c r="AC33" s="1604"/>
      <c r="AD33" s="1604"/>
      <c r="AE33" s="1604"/>
      <c r="AF33" s="1604"/>
      <c r="AG33" s="1604"/>
      <c r="AH33" s="1604"/>
      <c r="AI33" s="1604"/>
      <c r="AJ33" s="1604"/>
      <c r="AK33" s="1604" t="s">
        <v>1778</v>
      </c>
      <c r="AL33" s="1604"/>
      <c r="AM33" s="1604"/>
      <c r="AN33" s="1604"/>
      <c r="AO33" s="1604"/>
      <c r="AP33" s="1604"/>
      <c r="AQ33" s="1604"/>
      <c r="AR33" s="1604"/>
      <c r="AS33" s="1604"/>
      <c r="AT33" s="1604"/>
      <c r="AU33" s="1604"/>
      <c r="AV33" s="1604"/>
      <c r="AW33" s="1604"/>
      <c r="AX33" s="1604"/>
      <c r="AY33" s="1604"/>
      <c r="AZ33" s="1604"/>
      <c r="BA33" s="1604"/>
      <c r="BB33" s="1604"/>
      <c r="BC33" s="1604"/>
      <c r="BD33" s="1604"/>
      <c r="BE33" s="1604"/>
      <c r="BF33" s="1604"/>
      <c r="BG33" s="1604"/>
      <c r="BH33" s="1604"/>
      <c r="BI33" s="1604"/>
      <c r="BJ33" s="1604"/>
      <c r="BK33" s="1604"/>
      <c r="BL33" s="1604"/>
      <c r="BM33" s="1604"/>
      <c r="BN33" s="1604"/>
      <c r="BO33" s="1604"/>
      <c r="BP33" s="1604"/>
      <c r="BQ33" s="1604"/>
      <c r="BR33" s="1604"/>
      <c r="BS33" s="1604"/>
      <c r="BT33" s="1604"/>
      <c r="BU33" s="1604"/>
      <c r="BV33" s="1604"/>
      <c r="BW33" s="1604"/>
      <c r="BX33" s="1604"/>
      <c r="BY33" s="1604"/>
      <c r="BZ33" s="1604"/>
      <c r="CA33" s="1604"/>
      <c r="CB33" s="1604"/>
      <c r="CC33" s="1604"/>
      <c r="CD33" s="1604"/>
      <c r="CE33" s="1604"/>
      <c r="CF33" s="1604"/>
      <c r="CG33" s="1604"/>
      <c r="CH33" s="1604"/>
      <c r="CI33" s="1604"/>
      <c r="CJ33" s="1604"/>
      <c r="CK33" s="1604"/>
      <c r="CL33" s="1604"/>
      <c r="CM33" s="1604"/>
      <c r="CN33" s="1604"/>
      <c r="CO33" s="1604"/>
      <c r="CP33" s="1604"/>
      <c r="CQ33" s="1604"/>
      <c r="CR33" s="1604"/>
      <c r="CS33" s="1604"/>
      <c r="CT33" s="1604"/>
      <c r="CU33" s="1604"/>
      <c r="CV33" s="1604"/>
      <c r="CW33" s="1604"/>
      <c r="CX33" s="1604"/>
      <c r="CY33" s="1604"/>
      <c r="CZ33" s="1604"/>
      <c r="DA33" s="1604"/>
      <c r="DB33" s="1604"/>
      <c r="DC33" s="1604"/>
      <c r="DD33" s="1604"/>
      <c r="DE33" s="1604"/>
      <c r="DF33" s="1604"/>
      <c r="DG33" s="1604"/>
      <c r="DH33" s="1604"/>
      <c r="DI33" s="1604"/>
      <c r="DJ33" s="1604"/>
      <c r="DK33" s="1604"/>
      <c r="DL33" s="1604"/>
      <c r="DM33" s="1604"/>
      <c r="DN33" s="1604"/>
      <c r="DO33" s="1604"/>
      <c r="DP33" s="1604"/>
      <c r="DQ33" s="1604"/>
      <c r="DR33" s="1604"/>
      <c r="DS33" s="1604"/>
      <c r="DT33" s="1604"/>
      <c r="DU33" s="1604"/>
      <c r="DV33" s="1604"/>
      <c r="DW33" s="1604"/>
      <c r="DX33" s="1604"/>
      <c r="DY33" s="1604"/>
      <c r="DZ33" s="1604"/>
      <c r="EA33" s="1604"/>
      <c r="EB33" s="1604"/>
      <c r="EC33" s="1604"/>
      <c r="ED33" s="1604"/>
      <c r="EE33" s="1604"/>
      <c r="EF33" s="1604"/>
      <c r="EG33" s="1604"/>
      <c r="EH33" s="1604"/>
      <c r="EI33" s="1604"/>
      <c r="EJ33" s="1604"/>
      <c r="EK33" s="1604"/>
      <c r="EL33" s="1604"/>
      <c r="EM33" s="1604"/>
      <c r="EN33" s="1604"/>
      <c r="EO33" s="1604"/>
      <c r="EP33" s="1604"/>
      <c r="EQ33" s="1604"/>
      <c r="ER33" s="1604"/>
      <c r="ES33" s="1604"/>
      <c r="ET33" s="1604"/>
      <c r="EU33" s="1604"/>
      <c r="EV33" s="1604"/>
      <c r="EW33" s="1604"/>
      <c r="EX33" s="1604"/>
      <c r="EY33" s="1604"/>
      <c r="EZ33" s="1604"/>
      <c r="FA33" s="1604"/>
      <c r="FB33" s="1604"/>
      <c r="FC33" s="1604"/>
      <c r="FD33" s="1604"/>
      <c r="FE33" s="1604"/>
      <c r="FF33" s="1604"/>
      <c r="FG33" s="1604"/>
      <c r="FH33" s="1604"/>
      <c r="FI33" s="1604"/>
      <c r="FJ33" s="1604"/>
      <c r="FK33" s="1604"/>
      <c r="FL33" s="1604"/>
      <c r="FM33" s="1604"/>
      <c r="FN33" s="1604"/>
      <c r="FO33" s="1604"/>
      <c r="FP33" s="1604"/>
      <c r="FQ33" s="1604"/>
      <c r="FR33" s="1604"/>
      <c r="FS33" s="1604"/>
      <c r="FT33" s="1604"/>
      <c r="FU33" s="1604"/>
      <c r="FV33" s="1604"/>
      <c r="FW33" s="1604"/>
      <c r="FX33" s="1604"/>
      <c r="FY33" s="1604"/>
      <c r="FZ33" s="1604"/>
      <c r="GA33" s="1604"/>
      <c r="GB33" s="1604"/>
      <c r="GC33" s="1604"/>
      <c r="GD33" s="1604"/>
      <c r="GE33" s="1604"/>
      <c r="GF33" s="1604"/>
      <c r="GG33" s="1604"/>
      <c r="GH33" s="1604"/>
      <c r="GI33" s="1604"/>
      <c r="GJ33" s="1604"/>
      <c r="GK33" s="1604"/>
      <c r="GL33" s="1604"/>
      <c r="GM33" s="1604"/>
      <c r="GN33" s="1604"/>
      <c r="GO33" s="1604"/>
      <c r="GP33" s="1604"/>
      <c r="GQ33" s="1604"/>
      <c r="GR33" s="1604"/>
      <c r="GS33" s="1604"/>
      <c r="GT33" s="1604"/>
      <c r="GU33" s="1604"/>
      <c r="GV33" s="1604"/>
      <c r="GW33" s="1604"/>
      <c r="GX33" s="1604"/>
      <c r="GY33" s="1604"/>
      <c r="GZ33" s="1604"/>
      <c r="HA33" s="1604"/>
      <c r="HB33" s="1604"/>
      <c r="HC33" s="1604"/>
      <c r="HD33" s="1604"/>
      <c r="HE33" s="1604"/>
      <c r="HF33" s="1604"/>
      <c r="HG33" s="1604"/>
      <c r="HH33" s="1604"/>
      <c r="HI33" s="1604"/>
      <c r="HJ33" s="1604"/>
      <c r="HK33" s="1604"/>
      <c r="HL33" s="1604"/>
      <c r="HM33" s="1604"/>
      <c r="HN33" s="1604"/>
      <c r="HO33" s="1604"/>
      <c r="HP33" s="1604"/>
      <c r="HQ33" s="1604"/>
      <c r="HR33" s="1604"/>
      <c r="HS33" s="1604"/>
      <c r="HT33" s="1604"/>
      <c r="HU33" s="1604"/>
      <c r="HV33" s="1604"/>
      <c r="HW33" s="1604"/>
      <c r="HX33" s="1604"/>
      <c r="HY33" s="1604"/>
      <c r="HZ33" s="1604"/>
      <c r="IA33" s="1604"/>
      <c r="IB33" s="1604"/>
      <c r="IC33" s="1604"/>
      <c r="ID33" s="1604"/>
      <c r="IE33" s="1604"/>
      <c r="IF33" s="1604"/>
      <c r="IG33" s="1604"/>
      <c r="IH33" s="1604"/>
      <c r="II33" s="1604"/>
      <c r="IJ33" s="1604"/>
      <c r="IK33" s="1604"/>
      <c r="IL33" s="1604"/>
      <c r="IM33" s="1604"/>
      <c r="IN33" s="1604"/>
      <c r="IO33" s="1604"/>
      <c r="IP33" s="1604"/>
      <c r="IQ33" s="1604"/>
      <c r="IR33" s="1604"/>
      <c r="IS33" s="1604"/>
      <c r="IT33" s="1604"/>
      <c r="IU33" s="1604"/>
    </row>
    <row r="34" spans="1:255">
      <c r="A34" s="2221" t="s">
        <v>1393</v>
      </c>
      <c r="B34" s="1586" t="s">
        <v>5329</v>
      </c>
      <c r="C34" s="1586" t="s">
        <v>5341</v>
      </c>
      <c r="D34" s="1586" t="s">
        <v>5341</v>
      </c>
      <c r="E34" s="1945" t="s">
        <v>5343</v>
      </c>
      <c r="F34" s="1585" t="s">
        <v>5344</v>
      </c>
      <c r="G34" s="1586"/>
      <c r="H34" s="1586" t="s">
        <v>5345</v>
      </c>
      <c r="I34" s="1586" t="s">
        <v>5341</v>
      </c>
      <c r="J34" s="1586"/>
      <c r="K34" s="1917"/>
      <c r="L34" s="1917"/>
      <c r="M34" s="2380">
        <v>4</v>
      </c>
      <c r="N34" s="3229"/>
      <c r="O34" s="3230"/>
      <c r="P34" s="1917"/>
      <c r="Q34" s="1917">
        <v>-124248</v>
      </c>
      <c r="R34" s="1917">
        <v>-124248</v>
      </c>
      <c r="S34" s="1587">
        <v>4</v>
      </c>
      <c r="T34" s="1604"/>
      <c r="U34" s="1604"/>
      <c r="V34" s="1604" t="s">
        <v>1778</v>
      </c>
      <c r="W34" s="1604"/>
      <c r="X34" s="1604"/>
      <c r="Y34" s="1604"/>
      <c r="Z34" s="1604"/>
      <c r="AA34" s="1604"/>
      <c r="AB34" s="1604"/>
      <c r="AC34" s="1604"/>
      <c r="AD34" s="1604"/>
      <c r="AE34" s="1604"/>
      <c r="AF34" s="1604"/>
      <c r="AG34" s="1604"/>
      <c r="AH34" s="1604"/>
      <c r="AI34" s="1604"/>
      <c r="AJ34" s="1604"/>
      <c r="AK34" s="1604" t="s">
        <v>1778</v>
      </c>
      <c r="AL34" s="1604"/>
      <c r="AM34" s="1604"/>
      <c r="AN34" s="1604"/>
      <c r="AO34" s="1604"/>
      <c r="AP34" s="1604"/>
      <c r="AQ34" s="1604"/>
      <c r="AR34" s="1604"/>
      <c r="AS34" s="1604"/>
      <c r="AT34" s="1604"/>
      <c r="AU34" s="1604"/>
      <c r="AV34" s="1604"/>
      <c r="AW34" s="1604"/>
      <c r="AX34" s="1604"/>
      <c r="AY34" s="1604"/>
      <c r="AZ34" s="1604"/>
      <c r="BA34" s="1604"/>
      <c r="BB34" s="1604"/>
      <c r="BC34" s="1604"/>
      <c r="BD34" s="1604"/>
      <c r="BE34" s="1604"/>
      <c r="BF34" s="1604"/>
      <c r="BG34" s="1604"/>
      <c r="BH34" s="1604"/>
      <c r="BI34" s="1604"/>
      <c r="BJ34" s="1604"/>
      <c r="BK34" s="1604"/>
      <c r="BL34" s="1604"/>
      <c r="BM34" s="1604"/>
      <c r="BN34" s="1604"/>
      <c r="BO34" s="1604"/>
      <c r="BP34" s="1604"/>
      <c r="BQ34" s="1604"/>
      <c r="BR34" s="1604"/>
      <c r="BS34" s="1604"/>
      <c r="BT34" s="1604"/>
      <c r="BU34" s="1604"/>
      <c r="BV34" s="1604"/>
      <c r="BW34" s="1604"/>
      <c r="BX34" s="1604"/>
      <c r="BY34" s="1604"/>
      <c r="BZ34" s="1604"/>
      <c r="CA34" s="1604"/>
      <c r="CB34" s="1604"/>
      <c r="CC34" s="1604"/>
      <c r="CD34" s="1604"/>
      <c r="CE34" s="1604"/>
      <c r="CF34" s="1604"/>
      <c r="CG34" s="1604"/>
      <c r="CH34" s="1604"/>
      <c r="CI34" s="1604"/>
      <c r="CJ34" s="1604"/>
      <c r="CK34" s="1604"/>
      <c r="CL34" s="1604"/>
      <c r="CM34" s="1604"/>
      <c r="CN34" s="1604"/>
      <c r="CO34" s="1604"/>
      <c r="CP34" s="1604"/>
      <c r="CQ34" s="1604"/>
      <c r="CR34" s="1604"/>
      <c r="CS34" s="1604"/>
      <c r="CT34" s="1604"/>
      <c r="CU34" s="1604"/>
      <c r="CV34" s="1604"/>
      <c r="CW34" s="1604"/>
      <c r="CX34" s="1604"/>
      <c r="CY34" s="1604"/>
      <c r="CZ34" s="1604"/>
      <c r="DA34" s="1604"/>
      <c r="DB34" s="1604"/>
      <c r="DC34" s="1604"/>
      <c r="DD34" s="1604"/>
      <c r="DE34" s="1604"/>
      <c r="DF34" s="1604"/>
      <c r="DG34" s="1604"/>
      <c r="DH34" s="1604"/>
      <c r="DI34" s="1604"/>
      <c r="DJ34" s="1604"/>
      <c r="DK34" s="1604"/>
      <c r="DL34" s="1604"/>
      <c r="DM34" s="1604"/>
      <c r="DN34" s="1604"/>
      <c r="DO34" s="1604"/>
      <c r="DP34" s="1604"/>
      <c r="DQ34" s="1604"/>
      <c r="DR34" s="1604"/>
      <c r="DS34" s="1604"/>
      <c r="DT34" s="1604"/>
      <c r="DU34" s="1604"/>
      <c r="DV34" s="1604"/>
      <c r="DW34" s="1604"/>
      <c r="DX34" s="1604"/>
      <c r="DY34" s="1604"/>
      <c r="DZ34" s="1604"/>
      <c r="EA34" s="1604"/>
      <c r="EB34" s="1604"/>
      <c r="EC34" s="1604"/>
      <c r="ED34" s="1604"/>
      <c r="EE34" s="1604"/>
      <c r="EF34" s="1604"/>
      <c r="EG34" s="1604"/>
      <c r="EH34" s="1604"/>
      <c r="EI34" s="1604"/>
      <c r="EJ34" s="1604"/>
      <c r="EK34" s="1604"/>
      <c r="EL34" s="1604"/>
      <c r="EM34" s="1604"/>
      <c r="EN34" s="1604"/>
      <c r="EO34" s="1604"/>
      <c r="EP34" s="1604"/>
      <c r="EQ34" s="1604"/>
      <c r="ER34" s="1604"/>
      <c r="ES34" s="1604"/>
      <c r="ET34" s="1604"/>
      <c r="EU34" s="1604"/>
      <c r="EV34" s="1604"/>
      <c r="EW34" s="1604"/>
      <c r="EX34" s="1604"/>
      <c r="EY34" s="1604"/>
      <c r="EZ34" s="1604"/>
      <c r="FA34" s="1604"/>
      <c r="FB34" s="1604"/>
      <c r="FC34" s="1604"/>
      <c r="FD34" s="1604"/>
      <c r="FE34" s="1604"/>
      <c r="FF34" s="1604"/>
      <c r="FG34" s="1604"/>
      <c r="FH34" s="1604"/>
      <c r="FI34" s="1604"/>
      <c r="FJ34" s="1604"/>
      <c r="FK34" s="1604"/>
      <c r="FL34" s="1604"/>
      <c r="FM34" s="1604"/>
      <c r="FN34" s="1604"/>
      <c r="FO34" s="1604"/>
      <c r="FP34" s="1604"/>
      <c r="FQ34" s="1604"/>
      <c r="FR34" s="1604"/>
      <c r="FS34" s="1604"/>
      <c r="FT34" s="1604"/>
      <c r="FU34" s="1604"/>
      <c r="FV34" s="1604"/>
      <c r="FW34" s="1604"/>
      <c r="FX34" s="1604"/>
      <c r="FY34" s="1604"/>
      <c r="FZ34" s="1604"/>
      <c r="GA34" s="1604"/>
      <c r="GB34" s="1604"/>
      <c r="GC34" s="1604"/>
      <c r="GD34" s="1604"/>
      <c r="GE34" s="1604"/>
      <c r="GF34" s="1604"/>
      <c r="GG34" s="1604"/>
      <c r="GH34" s="1604"/>
      <c r="GI34" s="1604"/>
      <c r="GJ34" s="1604"/>
      <c r="GK34" s="1604"/>
      <c r="GL34" s="1604"/>
      <c r="GM34" s="1604"/>
      <c r="GN34" s="1604"/>
      <c r="GO34" s="1604"/>
      <c r="GP34" s="1604"/>
      <c r="GQ34" s="1604"/>
      <c r="GR34" s="1604"/>
      <c r="GS34" s="1604"/>
      <c r="GT34" s="1604"/>
      <c r="GU34" s="1604"/>
      <c r="GV34" s="1604"/>
      <c r="GW34" s="1604"/>
      <c r="GX34" s="1604"/>
      <c r="GY34" s="1604"/>
      <c r="GZ34" s="1604"/>
      <c r="HA34" s="1604"/>
      <c r="HB34" s="1604"/>
      <c r="HC34" s="1604"/>
      <c r="HD34" s="1604"/>
      <c r="HE34" s="1604"/>
      <c r="HF34" s="1604"/>
      <c r="HG34" s="1604"/>
      <c r="HH34" s="1604"/>
      <c r="HI34" s="1604"/>
      <c r="HJ34" s="1604"/>
      <c r="HK34" s="1604"/>
      <c r="HL34" s="1604"/>
      <c r="HM34" s="1604"/>
      <c r="HN34" s="1604"/>
      <c r="HO34" s="1604"/>
      <c r="HP34" s="1604"/>
      <c r="HQ34" s="1604"/>
      <c r="HR34" s="1604"/>
      <c r="HS34" s="1604"/>
      <c r="HT34" s="1604"/>
      <c r="HU34" s="1604"/>
      <c r="HV34" s="1604"/>
      <c r="HW34" s="1604"/>
      <c r="HX34" s="1604"/>
      <c r="HY34" s="1604"/>
      <c r="HZ34" s="1604"/>
      <c r="IA34" s="1604"/>
      <c r="IB34" s="1604"/>
      <c r="IC34" s="1604"/>
      <c r="ID34" s="1604"/>
      <c r="IE34" s="1604"/>
      <c r="IF34" s="1604"/>
      <c r="IG34" s="1604"/>
      <c r="IH34" s="1604"/>
      <c r="II34" s="1604"/>
      <c r="IJ34" s="1604"/>
      <c r="IK34" s="1604"/>
      <c r="IL34" s="1604"/>
      <c r="IM34" s="1604"/>
      <c r="IN34" s="1604"/>
      <c r="IO34" s="1604"/>
      <c r="IP34" s="1604"/>
      <c r="IQ34" s="1604"/>
      <c r="IR34" s="1604"/>
      <c r="IS34" s="1604"/>
      <c r="IT34" s="1604"/>
      <c r="IU34" s="1604"/>
    </row>
    <row r="35" spans="1:255">
      <c r="A35" s="2221" t="s">
        <v>1394</v>
      </c>
      <c r="B35" s="1586" t="s">
        <v>5330</v>
      </c>
      <c r="C35" s="1586" t="s">
        <v>5341</v>
      </c>
      <c r="D35" s="1586" t="s">
        <v>5341</v>
      </c>
      <c r="E35" s="1945" t="s">
        <v>5343</v>
      </c>
      <c r="F35" s="1585" t="s">
        <v>5344</v>
      </c>
      <c r="G35" s="1586"/>
      <c r="H35" s="1586" t="s">
        <v>5345</v>
      </c>
      <c r="I35" s="1586" t="s">
        <v>5341</v>
      </c>
      <c r="J35" s="1586"/>
      <c r="K35" s="1917"/>
      <c r="L35" s="1917"/>
      <c r="M35" s="2380">
        <v>5</v>
      </c>
      <c r="N35" s="3229"/>
      <c r="O35" s="3230"/>
      <c r="P35" s="1917"/>
      <c r="Q35" s="1917">
        <v>22879</v>
      </c>
      <c r="R35" s="1917">
        <v>22879</v>
      </c>
      <c r="S35" s="1587">
        <v>5</v>
      </c>
      <c r="T35" s="1604"/>
      <c r="U35" s="1604"/>
      <c r="V35" s="1604" t="s">
        <v>1778</v>
      </c>
      <c r="W35" s="1604"/>
      <c r="X35" s="1604"/>
      <c r="Y35" s="1604"/>
      <c r="Z35" s="1604"/>
      <c r="AA35" s="1604"/>
      <c r="AB35" s="1604"/>
      <c r="AC35" s="1604"/>
      <c r="AD35" s="1604"/>
      <c r="AE35" s="1604"/>
      <c r="AF35" s="1604"/>
      <c r="AG35" s="1604"/>
      <c r="AH35" s="1604"/>
      <c r="AI35" s="1604"/>
      <c r="AJ35" s="1604"/>
      <c r="AK35" s="1604" t="s">
        <v>1778</v>
      </c>
      <c r="AL35" s="1604"/>
      <c r="AM35" s="1604"/>
      <c r="AN35" s="1604"/>
      <c r="AO35" s="1604"/>
      <c r="AP35" s="1604"/>
      <c r="AQ35" s="1604"/>
      <c r="AR35" s="1604"/>
      <c r="AS35" s="1604"/>
      <c r="AT35" s="1604"/>
      <c r="AU35" s="1604"/>
      <c r="AV35" s="1604"/>
      <c r="AW35" s="1604"/>
      <c r="AX35" s="1604"/>
      <c r="AY35" s="1604"/>
      <c r="AZ35" s="1604"/>
      <c r="BA35" s="1604"/>
      <c r="BB35" s="1604"/>
      <c r="BC35" s="1604"/>
      <c r="BD35" s="1604"/>
      <c r="BE35" s="1604"/>
      <c r="BF35" s="1604"/>
      <c r="BG35" s="1604"/>
      <c r="BH35" s="1604"/>
      <c r="BI35" s="1604"/>
      <c r="BJ35" s="1604"/>
      <c r="BK35" s="1604"/>
      <c r="BL35" s="1604"/>
      <c r="BM35" s="1604"/>
      <c r="BN35" s="1604"/>
      <c r="BO35" s="1604"/>
      <c r="BP35" s="1604"/>
      <c r="BQ35" s="1604"/>
      <c r="BR35" s="1604"/>
      <c r="BS35" s="1604"/>
      <c r="BT35" s="1604"/>
      <c r="BU35" s="1604"/>
      <c r="BV35" s="1604"/>
      <c r="BW35" s="1604"/>
      <c r="BX35" s="1604"/>
      <c r="BY35" s="1604"/>
      <c r="BZ35" s="1604"/>
      <c r="CA35" s="1604"/>
      <c r="CB35" s="1604"/>
      <c r="CC35" s="1604"/>
      <c r="CD35" s="1604"/>
      <c r="CE35" s="1604"/>
      <c r="CF35" s="1604"/>
      <c r="CG35" s="1604"/>
      <c r="CH35" s="1604"/>
      <c r="CI35" s="1604"/>
      <c r="CJ35" s="1604"/>
      <c r="CK35" s="1604"/>
      <c r="CL35" s="1604"/>
      <c r="CM35" s="1604"/>
      <c r="CN35" s="1604"/>
      <c r="CO35" s="1604"/>
      <c r="CP35" s="1604"/>
      <c r="CQ35" s="1604"/>
      <c r="CR35" s="1604"/>
      <c r="CS35" s="1604"/>
      <c r="CT35" s="1604"/>
      <c r="CU35" s="1604"/>
      <c r="CV35" s="1604"/>
      <c r="CW35" s="1604"/>
      <c r="CX35" s="1604"/>
      <c r="CY35" s="1604"/>
      <c r="CZ35" s="1604"/>
      <c r="DA35" s="1604"/>
      <c r="DB35" s="1604"/>
      <c r="DC35" s="1604"/>
      <c r="DD35" s="1604"/>
      <c r="DE35" s="1604"/>
      <c r="DF35" s="1604"/>
      <c r="DG35" s="1604"/>
      <c r="DH35" s="1604"/>
      <c r="DI35" s="1604"/>
      <c r="DJ35" s="1604"/>
      <c r="DK35" s="1604"/>
      <c r="DL35" s="1604"/>
      <c r="DM35" s="1604"/>
      <c r="DN35" s="1604"/>
      <c r="DO35" s="1604"/>
      <c r="DP35" s="1604"/>
      <c r="DQ35" s="1604"/>
      <c r="DR35" s="1604"/>
      <c r="DS35" s="1604"/>
      <c r="DT35" s="1604"/>
      <c r="DU35" s="1604"/>
      <c r="DV35" s="1604"/>
      <c r="DW35" s="1604"/>
      <c r="DX35" s="1604"/>
      <c r="DY35" s="1604"/>
      <c r="DZ35" s="1604"/>
      <c r="EA35" s="1604"/>
      <c r="EB35" s="1604"/>
      <c r="EC35" s="1604"/>
      <c r="ED35" s="1604"/>
      <c r="EE35" s="1604"/>
      <c r="EF35" s="1604"/>
      <c r="EG35" s="1604"/>
      <c r="EH35" s="1604"/>
      <c r="EI35" s="1604"/>
      <c r="EJ35" s="1604"/>
      <c r="EK35" s="1604"/>
      <c r="EL35" s="1604"/>
      <c r="EM35" s="1604"/>
      <c r="EN35" s="1604"/>
      <c r="EO35" s="1604"/>
      <c r="EP35" s="1604"/>
      <c r="EQ35" s="1604"/>
      <c r="ER35" s="1604"/>
      <c r="ES35" s="1604"/>
      <c r="ET35" s="1604"/>
      <c r="EU35" s="1604"/>
      <c r="EV35" s="1604"/>
      <c r="EW35" s="1604"/>
      <c r="EX35" s="1604"/>
      <c r="EY35" s="1604"/>
      <c r="EZ35" s="1604"/>
      <c r="FA35" s="1604"/>
      <c r="FB35" s="1604"/>
      <c r="FC35" s="1604"/>
      <c r="FD35" s="1604"/>
      <c r="FE35" s="1604"/>
      <c r="FF35" s="1604"/>
      <c r="FG35" s="1604"/>
      <c r="FH35" s="1604"/>
      <c r="FI35" s="1604"/>
      <c r="FJ35" s="1604"/>
      <c r="FK35" s="1604"/>
      <c r="FL35" s="1604"/>
      <c r="FM35" s="1604"/>
      <c r="FN35" s="1604"/>
      <c r="FO35" s="1604"/>
      <c r="FP35" s="1604"/>
      <c r="FQ35" s="1604"/>
      <c r="FR35" s="1604"/>
      <c r="FS35" s="1604"/>
      <c r="FT35" s="1604"/>
      <c r="FU35" s="1604"/>
      <c r="FV35" s="1604"/>
      <c r="FW35" s="1604"/>
      <c r="FX35" s="1604"/>
      <c r="FY35" s="1604"/>
      <c r="FZ35" s="1604"/>
      <c r="GA35" s="1604"/>
      <c r="GB35" s="1604"/>
      <c r="GC35" s="1604"/>
      <c r="GD35" s="1604"/>
      <c r="GE35" s="1604"/>
      <c r="GF35" s="1604"/>
      <c r="GG35" s="1604"/>
      <c r="GH35" s="1604"/>
      <c r="GI35" s="1604"/>
      <c r="GJ35" s="1604"/>
      <c r="GK35" s="1604"/>
      <c r="GL35" s="1604"/>
      <c r="GM35" s="1604"/>
      <c r="GN35" s="1604"/>
      <c r="GO35" s="1604"/>
      <c r="GP35" s="1604"/>
      <c r="GQ35" s="1604"/>
      <c r="GR35" s="1604"/>
      <c r="GS35" s="1604"/>
      <c r="GT35" s="1604"/>
      <c r="GU35" s="1604"/>
      <c r="GV35" s="1604"/>
      <c r="GW35" s="1604"/>
      <c r="GX35" s="1604"/>
      <c r="GY35" s="1604"/>
      <c r="GZ35" s="1604"/>
      <c r="HA35" s="1604"/>
      <c r="HB35" s="1604"/>
      <c r="HC35" s="1604"/>
      <c r="HD35" s="1604"/>
      <c r="HE35" s="1604"/>
      <c r="HF35" s="1604"/>
      <c r="HG35" s="1604"/>
      <c r="HH35" s="1604"/>
      <c r="HI35" s="1604"/>
      <c r="HJ35" s="1604"/>
      <c r="HK35" s="1604"/>
      <c r="HL35" s="1604"/>
      <c r="HM35" s="1604"/>
      <c r="HN35" s="1604"/>
      <c r="HO35" s="1604"/>
      <c r="HP35" s="1604"/>
      <c r="HQ35" s="1604"/>
      <c r="HR35" s="1604"/>
      <c r="HS35" s="1604"/>
      <c r="HT35" s="1604"/>
      <c r="HU35" s="1604"/>
      <c r="HV35" s="1604"/>
      <c r="HW35" s="1604"/>
      <c r="HX35" s="1604"/>
      <c r="HY35" s="1604"/>
      <c r="HZ35" s="1604"/>
      <c r="IA35" s="1604"/>
      <c r="IB35" s="1604"/>
      <c r="IC35" s="1604"/>
      <c r="ID35" s="1604"/>
      <c r="IE35" s="1604"/>
      <c r="IF35" s="1604"/>
      <c r="IG35" s="1604"/>
      <c r="IH35" s="1604"/>
      <c r="II35" s="1604"/>
      <c r="IJ35" s="1604"/>
      <c r="IK35" s="1604"/>
      <c r="IL35" s="1604"/>
      <c r="IM35" s="1604"/>
      <c r="IN35" s="1604"/>
      <c r="IO35" s="1604"/>
      <c r="IP35" s="1604"/>
      <c r="IQ35" s="1604"/>
      <c r="IR35" s="1604"/>
      <c r="IS35" s="1604"/>
      <c r="IT35" s="1604"/>
      <c r="IU35" s="1604"/>
    </row>
    <row r="36" spans="1:255">
      <c r="A36" s="2221" t="s">
        <v>1395</v>
      </c>
      <c r="B36" s="1586" t="s">
        <v>5331</v>
      </c>
      <c r="C36" s="1586" t="s">
        <v>5341</v>
      </c>
      <c r="D36" s="1586" t="s">
        <v>5341</v>
      </c>
      <c r="E36" s="1945" t="s">
        <v>5343</v>
      </c>
      <c r="F36" s="1585" t="s">
        <v>5344</v>
      </c>
      <c r="G36" s="1586"/>
      <c r="H36" s="1586" t="s">
        <v>5345</v>
      </c>
      <c r="I36" s="1586" t="s">
        <v>5341</v>
      </c>
      <c r="J36" s="1586"/>
      <c r="K36" s="1917"/>
      <c r="L36" s="1917"/>
      <c r="M36" s="2380">
        <v>6</v>
      </c>
      <c r="N36" s="3229"/>
      <c r="O36" s="3230"/>
      <c r="P36" s="1917"/>
      <c r="Q36" s="1917">
        <v>7526</v>
      </c>
      <c r="R36" s="1917">
        <v>7526</v>
      </c>
      <c r="S36" s="1587">
        <v>6</v>
      </c>
      <c r="T36" s="1604"/>
      <c r="U36" s="1604"/>
      <c r="V36" s="1604" t="s">
        <v>1778</v>
      </c>
      <c r="W36" s="1604"/>
      <c r="X36" s="1604"/>
      <c r="Y36" s="1604"/>
      <c r="Z36" s="1604"/>
      <c r="AA36" s="1604"/>
      <c r="AB36" s="1604"/>
      <c r="AC36" s="1604"/>
      <c r="AD36" s="1604"/>
      <c r="AE36" s="1604"/>
      <c r="AF36" s="1604"/>
      <c r="AG36" s="1604"/>
      <c r="AH36" s="1604"/>
      <c r="AI36" s="1604"/>
      <c r="AJ36" s="1604"/>
      <c r="AK36" s="1604" t="s">
        <v>1778</v>
      </c>
      <c r="AL36" s="1604"/>
      <c r="AM36" s="1604"/>
      <c r="AN36" s="1604"/>
      <c r="AO36" s="1604"/>
      <c r="AP36" s="1604"/>
      <c r="AQ36" s="1604"/>
      <c r="AR36" s="1604"/>
      <c r="AS36" s="1604"/>
      <c r="AT36" s="1604"/>
      <c r="AU36" s="1604"/>
      <c r="AV36" s="1604"/>
      <c r="AW36" s="1604"/>
      <c r="AX36" s="1604"/>
      <c r="AY36" s="1604"/>
      <c r="AZ36" s="1604"/>
      <c r="BA36" s="1604"/>
      <c r="BB36" s="1604"/>
      <c r="BC36" s="1604"/>
      <c r="BD36" s="1604"/>
      <c r="BE36" s="1604"/>
      <c r="BF36" s="1604"/>
      <c r="BG36" s="1604"/>
      <c r="BH36" s="1604"/>
      <c r="BI36" s="1604"/>
      <c r="BJ36" s="1604"/>
      <c r="BK36" s="1604"/>
      <c r="BL36" s="1604"/>
      <c r="BM36" s="1604"/>
      <c r="BN36" s="1604"/>
      <c r="BO36" s="1604"/>
      <c r="BP36" s="1604"/>
      <c r="BQ36" s="1604"/>
      <c r="BR36" s="1604"/>
      <c r="BS36" s="1604"/>
      <c r="BT36" s="1604"/>
      <c r="BU36" s="1604"/>
      <c r="BV36" s="1604"/>
      <c r="BW36" s="1604"/>
      <c r="BX36" s="1604"/>
      <c r="BY36" s="1604"/>
      <c r="BZ36" s="1604"/>
      <c r="CA36" s="1604"/>
      <c r="CB36" s="1604"/>
      <c r="CC36" s="1604"/>
      <c r="CD36" s="1604"/>
      <c r="CE36" s="1604"/>
      <c r="CF36" s="1604"/>
      <c r="CG36" s="1604"/>
      <c r="CH36" s="1604"/>
      <c r="CI36" s="1604"/>
      <c r="CJ36" s="1604"/>
      <c r="CK36" s="1604"/>
      <c r="CL36" s="1604"/>
      <c r="CM36" s="1604"/>
      <c r="CN36" s="1604"/>
      <c r="CO36" s="1604"/>
      <c r="CP36" s="1604"/>
      <c r="CQ36" s="1604"/>
      <c r="CR36" s="1604"/>
      <c r="CS36" s="1604"/>
      <c r="CT36" s="1604"/>
      <c r="CU36" s="1604"/>
      <c r="CV36" s="1604"/>
      <c r="CW36" s="1604"/>
      <c r="CX36" s="1604"/>
      <c r="CY36" s="1604"/>
      <c r="CZ36" s="1604"/>
      <c r="DA36" s="1604"/>
      <c r="DB36" s="1604"/>
      <c r="DC36" s="1604"/>
      <c r="DD36" s="1604"/>
      <c r="DE36" s="1604"/>
      <c r="DF36" s="1604"/>
      <c r="DG36" s="1604"/>
      <c r="DH36" s="1604"/>
      <c r="DI36" s="1604"/>
      <c r="DJ36" s="1604"/>
      <c r="DK36" s="1604"/>
      <c r="DL36" s="1604"/>
      <c r="DM36" s="1604"/>
      <c r="DN36" s="1604"/>
      <c r="DO36" s="1604"/>
      <c r="DP36" s="1604"/>
      <c r="DQ36" s="1604"/>
      <c r="DR36" s="1604"/>
      <c r="DS36" s="1604"/>
      <c r="DT36" s="1604"/>
      <c r="DU36" s="1604"/>
      <c r="DV36" s="1604"/>
      <c r="DW36" s="1604"/>
      <c r="DX36" s="1604"/>
      <c r="DY36" s="1604"/>
      <c r="DZ36" s="1604"/>
      <c r="EA36" s="1604"/>
      <c r="EB36" s="1604"/>
      <c r="EC36" s="1604"/>
      <c r="ED36" s="1604"/>
      <c r="EE36" s="1604"/>
      <c r="EF36" s="1604"/>
      <c r="EG36" s="1604"/>
      <c r="EH36" s="1604"/>
      <c r="EI36" s="1604"/>
      <c r="EJ36" s="1604"/>
      <c r="EK36" s="1604"/>
      <c r="EL36" s="1604"/>
      <c r="EM36" s="1604"/>
      <c r="EN36" s="1604"/>
      <c r="EO36" s="1604"/>
      <c r="EP36" s="1604"/>
      <c r="EQ36" s="1604"/>
      <c r="ER36" s="1604"/>
      <c r="ES36" s="1604"/>
      <c r="ET36" s="1604"/>
      <c r="EU36" s="1604"/>
      <c r="EV36" s="1604"/>
      <c r="EW36" s="1604"/>
      <c r="EX36" s="1604"/>
      <c r="EY36" s="1604"/>
      <c r="EZ36" s="1604"/>
      <c r="FA36" s="1604"/>
      <c r="FB36" s="1604"/>
      <c r="FC36" s="1604"/>
      <c r="FD36" s="1604"/>
      <c r="FE36" s="1604"/>
      <c r="FF36" s="1604"/>
      <c r="FG36" s="1604"/>
      <c r="FH36" s="1604"/>
      <c r="FI36" s="1604"/>
      <c r="FJ36" s="1604"/>
      <c r="FK36" s="1604"/>
      <c r="FL36" s="1604"/>
      <c r="FM36" s="1604"/>
      <c r="FN36" s="1604"/>
      <c r="FO36" s="1604"/>
      <c r="FP36" s="1604"/>
      <c r="FQ36" s="1604"/>
      <c r="FR36" s="1604"/>
      <c r="FS36" s="1604"/>
      <c r="FT36" s="1604"/>
      <c r="FU36" s="1604"/>
      <c r="FV36" s="1604"/>
      <c r="FW36" s="1604"/>
      <c r="FX36" s="1604"/>
      <c r="FY36" s="1604"/>
      <c r="FZ36" s="1604"/>
      <c r="GA36" s="1604"/>
      <c r="GB36" s="1604"/>
      <c r="GC36" s="1604"/>
      <c r="GD36" s="1604"/>
      <c r="GE36" s="1604"/>
      <c r="GF36" s="1604"/>
      <c r="GG36" s="1604"/>
      <c r="GH36" s="1604"/>
      <c r="GI36" s="1604"/>
      <c r="GJ36" s="1604"/>
      <c r="GK36" s="1604"/>
      <c r="GL36" s="1604"/>
      <c r="GM36" s="1604"/>
      <c r="GN36" s="1604"/>
      <c r="GO36" s="1604"/>
      <c r="GP36" s="1604"/>
      <c r="GQ36" s="1604"/>
      <c r="GR36" s="1604"/>
      <c r="GS36" s="1604"/>
      <c r="GT36" s="1604"/>
      <c r="GU36" s="1604"/>
      <c r="GV36" s="1604"/>
      <c r="GW36" s="1604"/>
      <c r="GX36" s="1604"/>
      <c r="GY36" s="1604"/>
      <c r="GZ36" s="1604"/>
      <c r="HA36" s="1604"/>
      <c r="HB36" s="1604"/>
      <c r="HC36" s="1604"/>
      <c r="HD36" s="1604"/>
      <c r="HE36" s="1604"/>
      <c r="HF36" s="1604"/>
      <c r="HG36" s="1604"/>
      <c r="HH36" s="1604"/>
      <c r="HI36" s="1604"/>
      <c r="HJ36" s="1604"/>
      <c r="HK36" s="1604"/>
      <c r="HL36" s="1604"/>
      <c r="HM36" s="1604"/>
      <c r="HN36" s="1604"/>
      <c r="HO36" s="1604"/>
      <c r="HP36" s="1604"/>
      <c r="HQ36" s="1604"/>
      <c r="HR36" s="1604"/>
      <c r="HS36" s="1604"/>
      <c r="HT36" s="1604"/>
      <c r="HU36" s="1604"/>
      <c r="HV36" s="1604"/>
      <c r="HW36" s="1604"/>
      <c r="HX36" s="1604"/>
      <c r="HY36" s="1604"/>
      <c r="HZ36" s="1604"/>
      <c r="IA36" s="1604"/>
      <c r="IB36" s="1604"/>
      <c r="IC36" s="1604"/>
      <c r="ID36" s="1604"/>
      <c r="IE36" s="1604"/>
      <c r="IF36" s="1604"/>
      <c r="IG36" s="1604"/>
      <c r="IH36" s="1604"/>
      <c r="II36" s="1604"/>
      <c r="IJ36" s="1604"/>
      <c r="IK36" s="1604"/>
      <c r="IL36" s="1604"/>
      <c r="IM36" s="1604"/>
      <c r="IN36" s="1604"/>
      <c r="IO36" s="1604"/>
      <c r="IP36" s="1604"/>
      <c r="IQ36" s="1604"/>
      <c r="IR36" s="1604"/>
      <c r="IS36" s="1604"/>
      <c r="IT36" s="1604"/>
      <c r="IU36" s="1604"/>
    </row>
    <row r="37" spans="1:255">
      <c r="A37" s="2221" t="s">
        <v>1396</v>
      </c>
      <c r="B37" s="1586" t="s">
        <v>5332</v>
      </c>
      <c r="C37" s="1586" t="s">
        <v>5341</v>
      </c>
      <c r="D37" s="1586" t="s">
        <v>5341</v>
      </c>
      <c r="E37" s="1945" t="s">
        <v>5343</v>
      </c>
      <c r="F37" s="1585" t="s">
        <v>5344</v>
      </c>
      <c r="G37" s="1586"/>
      <c r="H37" s="1586" t="s">
        <v>5345</v>
      </c>
      <c r="I37" s="1586" t="s">
        <v>5341</v>
      </c>
      <c r="J37" s="1586"/>
      <c r="K37" s="1917"/>
      <c r="L37" s="1917"/>
      <c r="M37" s="2380">
        <v>7</v>
      </c>
      <c r="N37" s="3229"/>
      <c r="O37" s="3230"/>
      <c r="P37" s="1917"/>
      <c r="Q37" s="1917">
        <v>20517</v>
      </c>
      <c r="R37" s="1917">
        <v>20517</v>
      </c>
      <c r="S37" s="1587">
        <v>7</v>
      </c>
      <c r="T37" s="1604"/>
      <c r="U37" s="1604"/>
      <c r="V37" s="1604" t="s">
        <v>1778</v>
      </c>
      <c r="W37" s="1604"/>
      <c r="X37" s="1604"/>
      <c r="Y37" s="1604"/>
      <c r="Z37" s="1604"/>
      <c r="AA37" s="1604"/>
      <c r="AB37" s="1604"/>
      <c r="AC37" s="1604"/>
      <c r="AD37" s="1604"/>
      <c r="AE37" s="1604"/>
      <c r="AF37" s="1604"/>
      <c r="AG37" s="1604"/>
      <c r="AH37" s="1604"/>
      <c r="AI37" s="1604"/>
      <c r="AJ37" s="1604"/>
      <c r="AK37" s="1604" t="s">
        <v>1079</v>
      </c>
      <c r="AL37" s="1604"/>
      <c r="AM37" s="1604"/>
      <c r="AN37" s="1604"/>
      <c r="AO37" s="1604"/>
      <c r="AP37" s="1604"/>
      <c r="AQ37" s="1604"/>
      <c r="AR37" s="1604"/>
      <c r="AS37" s="1604"/>
      <c r="AT37" s="1604"/>
      <c r="AU37" s="1604"/>
      <c r="AV37" s="1604"/>
      <c r="AW37" s="1604"/>
      <c r="AX37" s="1604"/>
      <c r="AY37" s="1604"/>
      <c r="AZ37" s="1604"/>
      <c r="BA37" s="1604"/>
      <c r="BB37" s="1604"/>
      <c r="BC37" s="1604"/>
      <c r="BD37" s="1604"/>
      <c r="BE37" s="1604"/>
      <c r="BF37" s="1604"/>
      <c r="BG37" s="1604"/>
      <c r="BH37" s="1604"/>
      <c r="BI37" s="1604"/>
      <c r="BJ37" s="1604"/>
      <c r="BK37" s="1604"/>
      <c r="BL37" s="1604"/>
      <c r="BM37" s="1604"/>
      <c r="BN37" s="1604"/>
      <c r="BO37" s="1604"/>
      <c r="BP37" s="1604"/>
      <c r="BQ37" s="1604"/>
      <c r="BR37" s="1604"/>
      <c r="BS37" s="1604"/>
      <c r="BT37" s="1604"/>
      <c r="BU37" s="1604"/>
      <c r="BV37" s="1604"/>
      <c r="BW37" s="1604"/>
      <c r="BX37" s="1604"/>
      <c r="BY37" s="1604"/>
      <c r="BZ37" s="1604"/>
      <c r="CA37" s="1604"/>
      <c r="CB37" s="1604"/>
      <c r="CC37" s="1604"/>
      <c r="CD37" s="1604"/>
      <c r="CE37" s="1604"/>
      <c r="CF37" s="1604"/>
      <c r="CG37" s="1604"/>
      <c r="CH37" s="1604"/>
      <c r="CI37" s="1604"/>
      <c r="CJ37" s="1604"/>
      <c r="CK37" s="1604"/>
      <c r="CL37" s="1604"/>
      <c r="CM37" s="1604"/>
      <c r="CN37" s="1604"/>
      <c r="CO37" s="1604"/>
      <c r="CP37" s="1604"/>
      <c r="CQ37" s="1604"/>
      <c r="CR37" s="1604"/>
      <c r="CS37" s="1604"/>
      <c r="CT37" s="1604"/>
      <c r="CU37" s="1604"/>
      <c r="CV37" s="1604"/>
      <c r="CW37" s="1604"/>
      <c r="CX37" s="1604"/>
      <c r="CY37" s="1604"/>
      <c r="CZ37" s="1604"/>
      <c r="DA37" s="1604"/>
      <c r="DB37" s="1604"/>
      <c r="DC37" s="1604"/>
      <c r="DD37" s="1604"/>
      <c r="DE37" s="1604"/>
      <c r="DF37" s="1604"/>
      <c r="DG37" s="1604"/>
      <c r="DH37" s="1604"/>
      <c r="DI37" s="1604"/>
      <c r="DJ37" s="1604"/>
      <c r="DK37" s="1604"/>
      <c r="DL37" s="1604"/>
      <c r="DM37" s="1604"/>
      <c r="DN37" s="1604"/>
      <c r="DO37" s="1604"/>
      <c r="DP37" s="1604"/>
      <c r="DQ37" s="1604"/>
      <c r="DR37" s="1604"/>
      <c r="DS37" s="1604"/>
      <c r="DT37" s="1604"/>
      <c r="DU37" s="1604"/>
      <c r="DV37" s="1604"/>
      <c r="DW37" s="1604"/>
      <c r="DX37" s="1604"/>
      <c r="DY37" s="1604"/>
      <c r="DZ37" s="1604"/>
      <c r="EA37" s="1604"/>
      <c r="EB37" s="1604"/>
      <c r="EC37" s="1604"/>
      <c r="ED37" s="1604"/>
      <c r="EE37" s="1604"/>
      <c r="EF37" s="1604"/>
      <c r="EG37" s="1604"/>
      <c r="EH37" s="1604"/>
      <c r="EI37" s="1604"/>
      <c r="EJ37" s="1604"/>
      <c r="EK37" s="1604"/>
      <c r="EL37" s="1604"/>
      <c r="EM37" s="1604"/>
      <c r="EN37" s="1604"/>
      <c r="EO37" s="1604"/>
      <c r="EP37" s="1604"/>
      <c r="EQ37" s="1604"/>
      <c r="ER37" s="1604"/>
      <c r="ES37" s="1604"/>
      <c r="ET37" s="1604"/>
      <c r="EU37" s="1604"/>
      <c r="EV37" s="1604"/>
      <c r="EW37" s="1604"/>
      <c r="EX37" s="1604"/>
      <c r="EY37" s="1604"/>
      <c r="EZ37" s="1604"/>
      <c r="FA37" s="1604"/>
      <c r="FB37" s="1604"/>
      <c r="FC37" s="1604"/>
      <c r="FD37" s="1604"/>
      <c r="FE37" s="1604"/>
      <c r="FF37" s="1604"/>
      <c r="FG37" s="1604"/>
      <c r="FH37" s="1604"/>
      <c r="FI37" s="1604"/>
      <c r="FJ37" s="1604"/>
      <c r="FK37" s="1604"/>
      <c r="FL37" s="1604"/>
      <c r="FM37" s="1604"/>
      <c r="FN37" s="1604"/>
      <c r="FO37" s="1604"/>
      <c r="FP37" s="1604"/>
      <c r="FQ37" s="1604"/>
      <c r="FR37" s="1604"/>
      <c r="FS37" s="1604"/>
      <c r="FT37" s="1604"/>
      <c r="FU37" s="1604"/>
      <c r="FV37" s="1604"/>
      <c r="FW37" s="1604"/>
      <c r="FX37" s="1604"/>
      <c r="FY37" s="1604"/>
      <c r="FZ37" s="1604"/>
      <c r="GA37" s="1604"/>
      <c r="GB37" s="1604"/>
      <c r="GC37" s="1604"/>
      <c r="GD37" s="1604"/>
      <c r="GE37" s="1604"/>
      <c r="GF37" s="1604"/>
      <c r="GG37" s="1604"/>
      <c r="GH37" s="1604"/>
      <c r="GI37" s="1604"/>
      <c r="GJ37" s="1604"/>
      <c r="GK37" s="1604"/>
      <c r="GL37" s="1604"/>
      <c r="GM37" s="1604"/>
      <c r="GN37" s="1604"/>
      <c r="GO37" s="1604"/>
      <c r="GP37" s="1604"/>
      <c r="GQ37" s="1604"/>
      <c r="GR37" s="1604"/>
      <c r="GS37" s="1604"/>
      <c r="GT37" s="1604"/>
      <c r="GU37" s="1604"/>
      <c r="GV37" s="1604"/>
      <c r="GW37" s="1604"/>
      <c r="GX37" s="1604"/>
      <c r="GY37" s="1604"/>
      <c r="GZ37" s="1604"/>
      <c r="HA37" s="1604"/>
      <c r="HB37" s="1604"/>
      <c r="HC37" s="1604"/>
      <c r="HD37" s="1604"/>
      <c r="HE37" s="1604"/>
      <c r="HF37" s="1604"/>
      <c r="HG37" s="1604"/>
      <c r="HH37" s="1604"/>
      <c r="HI37" s="1604"/>
      <c r="HJ37" s="1604"/>
      <c r="HK37" s="1604"/>
      <c r="HL37" s="1604"/>
      <c r="HM37" s="1604"/>
      <c r="HN37" s="1604"/>
      <c r="HO37" s="1604"/>
      <c r="HP37" s="1604"/>
      <c r="HQ37" s="1604"/>
      <c r="HR37" s="1604"/>
      <c r="HS37" s="1604"/>
      <c r="HT37" s="1604"/>
      <c r="HU37" s="1604"/>
      <c r="HV37" s="1604"/>
      <c r="HW37" s="1604"/>
      <c r="HX37" s="1604"/>
      <c r="HY37" s="1604"/>
      <c r="HZ37" s="1604"/>
      <c r="IA37" s="1604"/>
      <c r="IB37" s="1604"/>
      <c r="IC37" s="1604"/>
      <c r="ID37" s="1604"/>
      <c r="IE37" s="1604"/>
      <c r="IF37" s="1604"/>
      <c r="IG37" s="1604"/>
      <c r="IH37" s="1604"/>
      <c r="II37" s="1604"/>
      <c r="IJ37" s="1604"/>
      <c r="IK37" s="1604"/>
      <c r="IL37" s="1604"/>
      <c r="IM37" s="1604"/>
      <c r="IN37" s="1604"/>
      <c r="IO37" s="1604"/>
      <c r="IP37" s="1604"/>
      <c r="IQ37" s="1604"/>
      <c r="IR37" s="1604"/>
      <c r="IS37" s="1604"/>
      <c r="IT37" s="1604"/>
      <c r="IU37" s="1604"/>
    </row>
    <row r="38" spans="1:255">
      <c r="A38" s="2221" t="s">
        <v>1397</v>
      </c>
      <c r="B38" s="1586" t="s">
        <v>5333</v>
      </c>
      <c r="C38" s="1586" t="s">
        <v>5341</v>
      </c>
      <c r="D38" s="1586" t="s">
        <v>5341</v>
      </c>
      <c r="E38" s="1945" t="s">
        <v>5343</v>
      </c>
      <c r="F38" s="1585" t="s">
        <v>5344</v>
      </c>
      <c r="G38" s="1586"/>
      <c r="H38" s="1586" t="s">
        <v>5345</v>
      </c>
      <c r="I38" s="1586" t="s">
        <v>5341</v>
      </c>
      <c r="J38" s="1586"/>
      <c r="K38" s="1917"/>
      <c r="L38" s="1917"/>
      <c r="M38" s="2380">
        <v>8</v>
      </c>
      <c r="N38" s="3229"/>
      <c r="O38" s="3230"/>
      <c r="P38" s="1917"/>
      <c r="Q38" s="1917">
        <v>2430</v>
      </c>
      <c r="R38" s="1917">
        <v>2430</v>
      </c>
      <c r="S38" s="1587">
        <v>8</v>
      </c>
      <c r="T38" s="1604" t="s">
        <v>1778</v>
      </c>
      <c r="U38" s="1604" t="s">
        <v>1778</v>
      </c>
      <c r="V38" s="1604" t="s">
        <v>1778</v>
      </c>
      <c r="W38" s="1604"/>
      <c r="X38" s="1604"/>
      <c r="Y38" s="1604"/>
      <c r="Z38" s="1604" t="s">
        <v>1778</v>
      </c>
      <c r="AA38" s="1604" t="s">
        <v>1778</v>
      </c>
      <c r="AB38" s="1604" t="s">
        <v>1778</v>
      </c>
      <c r="AC38" s="1604" t="s">
        <v>1778</v>
      </c>
      <c r="AD38" s="1604" t="s">
        <v>1778</v>
      </c>
      <c r="AE38" s="1604" t="s">
        <v>1778</v>
      </c>
      <c r="AF38" s="1604" t="s">
        <v>1778</v>
      </c>
      <c r="AG38" s="1604" t="s">
        <v>1778</v>
      </c>
      <c r="AH38" s="1604" t="s">
        <v>1778</v>
      </c>
      <c r="AI38" s="1604" t="s">
        <v>1778</v>
      </c>
      <c r="AJ38" s="1604" t="s">
        <v>1778</v>
      </c>
      <c r="AK38" s="1604" t="s">
        <v>1778</v>
      </c>
      <c r="AL38" s="1604"/>
      <c r="AM38" s="1604"/>
      <c r="AN38" s="1604"/>
      <c r="AO38" s="1604"/>
      <c r="AP38" s="1604"/>
      <c r="AQ38" s="1604"/>
      <c r="AR38" s="1604"/>
      <c r="AS38" s="1604"/>
      <c r="AT38" s="1604"/>
      <c r="AU38" s="1604"/>
      <c r="AV38" s="1604"/>
      <c r="AW38" s="1604"/>
      <c r="AX38" s="1604"/>
      <c r="AY38" s="1604"/>
      <c r="AZ38" s="1604"/>
      <c r="BA38" s="1604"/>
      <c r="BB38" s="1604"/>
      <c r="BC38" s="1604"/>
      <c r="BD38" s="1604"/>
      <c r="BE38" s="1604"/>
      <c r="BF38" s="1604"/>
      <c r="BG38" s="1604"/>
      <c r="BH38" s="1604"/>
      <c r="BI38" s="1604"/>
      <c r="BJ38" s="1604"/>
      <c r="BK38" s="1604"/>
      <c r="BL38" s="1604"/>
      <c r="BM38" s="1604"/>
      <c r="BN38" s="1604"/>
      <c r="BO38" s="1604"/>
      <c r="BP38" s="1604"/>
      <c r="BQ38" s="1604"/>
      <c r="BR38" s="1604"/>
      <c r="BS38" s="1604"/>
      <c r="BT38" s="1604"/>
      <c r="BU38" s="1604"/>
      <c r="BV38" s="1604"/>
      <c r="BW38" s="1604"/>
      <c r="BX38" s="1604"/>
      <c r="BY38" s="1604"/>
      <c r="BZ38" s="1604"/>
      <c r="CA38" s="1604"/>
      <c r="CB38" s="1604"/>
      <c r="CC38" s="1604"/>
      <c r="CD38" s="1604"/>
      <c r="CE38" s="1604"/>
      <c r="CF38" s="1604"/>
      <c r="CG38" s="1604"/>
      <c r="CH38" s="1604"/>
      <c r="CI38" s="1604"/>
      <c r="CJ38" s="1604"/>
      <c r="CK38" s="1604"/>
      <c r="CL38" s="1604"/>
      <c r="CM38" s="1604"/>
      <c r="CN38" s="1604"/>
      <c r="CO38" s="1604"/>
      <c r="CP38" s="1604"/>
      <c r="CQ38" s="1604"/>
      <c r="CR38" s="1604"/>
      <c r="CS38" s="1604"/>
      <c r="CT38" s="1604"/>
      <c r="CU38" s="1604"/>
      <c r="CV38" s="1604"/>
      <c r="CW38" s="1604"/>
      <c r="CX38" s="1604"/>
      <c r="CY38" s="1604"/>
      <c r="CZ38" s="1604"/>
      <c r="DA38" s="1604"/>
      <c r="DB38" s="1604"/>
      <c r="DC38" s="1604"/>
      <c r="DD38" s="1604"/>
      <c r="DE38" s="1604"/>
      <c r="DF38" s="1604"/>
      <c r="DG38" s="1604"/>
      <c r="DH38" s="1604"/>
      <c r="DI38" s="1604"/>
      <c r="DJ38" s="1604"/>
      <c r="DK38" s="1604"/>
      <c r="DL38" s="1604"/>
      <c r="DM38" s="1604"/>
      <c r="DN38" s="1604"/>
      <c r="DO38" s="1604"/>
      <c r="DP38" s="1604"/>
      <c r="DQ38" s="1604"/>
      <c r="DR38" s="1604"/>
      <c r="DS38" s="1604"/>
      <c r="DT38" s="1604"/>
      <c r="DU38" s="1604"/>
      <c r="DV38" s="1604"/>
      <c r="DW38" s="1604"/>
      <c r="DX38" s="1604"/>
      <c r="DY38" s="1604"/>
      <c r="DZ38" s="1604"/>
      <c r="EA38" s="1604"/>
      <c r="EB38" s="1604"/>
      <c r="EC38" s="1604"/>
      <c r="ED38" s="1604"/>
      <c r="EE38" s="1604"/>
      <c r="EF38" s="1604"/>
      <c r="EG38" s="1604"/>
      <c r="EH38" s="1604"/>
      <c r="EI38" s="1604"/>
      <c r="EJ38" s="1604"/>
      <c r="EK38" s="1604"/>
      <c r="EL38" s="1604"/>
      <c r="EM38" s="1604"/>
      <c r="EN38" s="1604"/>
      <c r="EO38" s="1604"/>
      <c r="EP38" s="1604"/>
      <c r="EQ38" s="1604"/>
      <c r="ER38" s="1604"/>
      <c r="ES38" s="1604"/>
      <c r="ET38" s="1604"/>
      <c r="EU38" s="1604"/>
      <c r="EV38" s="1604"/>
      <c r="EW38" s="1604"/>
      <c r="EX38" s="1604"/>
      <c r="EY38" s="1604"/>
      <c r="EZ38" s="1604"/>
      <c r="FA38" s="1604"/>
      <c r="FB38" s="1604"/>
      <c r="FC38" s="1604"/>
      <c r="FD38" s="1604"/>
      <c r="FE38" s="1604"/>
      <c r="FF38" s="1604"/>
      <c r="FG38" s="1604"/>
      <c r="FH38" s="1604"/>
      <c r="FI38" s="1604"/>
      <c r="FJ38" s="1604"/>
      <c r="FK38" s="1604"/>
      <c r="FL38" s="1604"/>
      <c r="FM38" s="1604"/>
      <c r="FN38" s="1604"/>
      <c r="FO38" s="1604"/>
      <c r="FP38" s="1604"/>
      <c r="FQ38" s="1604"/>
      <c r="FR38" s="1604"/>
      <c r="FS38" s="1604"/>
      <c r="FT38" s="1604"/>
      <c r="FU38" s="1604"/>
      <c r="FV38" s="1604"/>
      <c r="FW38" s="1604"/>
      <c r="FX38" s="1604"/>
      <c r="FY38" s="1604"/>
      <c r="FZ38" s="1604"/>
      <c r="GA38" s="1604"/>
      <c r="GB38" s="1604"/>
      <c r="GC38" s="1604"/>
      <c r="GD38" s="1604"/>
      <c r="GE38" s="1604"/>
      <c r="GF38" s="1604"/>
      <c r="GG38" s="1604"/>
      <c r="GH38" s="1604"/>
      <c r="GI38" s="1604"/>
      <c r="GJ38" s="1604"/>
      <c r="GK38" s="1604"/>
      <c r="GL38" s="1604"/>
      <c r="GM38" s="1604"/>
      <c r="GN38" s="1604"/>
      <c r="GO38" s="1604"/>
      <c r="GP38" s="1604"/>
      <c r="GQ38" s="1604"/>
      <c r="GR38" s="1604"/>
      <c r="GS38" s="1604"/>
      <c r="GT38" s="1604"/>
      <c r="GU38" s="1604"/>
      <c r="GV38" s="1604"/>
      <c r="GW38" s="1604"/>
      <c r="GX38" s="1604"/>
      <c r="GY38" s="1604"/>
      <c r="GZ38" s="1604"/>
      <c r="HA38" s="1604"/>
      <c r="HB38" s="1604"/>
      <c r="HC38" s="1604"/>
      <c r="HD38" s="1604"/>
      <c r="HE38" s="1604"/>
      <c r="HF38" s="1604"/>
      <c r="HG38" s="1604"/>
      <c r="HH38" s="1604"/>
      <c r="HI38" s="1604"/>
      <c r="HJ38" s="1604"/>
      <c r="HK38" s="1604"/>
      <c r="HL38" s="1604"/>
      <c r="HM38" s="1604"/>
      <c r="HN38" s="1604"/>
      <c r="HO38" s="1604"/>
      <c r="HP38" s="1604"/>
      <c r="HQ38" s="1604"/>
      <c r="HR38" s="1604"/>
      <c r="HS38" s="1604"/>
      <c r="HT38" s="1604"/>
      <c r="HU38" s="1604"/>
      <c r="HV38" s="1604"/>
      <c r="HW38" s="1604"/>
      <c r="HX38" s="1604"/>
      <c r="HY38" s="1604"/>
      <c r="HZ38" s="1604"/>
      <c r="IA38" s="1604"/>
      <c r="IB38" s="1604"/>
      <c r="IC38" s="1604"/>
      <c r="ID38" s="1604"/>
      <c r="IE38" s="1604"/>
      <c r="IF38" s="1604"/>
      <c r="IG38" s="1604"/>
      <c r="IH38" s="1604"/>
      <c r="II38" s="1604"/>
      <c r="IJ38" s="1604"/>
      <c r="IK38" s="1604"/>
      <c r="IL38" s="1604"/>
      <c r="IM38" s="1604"/>
      <c r="IN38" s="1604"/>
      <c r="IO38" s="1604"/>
      <c r="IP38" s="1604"/>
      <c r="IQ38" s="1604"/>
      <c r="IR38" s="1604"/>
      <c r="IS38" s="1604"/>
      <c r="IT38" s="1604"/>
      <c r="IU38" s="1604"/>
    </row>
    <row r="39" spans="1:255">
      <c r="A39" s="2221" t="s">
        <v>1398</v>
      </c>
      <c r="B39" s="1586" t="s">
        <v>5334</v>
      </c>
      <c r="C39" s="1586" t="s">
        <v>5341</v>
      </c>
      <c r="D39" s="1586" t="s">
        <v>5341</v>
      </c>
      <c r="E39" s="1945" t="s">
        <v>5343</v>
      </c>
      <c r="F39" s="1585" t="s">
        <v>5344</v>
      </c>
      <c r="G39" s="1586"/>
      <c r="H39" s="1586" t="s">
        <v>5345</v>
      </c>
      <c r="I39" s="1586" t="s">
        <v>5341</v>
      </c>
      <c r="J39" s="1586"/>
      <c r="K39" s="1917"/>
      <c r="L39" s="1917"/>
      <c r="M39" s="2380">
        <v>9</v>
      </c>
      <c r="N39" s="3229"/>
      <c r="O39" s="3230"/>
      <c r="P39" s="1917"/>
      <c r="Q39" s="1917">
        <v>24915</v>
      </c>
      <c r="R39" s="1917">
        <v>24915</v>
      </c>
      <c r="S39" s="1587">
        <v>9</v>
      </c>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c r="AS39" s="1604"/>
      <c r="AT39" s="1604"/>
      <c r="AU39" s="1604"/>
      <c r="AV39" s="1604"/>
      <c r="AW39" s="1604"/>
      <c r="AX39" s="1604"/>
      <c r="AY39" s="1604"/>
      <c r="AZ39" s="1604"/>
      <c r="BA39" s="1604"/>
      <c r="BB39" s="1604"/>
      <c r="BC39" s="1604"/>
      <c r="BD39" s="1604"/>
      <c r="BE39" s="1604"/>
      <c r="BF39" s="1604"/>
      <c r="BG39" s="1604"/>
      <c r="BH39" s="1604"/>
      <c r="BI39" s="1604"/>
      <c r="BJ39" s="1604"/>
      <c r="BK39" s="1604"/>
      <c r="BL39" s="1604"/>
      <c r="BM39" s="1604"/>
      <c r="BN39" s="1604"/>
      <c r="BO39" s="1604"/>
      <c r="BP39" s="1604"/>
      <c r="BQ39" s="1604"/>
      <c r="BR39" s="1604"/>
      <c r="BS39" s="1604"/>
      <c r="BT39" s="1604"/>
      <c r="BU39" s="1604"/>
      <c r="BV39" s="1604"/>
      <c r="BW39" s="1604"/>
      <c r="BX39" s="1604"/>
      <c r="BY39" s="1604"/>
      <c r="BZ39" s="1604"/>
      <c r="CA39" s="1604"/>
      <c r="CB39" s="1604"/>
      <c r="CC39" s="1604"/>
      <c r="CD39" s="1604"/>
      <c r="CE39" s="1604"/>
      <c r="CF39" s="1604"/>
      <c r="CG39" s="1604"/>
      <c r="CH39" s="1604"/>
      <c r="CI39" s="1604"/>
      <c r="CJ39" s="1604"/>
      <c r="CK39" s="1604"/>
      <c r="CL39" s="1604"/>
      <c r="CM39" s="1604"/>
      <c r="CN39" s="1604"/>
      <c r="CO39" s="1604"/>
      <c r="CP39" s="1604"/>
      <c r="CQ39" s="1604"/>
      <c r="CR39" s="1604"/>
      <c r="CS39" s="1604"/>
      <c r="CT39" s="1604"/>
      <c r="CU39" s="1604"/>
      <c r="CV39" s="1604"/>
      <c r="CW39" s="1604"/>
      <c r="CX39" s="1604"/>
      <c r="CY39" s="1604"/>
      <c r="CZ39" s="1604"/>
      <c r="DA39" s="1604"/>
      <c r="DB39" s="1604"/>
      <c r="DC39" s="1604"/>
      <c r="DD39" s="1604"/>
      <c r="DE39" s="1604"/>
      <c r="DF39" s="1604"/>
      <c r="DG39" s="1604"/>
      <c r="DH39" s="1604"/>
      <c r="DI39" s="1604"/>
      <c r="DJ39" s="1604"/>
      <c r="DK39" s="1604"/>
      <c r="DL39" s="1604"/>
      <c r="DM39" s="1604"/>
      <c r="DN39" s="1604"/>
      <c r="DO39" s="1604"/>
      <c r="DP39" s="1604"/>
      <c r="DQ39" s="1604"/>
      <c r="DR39" s="1604"/>
      <c r="DS39" s="1604"/>
      <c r="DT39" s="1604"/>
      <c r="DU39" s="1604"/>
      <c r="DV39" s="1604"/>
      <c r="DW39" s="1604"/>
      <c r="DX39" s="1604"/>
      <c r="DY39" s="1604"/>
      <c r="DZ39" s="1604"/>
      <c r="EA39" s="1604"/>
      <c r="EB39" s="1604"/>
      <c r="EC39" s="1604"/>
      <c r="ED39" s="1604"/>
      <c r="EE39" s="1604"/>
      <c r="EF39" s="1604"/>
      <c r="EG39" s="1604"/>
      <c r="EH39" s="1604"/>
      <c r="EI39" s="1604"/>
      <c r="EJ39" s="1604"/>
      <c r="EK39" s="1604"/>
      <c r="EL39" s="1604"/>
      <c r="EM39" s="1604"/>
      <c r="EN39" s="1604"/>
      <c r="EO39" s="1604"/>
      <c r="EP39" s="1604"/>
      <c r="EQ39" s="1604"/>
      <c r="ER39" s="1604"/>
      <c r="ES39" s="1604"/>
      <c r="ET39" s="1604"/>
      <c r="EU39" s="1604"/>
      <c r="EV39" s="1604"/>
      <c r="EW39" s="1604"/>
      <c r="EX39" s="1604"/>
      <c r="EY39" s="1604"/>
      <c r="EZ39" s="1604"/>
      <c r="FA39" s="1604"/>
      <c r="FB39" s="1604"/>
      <c r="FC39" s="1604"/>
      <c r="FD39" s="1604"/>
      <c r="FE39" s="1604"/>
      <c r="FF39" s="1604"/>
      <c r="FG39" s="1604"/>
      <c r="FH39" s="1604"/>
      <c r="FI39" s="1604"/>
      <c r="FJ39" s="1604"/>
      <c r="FK39" s="1604"/>
      <c r="FL39" s="1604"/>
      <c r="FM39" s="1604"/>
      <c r="FN39" s="1604"/>
      <c r="FO39" s="1604"/>
      <c r="FP39" s="1604"/>
      <c r="FQ39" s="1604"/>
      <c r="FR39" s="1604"/>
      <c r="FS39" s="1604"/>
      <c r="FT39" s="1604"/>
      <c r="FU39" s="1604"/>
      <c r="FV39" s="1604"/>
      <c r="FW39" s="1604"/>
      <c r="FX39" s="1604"/>
      <c r="FY39" s="1604"/>
      <c r="FZ39" s="1604"/>
      <c r="GA39" s="1604"/>
      <c r="GB39" s="1604"/>
      <c r="GC39" s="1604"/>
      <c r="GD39" s="1604"/>
      <c r="GE39" s="1604"/>
      <c r="GF39" s="1604"/>
      <c r="GG39" s="1604"/>
      <c r="GH39" s="1604"/>
      <c r="GI39" s="1604"/>
      <c r="GJ39" s="1604"/>
      <c r="GK39" s="1604"/>
      <c r="GL39" s="1604"/>
      <c r="GM39" s="1604"/>
      <c r="GN39" s="1604"/>
      <c r="GO39" s="1604"/>
      <c r="GP39" s="1604"/>
      <c r="GQ39" s="1604"/>
      <c r="GR39" s="1604"/>
      <c r="GS39" s="1604"/>
      <c r="GT39" s="1604"/>
      <c r="GU39" s="1604"/>
      <c r="GV39" s="1604"/>
      <c r="GW39" s="1604"/>
      <c r="GX39" s="1604"/>
      <c r="GY39" s="1604"/>
      <c r="GZ39" s="1604"/>
      <c r="HA39" s="1604"/>
      <c r="HB39" s="1604"/>
      <c r="HC39" s="1604"/>
      <c r="HD39" s="1604"/>
      <c r="HE39" s="1604"/>
      <c r="HF39" s="1604"/>
      <c r="HG39" s="1604"/>
      <c r="HH39" s="1604"/>
      <c r="HI39" s="1604"/>
      <c r="HJ39" s="1604"/>
      <c r="HK39" s="1604"/>
      <c r="HL39" s="1604"/>
      <c r="HM39" s="1604"/>
      <c r="HN39" s="1604"/>
      <c r="HO39" s="1604"/>
      <c r="HP39" s="1604"/>
      <c r="HQ39" s="1604"/>
      <c r="HR39" s="1604"/>
      <c r="HS39" s="1604"/>
      <c r="HT39" s="1604"/>
      <c r="HU39" s="1604"/>
      <c r="HV39" s="1604"/>
      <c r="HW39" s="1604"/>
      <c r="HX39" s="1604"/>
      <c r="HY39" s="1604"/>
      <c r="HZ39" s="1604"/>
      <c r="IA39" s="1604"/>
      <c r="IB39" s="1604"/>
      <c r="IC39" s="1604"/>
      <c r="ID39" s="1604"/>
      <c r="IE39" s="1604"/>
      <c r="IF39" s="1604"/>
      <c r="IG39" s="1604"/>
      <c r="IH39" s="1604"/>
      <c r="II39" s="1604"/>
      <c r="IJ39" s="1604"/>
      <c r="IK39" s="1604"/>
      <c r="IL39" s="1604"/>
      <c r="IM39" s="1604"/>
      <c r="IN39" s="1604"/>
      <c r="IO39" s="1604"/>
      <c r="IP39" s="1604"/>
      <c r="IQ39" s="1604"/>
      <c r="IR39" s="1604"/>
      <c r="IS39" s="1604"/>
      <c r="IT39" s="1604"/>
      <c r="IU39" s="1604"/>
    </row>
    <row r="40" spans="1:255">
      <c r="A40" s="2221" t="s">
        <v>1735</v>
      </c>
      <c r="B40" s="1586" t="s">
        <v>5335</v>
      </c>
      <c r="C40" s="1586" t="s">
        <v>5341</v>
      </c>
      <c r="D40" s="1586" t="s">
        <v>5341</v>
      </c>
      <c r="E40" s="1945" t="s">
        <v>5343</v>
      </c>
      <c r="F40" s="1585" t="s">
        <v>5344</v>
      </c>
      <c r="G40" s="1586"/>
      <c r="H40" s="1586" t="s">
        <v>5345</v>
      </c>
      <c r="I40" s="1586" t="s">
        <v>5341</v>
      </c>
      <c r="J40" s="1586"/>
      <c r="K40" s="1917"/>
      <c r="L40" s="1917"/>
      <c r="M40" s="2380">
        <v>10</v>
      </c>
      <c r="N40" s="3229"/>
      <c r="O40" s="3230"/>
      <c r="P40" s="1917"/>
      <c r="Q40" s="1917">
        <v>24850</v>
      </c>
      <c r="R40" s="1917">
        <v>24850</v>
      </c>
      <c r="S40" s="1587">
        <v>10</v>
      </c>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c r="AS40" s="1604"/>
      <c r="AT40" s="1604"/>
      <c r="AU40" s="1604"/>
      <c r="AV40" s="1604"/>
      <c r="AW40" s="1604"/>
      <c r="AX40" s="1604"/>
      <c r="AY40" s="1604"/>
      <c r="AZ40" s="1604"/>
      <c r="BA40" s="1604"/>
      <c r="BB40" s="1604"/>
      <c r="BC40" s="1604"/>
      <c r="BD40" s="1604"/>
      <c r="BE40" s="1604"/>
      <c r="BF40" s="1604"/>
      <c r="BG40" s="1604"/>
      <c r="BH40" s="1604"/>
      <c r="BI40" s="1604"/>
      <c r="BJ40" s="1604"/>
      <c r="BK40" s="1604"/>
      <c r="BL40" s="1604"/>
      <c r="BM40" s="1604"/>
      <c r="BN40" s="1604"/>
      <c r="BO40" s="1604"/>
      <c r="BP40" s="1604"/>
      <c r="BQ40" s="1604"/>
      <c r="BR40" s="1604"/>
      <c r="BS40" s="1604"/>
      <c r="BT40" s="1604"/>
      <c r="BU40" s="1604"/>
      <c r="BV40" s="1604"/>
      <c r="BW40" s="1604"/>
      <c r="BX40" s="1604"/>
      <c r="BY40" s="1604"/>
      <c r="BZ40" s="1604"/>
      <c r="CA40" s="1604"/>
      <c r="CB40" s="1604"/>
      <c r="CC40" s="1604"/>
      <c r="CD40" s="1604"/>
      <c r="CE40" s="1604"/>
      <c r="CF40" s="1604"/>
      <c r="CG40" s="1604"/>
      <c r="CH40" s="1604"/>
      <c r="CI40" s="1604"/>
      <c r="CJ40" s="1604"/>
      <c r="CK40" s="1604"/>
      <c r="CL40" s="1604"/>
      <c r="CM40" s="1604"/>
      <c r="CN40" s="1604"/>
      <c r="CO40" s="1604"/>
      <c r="CP40" s="1604"/>
      <c r="CQ40" s="1604"/>
      <c r="CR40" s="1604"/>
      <c r="CS40" s="1604"/>
      <c r="CT40" s="1604"/>
      <c r="CU40" s="1604"/>
      <c r="CV40" s="1604"/>
      <c r="CW40" s="1604"/>
      <c r="CX40" s="1604"/>
      <c r="CY40" s="1604"/>
      <c r="CZ40" s="1604"/>
      <c r="DA40" s="1604"/>
      <c r="DB40" s="1604"/>
      <c r="DC40" s="1604"/>
      <c r="DD40" s="1604"/>
      <c r="DE40" s="1604"/>
      <c r="DF40" s="1604"/>
      <c r="DG40" s="1604"/>
      <c r="DH40" s="1604"/>
      <c r="DI40" s="1604"/>
      <c r="DJ40" s="1604"/>
      <c r="DK40" s="1604"/>
      <c r="DL40" s="1604"/>
      <c r="DM40" s="1604"/>
      <c r="DN40" s="1604"/>
      <c r="DO40" s="1604"/>
      <c r="DP40" s="1604"/>
      <c r="DQ40" s="1604"/>
      <c r="DR40" s="1604"/>
      <c r="DS40" s="1604"/>
      <c r="DT40" s="1604"/>
      <c r="DU40" s="1604"/>
      <c r="DV40" s="1604"/>
      <c r="DW40" s="1604"/>
      <c r="DX40" s="1604"/>
      <c r="DY40" s="1604"/>
      <c r="DZ40" s="1604"/>
      <c r="EA40" s="1604"/>
      <c r="EB40" s="1604"/>
      <c r="EC40" s="1604"/>
      <c r="ED40" s="1604"/>
      <c r="EE40" s="1604"/>
      <c r="EF40" s="1604"/>
      <c r="EG40" s="1604"/>
      <c r="EH40" s="1604"/>
      <c r="EI40" s="1604"/>
      <c r="EJ40" s="1604"/>
      <c r="EK40" s="1604"/>
      <c r="EL40" s="1604"/>
      <c r="EM40" s="1604"/>
      <c r="EN40" s="1604"/>
      <c r="EO40" s="1604"/>
      <c r="EP40" s="1604"/>
      <c r="EQ40" s="1604"/>
      <c r="ER40" s="1604"/>
      <c r="ES40" s="1604"/>
      <c r="ET40" s="1604"/>
      <c r="EU40" s="1604"/>
      <c r="EV40" s="1604"/>
      <c r="EW40" s="1604"/>
      <c r="EX40" s="1604"/>
      <c r="EY40" s="1604"/>
      <c r="EZ40" s="1604"/>
      <c r="FA40" s="1604"/>
      <c r="FB40" s="1604"/>
      <c r="FC40" s="1604"/>
      <c r="FD40" s="1604"/>
      <c r="FE40" s="1604"/>
      <c r="FF40" s="1604"/>
      <c r="FG40" s="1604"/>
      <c r="FH40" s="1604"/>
      <c r="FI40" s="1604"/>
      <c r="FJ40" s="1604"/>
      <c r="FK40" s="1604"/>
      <c r="FL40" s="1604"/>
      <c r="FM40" s="1604"/>
      <c r="FN40" s="1604"/>
      <c r="FO40" s="1604"/>
      <c r="FP40" s="1604"/>
      <c r="FQ40" s="1604"/>
      <c r="FR40" s="1604"/>
      <c r="FS40" s="1604"/>
      <c r="FT40" s="1604"/>
      <c r="FU40" s="1604"/>
      <c r="FV40" s="1604"/>
      <c r="FW40" s="1604"/>
      <c r="FX40" s="1604"/>
      <c r="FY40" s="1604"/>
      <c r="FZ40" s="1604"/>
      <c r="GA40" s="1604"/>
      <c r="GB40" s="1604"/>
      <c r="GC40" s="1604"/>
      <c r="GD40" s="1604"/>
      <c r="GE40" s="1604"/>
      <c r="GF40" s="1604"/>
      <c r="GG40" s="1604"/>
      <c r="GH40" s="1604"/>
      <c r="GI40" s="1604"/>
      <c r="GJ40" s="1604"/>
      <c r="GK40" s="1604"/>
      <c r="GL40" s="1604"/>
      <c r="GM40" s="1604"/>
      <c r="GN40" s="1604"/>
      <c r="GO40" s="1604"/>
      <c r="GP40" s="1604"/>
      <c r="GQ40" s="1604"/>
      <c r="GR40" s="1604"/>
      <c r="GS40" s="1604"/>
      <c r="GT40" s="1604"/>
      <c r="GU40" s="1604"/>
      <c r="GV40" s="1604"/>
      <c r="GW40" s="1604"/>
      <c r="GX40" s="1604"/>
      <c r="GY40" s="1604"/>
      <c r="GZ40" s="1604"/>
      <c r="HA40" s="1604"/>
      <c r="HB40" s="1604"/>
      <c r="HC40" s="1604"/>
      <c r="HD40" s="1604"/>
      <c r="HE40" s="1604"/>
      <c r="HF40" s="1604"/>
      <c r="HG40" s="1604"/>
      <c r="HH40" s="1604"/>
      <c r="HI40" s="1604"/>
      <c r="HJ40" s="1604"/>
      <c r="HK40" s="1604"/>
      <c r="HL40" s="1604"/>
      <c r="HM40" s="1604"/>
      <c r="HN40" s="1604"/>
      <c r="HO40" s="1604"/>
      <c r="HP40" s="1604"/>
      <c r="HQ40" s="1604"/>
      <c r="HR40" s="1604"/>
      <c r="HS40" s="1604"/>
      <c r="HT40" s="1604"/>
      <c r="HU40" s="1604"/>
      <c r="HV40" s="1604"/>
      <c r="HW40" s="1604"/>
      <c r="HX40" s="1604"/>
      <c r="HY40" s="1604"/>
      <c r="HZ40" s="1604"/>
      <c r="IA40" s="1604"/>
      <c r="IB40" s="1604"/>
      <c r="IC40" s="1604"/>
      <c r="ID40" s="1604"/>
      <c r="IE40" s="1604"/>
      <c r="IF40" s="1604"/>
      <c r="IG40" s="1604"/>
      <c r="IH40" s="1604"/>
      <c r="II40" s="1604"/>
      <c r="IJ40" s="1604"/>
      <c r="IK40" s="1604"/>
      <c r="IL40" s="1604"/>
      <c r="IM40" s="1604"/>
      <c r="IN40" s="1604"/>
      <c r="IO40" s="1604"/>
      <c r="IP40" s="1604"/>
      <c r="IQ40" s="1604"/>
      <c r="IR40" s="1604"/>
      <c r="IS40" s="1604"/>
      <c r="IT40" s="1604"/>
      <c r="IU40" s="1604"/>
    </row>
    <row r="41" spans="1:255">
      <c r="A41" s="2221" t="s">
        <v>1736</v>
      </c>
      <c r="B41" s="1586" t="s">
        <v>5336</v>
      </c>
      <c r="C41" s="1586" t="s">
        <v>5341</v>
      </c>
      <c r="D41" s="1586" t="s">
        <v>5341</v>
      </c>
      <c r="E41" s="1945" t="s">
        <v>5343</v>
      </c>
      <c r="F41" s="1585" t="s">
        <v>5344</v>
      </c>
      <c r="G41" s="1586"/>
      <c r="H41" s="1586" t="s">
        <v>5345</v>
      </c>
      <c r="I41" s="1586" t="s">
        <v>5341</v>
      </c>
      <c r="J41" s="1586"/>
      <c r="K41" s="1917"/>
      <c r="L41" s="1917"/>
      <c r="M41" s="2380">
        <v>11</v>
      </c>
      <c r="N41" s="3229"/>
      <c r="O41" s="3230"/>
      <c r="P41" s="1917"/>
      <c r="Q41" s="1917">
        <v>-95</v>
      </c>
      <c r="R41" s="1917">
        <v>-95</v>
      </c>
      <c r="S41" s="1587">
        <v>11</v>
      </c>
      <c r="T41" s="1604"/>
      <c r="U41" s="1604"/>
      <c r="V41" s="1604"/>
      <c r="W41" s="1604"/>
      <c r="X41" s="1604"/>
      <c r="Y41" s="1604"/>
      <c r="Z41" s="1604"/>
      <c r="AA41" s="1604"/>
      <c r="AB41" s="1604"/>
      <c r="AC41" s="1604"/>
      <c r="AD41" s="1604"/>
      <c r="AE41" s="1604"/>
      <c r="AF41" s="1604"/>
      <c r="AG41" s="1604"/>
      <c r="AH41" s="1604"/>
      <c r="AI41" s="1604"/>
      <c r="AJ41" s="1604"/>
      <c r="AK41" s="1604"/>
      <c r="AL41" s="1604"/>
      <c r="AM41" s="1604"/>
      <c r="AN41" s="1604"/>
      <c r="AO41" s="1604"/>
      <c r="AP41" s="1604"/>
      <c r="AQ41" s="1604"/>
      <c r="AR41" s="1604"/>
      <c r="AS41" s="1604"/>
      <c r="AT41" s="1604"/>
      <c r="AU41" s="1604"/>
      <c r="AV41" s="1604"/>
      <c r="AW41" s="1604"/>
      <c r="AX41" s="1604"/>
      <c r="AY41" s="1604"/>
      <c r="AZ41" s="1604"/>
      <c r="BA41" s="1604"/>
      <c r="BB41" s="1604"/>
      <c r="BC41" s="1604"/>
      <c r="BD41" s="1604"/>
      <c r="BE41" s="1604"/>
      <c r="BF41" s="1604"/>
      <c r="BG41" s="1604"/>
      <c r="BH41" s="1604"/>
      <c r="BI41" s="1604"/>
      <c r="BJ41" s="1604"/>
      <c r="BK41" s="1604"/>
      <c r="BL41" s="1604"/>
      <c r="BM41" s="1604"/>
      <c r="BN41" s="1604"/>
      <c r="BO41" s="1604"/>
      <c r="BP41" s="1604"/>
      <c r="BQ41" s="1604"/>
      <c r="BR41" s="1604"/>
      <c r="BS41" s="1604"/>
      <c r="BT41" s="1604"/>
      <c r="BU41" s="1604"/>
      <c r="BV41" s="1604"/>
      <c r="BW41" s="1604"/>
      <c r="BX41" s="1604"/>
      <c r="BY41" s="1604"/>
      <c r="BZ41" s="1604"/>
      <c r="CA41" s="1604"/>
      <c r="CB41" s="1604"/>
      <c r="CC41" s="1604"/>
      <c r="CD41" s="1604"/>
      <c r="CE41" s="1604"/>
      <c r="CF41" s="1604"/>
      <c r="CG41" s="1604"/>
      <c r="CH41" s="1604"/>
      <c r="CI41" s="1604"/>
      <c r="CJ41" s="1604"/>
      <c r="CK41" s="1604"/>
      <c r="CL41" s="1604"/>
      <c r="CM41" s="1604"/>
      <c r="CN41" s="1604"/>
      <c r="CO41" s="1604"/>
      <c r="CP41" s="1604"/>
      <c r="CQ41" s="1604"/>
      <c r="CR41" s="1604"/>
      <c r="CS41" s="1604"/>
      <c r="CT41" s="1604"/>
      <c r="CU41" s="1604"/>
      <c r="CV41" s="1604"/>
      <c r="CW41" s="1604"/>
      <c r="CX41" s="1604"/>
      <c r="CY41" s="1604"/>
      <c r="CZ41" s="1604"/>
      <c r="DA41" s="1604"/>
      <c r="DB41" s="1604"/>
      <c r="DC41" s="1604"/>
      <c r="DD41" s="1604"/>
      <c r="DE41" s="1604"/>
      <c r="DF41" s="1604"/>
      <c r="DG41" s="1604"/>
      <c r="DH41" s="1604"/>
      <c r="DI41" s="1604"/>
      <c r="DJ41" s="1604"/>
      <c r="DK41" s="1604"/>
      <c r="DL41" s="1604"/>
      <c r="DM41" s="1604"/>
      <c r="DN41" s="1604"/>
      <c r="DO41" s="1604"/>
      <c r="DP41" s="1604"/>
      <c r="DQ41" s="1604"/>
      <c r="DR41" s="1604"/>
      <c r="DS41" s="1604"/>
      <c r="DT41" s="1604"/>
      <c r="DU41" s="1604"/>
      <c r="DV41" s="1604"/>
      <c r="DW41" s="1604"/>
      <c r="DX41" s="1604"/>
      <c r="DY41" s="1604"/>
      <c r="DZ41" s="1604"/>
      <c r="EA41" s="1604"/>
      <c r="EB41" s="1604"/>
      <c r="EC41" s="1604"/>
      <c r="ED41" s="1604"/>
      <c r="EE41" s="1604"/>
      <c r="EF41" s="1604"/>
      <c r="EG41" s="1604"/>
      <c r="EH41" s="1604"/>
      <c r="EI41" s="1604"/>
      <c r="EJ41" s="1604"/>
      <c r="EK41" s="1604"/>
      <c r="EL41" s="1604"/>
      <c r="EM41" s="1604"/>
      <c r="EN41" s="1604"/>
      <c r="EO41" s="1604"/>
      <c r="EP41" s="1604"/>
      <c r="EQ41" s="1604"/>
      <c r="ER41" s="1604"/>
      <c r="ES41" s="1604"/>
      <c r="ET41" s="1604"/>
      <c r="EU41" s="1604"/>
      <c r="EV41" s="1604"/>
      <c r="EW41" s="1604"/>
      <c r="EX41" s="1604"/>
      <c r="EY41" s="1604"/>
      <c r="EZ41" s="1604"/>
      <c r="FA41" s="1604"/>
      <c r="FB41" s="1604"/>
      <c r="FC41" s="1604"/>
      <c r="FD41" s="1604"/>
      <c r="FE41" s="1604"/>
      <c r="FF41" s="1604"/>
      <c r="FG41" s="1604"/>
      <c r="FH41" s="1604"/>
      <c r="FI41" s="1604"/>
      <c r="FJ41" s="1604"/>
      <c r="FK41" s="1604"/>
      <c r="FL41" s="1604"/>
      <c r="FM41" s="1604"/>
      <c r="FN41" s="1604"/>
      <c r="FO41" s="1604"/>
      <c r="FP41" s="1604"/>
      <c r="FQ41" s="1604"/>
      <c r="FR41" s="1604"/>
      <c r="FS41" s="1604"/>
      <c r="FT41" s="1604"/>
      <c r="FU41" s="1604"/>
      <c r="FV41" s="1604"/>
      <c r="FW41" s="1604"/>
      <c r="FX41" s="1604"/>
      <c r="FY41" s="1604"/>
      <c r="FZ41" s="1604"/>
      <c r="GA41" s="1604"/>
      <c r="GB41" s="1604"/>
      <c r="GC41" s="1604"/>
      <c r="GD41" s="1604"/>
      <c r="GE41" s="1604"/>
      <c r="GF41" s="1604"/>
      <c r="GG41" s="1604"/>
      <c r="GH41" s="1604"/>
      <c r="GI41" s="1604"/>
      <c r="GJ41" s="1604"/>
      <c r="GK41" s="1604"/>
      <c r="GL41" s="1604"/>
      <c r="GM41" s="1604"/>
      <c r="GN41" s="1604"/>
      <c r="GO41" s="1604"/>
      <c r="GP41" s="1604"/>
      <c r="GQ41" s="1604"/>
      <c r="GR41" s="1604"/>
      <c r="GS41" s="1604"/>
      <c r="GT41" s="1604"/>
      <c r="GU41" s="1604"/>
      <c r="GV41" s="1604"/>
      <c r="GW41" s="1604"/>
      <c r="GX41" s="1604"/>
      <c r="GY41" s="1604"/>
      <c r="GZ41" s="1604"/>
      <c r="HA41" s="1604"/>
      <c r="HB41" s="1604"/>
      <c r="HC41" s="1604"/>
      <c r="HD41" s="1604"/>
      <c r="HE41" s="1604"/>
      <c r="HF41" s="1604"/>
      <c r="HG41" s="1604"/>
      <c r="HH41" s="1604"/>
      <c r="HI41" s="1604"/>
      <c r="HJ41" s="1604"/>
      <c r="HK41" s="1604"/>
      <c r="HL41" s="1604"/>
      <c r="HM41" s="1604"/>
      <c r="HN41" s="1604"/>
      <c r="HO41" s="1604"/>
      <c r="HP41" s="1604"/>
      <c r="HQ41" s="1604"/>
      <c r="HR41" s="1604"/>
      <c r="HS41" s="1604"/>
      <c r="HT41" s="1604"/>
      <c r="HU41" s="1604"/>
      <c r="HV41" s="1604"/>
      <c r="HW41" s="1604"/>
      <c r="HX41" s="1604"/>
      <c r="HY41" s="1604"/>
      <c r="HZ41" s="1604"/>
      <c r="IA41" s="1604"/>
      <c r="IB41" s="1604"/>
      <c r="IC41" s="1604"/>
      <c r="ID41" s="1604"/>
      <c r="IE41" s="1604"/>
      <c r="IF41" s="1604"/>
      <c r="IG41" s="1604"/>
      <c r="IH41" s="1604"/>
      <c r="II41" s="1604"/>
      <c r="IJ41" s="1604"/>
      <c r="IK41" s="1604"/>
      <c r="IL41" s="1604"/>
      <c r="IM41" s="1604"/>
      <c r="IN41" s="1604"/>
      <c r="IO41" s="1604"/>
      <c r="IP41" s="1604"/>
      <c r="IQ41" s="1604"/>
      <c r="IR41" s="1604"/>
      <c r="IS41" s="1604"/>
      <c r="IT41" s="1604"/>
      <c r="IU41" s="1604"/>
    </row>
    <row r="42" spans="1:255">
      <c r="A42" s="2221" t="s">
        <v>1737</v>
      </c>
      <c r="B42" s="1586" t="s">
        <v>5337</v>
      </c>
      <c r="C42" s="1586" t="s">
        <v>5341</v>
      </c>
      <c r="D42" s="1586" t="s">
        <v>5341</v>
      </c>
      <c r="E42" s="1945" t="s">
        <v>5343</v>
      </c>
      <c r="F42" s="1585" t="s">
        <v>5344</v>
      </c>
      <c r="G42" s="1586"/>
      <c r="H42" s="1586" t="s">
        <v>5345</v>
      </c>
      <c r="I42" s="1586" t="s">
        <v>5341</v>
      </c>
      <c r="J42" s="1586"/>
      <c r="K42" s="1917"/>
      <c r="L42" s="1917"/>
      <c r="M42" s="2380">
        <v>12</v>
      </c>
      <c r="N42" s="3229"/>
      <c r="O42" s="3230"/>
      <c r="P42" s="1917"/>
      <c r="Q42" s="1917">
        <v>2422</v>
      </c>
      <c r="R42" s="1917">
        <v>2422</v>
      </c>
      <c r="S42" s="1587">
        <v>12</v>
      </c>
      <c r="T42" s="1604"/>
      <c r="U42" s="1604"/>
      <c r="V42" s="1604"/>
      <c r="W42" s="1604"/>
      <c r="X42" s="1604"/>
      <c r="Y42" s="1604"/>
      <c r="Z42" s="1604"/>
      <c r="AA42" s="1604"/>
      <c r="AB42" s="1604"/>
      <c r="AC42" s="1604"/>
      <c r="AD42" s="1604"/>
      <c r="AE42" s="1604"/>
      <c r="AF42" s="1604"/>
      <c r="AG42" s="1604"/>
      <c r="AH42" s="1604"/>
      <c r="AI42" s="1604"/>
      <c r="AJ42" s="1604"/>
      <c r="AK42" s="1604"/>
      <c r="AL42" s="1604"/>
      <c r="AM42" s="1604"/>
      <c r="AN42" s="1604"/>
      <c r="AO42" s="1604"/>
      <c r="AP42" s="1604"/>
      <c r="AQ42" s="1604"/>
      <c r="AR42" s="1604"/>
      <c r="AS42" s="1604"/>
      <c r="AT42" s="1604"/>
      <c r="AU42" s="1604"/>
      <c r="AV42" s="1604"/>
      <c r="AW42" s="1604"/>
      <c r="AX42" s="1604"/>
      <c r="AY42" s="1604"/>
      <c r="AZ42" s="1604"/>
      <c r="BA42" s="1604"/>
      <c r="BB42" s="1604"/>
      <c r="BC42" s="1604"/>
      <c r="BD42" s="1604"/>
      <c r="BE42" s="1604"/>
      <c r="BF42" s="1604"/>
      <c r="BG42" s="1604"/>
      <c r="BH42" s="1604"/>
      <c r="BI42" s="1604"/>
      <c r="BJ42" s="1604"/>
      <c r="BK42" s="1604"/>
      <c r="BL42" s="1604"/>
      <c r="BM42" s="1604"/>
      <c r="BN42" s="1604"/>
      <c r="BO42" s="1604"/>
      <c r="BP42" s="1604"/>
      <c r="BQ42" s="1604"/>
      <c r="BR42" s="1604"/>
      <c r="BS42" s="1604"/>
      <c r="BT42" s="1604"/>
      <c r="BU42" s="1604"/>
      <c r="BV42" s="1604"/>
      <c r="BW42" s="1604"/>
      <c r="BX42" s="1604"/>
      <c r="BY42" s="1604"/>
      <c r="BZ42" s="1604"/>
      <c r="CA42" s="1604"/>
      <c r="CB42" s="1604"/>
      <c r="CC42" s="1604"/>
      <c r="CD42" s="1604"/>
      <c r="CE42" s="1604"/>
      <c r="CF42" s="1604"/>
      <c r="CG42" s="1604"/>
      <c r="CH42" s="1604"/>
      <c r="CI42" s="1604"/>
      <c r="CJ42" s="1604"/>
      <c r="CK42" s="1604"/>
      <c r="CL42" s="1604"/>
      <c r="CM42" s="1604"/>
      <c r="CN42" s="1604"/>
      <c r="CO42" s="1604"/>
      <c r="CP42" s="1604"/>
      <c r="CQ42" s="1604"/>
      <c r="CR42" s="1604"/>
      <c r="CS42" s="1604"/>
      <c r="CT42" s="1604"/>
      <c r="CU42" s="1604"/>
      <c r="CV42" s="1604"/>
      <c r="CW42" s="1604"/>
      <c r="CX42" s="1604"/>
      <c r="CY42" s="1604"/>
      <c r="CZ42" s="1604"/>
      <c r="DA42" s="1604"/>
      <c r="DB42" s="1604"/>
      <c r="DC42" s="1604"/>
      <c r="DD42" s="1604"/>
      <c r="DE42" s="1604"/>
      <c r="DF42" s="1604"/>
      <c r="DG42" s="1604"/>
      <c r="DH42" s="1604"/>
      <c r="DI42" s="1604"/>
      <c r="DJ42" s="1604"/>
      <c r="DK42" s="1604"/>
      <c r="DL42" s="1604"/>
      <c r="DM42" s="1604"/>
      <c r="DN42" s="1604"/>
      <c r="DO42" s="1604"/>
      <c r="DP42" s="1604"/>
      <c r="DQ42" s="1604"/>
      <c r="DR42" s="1604"/>
      <c r="DS42" s="1604"/>
      <c r="DT42" s="1604"/>
      <c r="DU42" s="1604"/>
      <c r="DV42" s="1604"/>
      <c r="DW42" s="1604"/>
      <c r="DX42" s="1604"/>
      <c r="DY42" s="1604"/>
      <c r="DZ42" s="1604"/>
      <c r="EA42" s="1604"/>
      <c r="EB42" s="1604"/>
      <c r="EC42" s="1604"/>
      <c r="ED42" s="1604"/>
      <c r="EE42" s="1604"/>
      <c r="EF42" s="1604"/>
      <c r="EG42" s="1604"/>
      <c r="EH42" s="1604"/>
      <c r="EI42" s="1604"/>
      <c r="EJ42" s="1604"/>
      <c r="EK42" s="1604"/>
      <c r="EL42" s="1604"/>
      <c r="EM42" s="1604"/>
      <c r="EN42" s="1604"/>
      <c r="EO42" s="1604"/>
      <c r="EP42" s="1604"/>
      <c r="EQ42" s="1604"/>
      <c r="ER42" s="1604"/>
      <c r="ES42" s="1604"/>
      <c r="ET42" s="1604"/>
      <c r="EU42" s="1604"/>
      <c r="EV42" s="1604"/>
      <c r="EW42" s="1604"/>
      <c r="EX42" s="1604"/>
      <c r="EY42" s="1604"/>
      <c r="EZ42" s="1604"/>
      <c r="FA42" s="1604"/>
      <c r="FB42" s="1604"/>
      <c r="FC42" s="1604"/>
      <c r="FD42" s="1604"/>
      <c r="FE42" s="1604"/>
      <c r="FF42" s="1604"/>
      <c r="FG42" s="1604"/>
      <c r="FH42" s="1604"/>
      <c r="FI42" s="1604"/>
      <c r="FJ42" s="1604"/>
      <c r="FK42" s="1604"/>
      <c r="FL42" s="1604"/>
      <c r="FM42" s="1604"/>
      <c r="FN42" s="1604"/>
      <c r="FO42" s="1604"/>
      <c r="FP42" s="1604"/>
      <c r="FQ42" s="1604"/>
      <c r="FR42" s="1604"/>
      <c r="FS42" s="1604"/>
      <c r="FT42" s="1604"/>
      <c r="FU42" s="1604"/>
      <c r="FV42" s="1604"/>
      <c r="FW42" s="1604"/>
      <c r="FX42" s="1604"/>
      <c r="FY42" s="1604"/>
      <c r="FZ42" s="1604"/>
      <c r="GA42" s="1604"/>
      <c r="GB42" s="1604"/>
      <c r="GC42" s="1604"/>
      <c r="GD42" s="1604"/>
      <c r="GE42" s="1604"/>
      <c r="GF42" s="1604"/>
      <c r="GG42" s="1604"/>
      <c r="GH42" s="1604"/>
      <c r="GI42" s="1604"/>
      <c r="GJ42" s="1604"/>
      <c r="GK42" s="1604"/>
      <c r="GL42" s="1604"/>
      <c r="GM42" s="1604"/>
      <c r="GN42" s="1604"/>
      <c r="GO42" s="1604"/>
      <c r="GP42" s="1604"/>
      <c r="GQ42" s="1604"/>
      <c r="GR42" s="1604"/>
      <c r="GS42" s="1604"/>
      <c r="GT42" s="1604"/>
      <c r="GU42" s="1604"/>
      <c r="GV42" s="1604"/>
      <c r="GW42" s="1604"/>
      <c r="GX42" s="1604"/>
      <c r="GY42" s="1604"/>
      <c r="GZ42" s="1604"/>
      <c r="HA42" s="1604"/>
      <c r="HB42" s="1604"/>
      <c r="HC42" s="1604"/>
      <c r="HD42" s="1604"/>
      <c r="HE42" s="1604"/>
      <c r="HF42" s="1604"/>
      <c r="HG42" s="1604"/>
      <c r="HH42" s="1604"/>
      <c r="HI42" s="1604"/>
      <c r="HJ42" s="1604"/>
      <c r="HK42" s="1604"/>
      <c r="HL42" s="1604"/>
      <c r="HM42" s="1604"/>
      <c r="HN42" s="1604"/>
      <c r="HO42" s="1604"/>
      <c r="HP42" s="1604"/>
      <c r="HQ42" s="1604"/>
      <c r="HR42" s="1604"/>
      <c r="HS42" s="1604"/>
      <c r="HT42" s="1604"/>
      <c r="HU42" s="1604"/>
      <c r="HV42" s="1604"/>
      <c r="HW42" s="1604"/>
      <c r="HX42" s="1604"/>
      <c r="HY42" s="1604"/>
      <c r="HZ42" s="1604"/>
      <c r="IA42" s="1604"/>
      <c r="IB42" s="1604"/>
      <c r="IC42" s="1604"/>
      <c r="ID42" s="1604"/>
      <c r="IE42" s="1604"/>
      <c r="IF42" s="1604"/>
      <c r="IG42" s="1604"/>
      <c r="IH42" s="1604"/>
      <c r="II42" s="1604"/>
      <c r="IJ42" s="1604"/>
      <c r="IK42" s="1604"/>
      <c r="IL42" s="1604"/>
      <c r="IM42" s="1604"/>
      <c r="IN42" s="1604"/>
      <c r="IO42" s="1604"/>
      <c r="IP42" s="1604"/>
      <c r="IQ42" s="1604"/>
      <c r="IR42" s="1604"/>
      <c r="IS42" s="1604"/>
      <c r="IT42" s="1604"/>
      <c r="IU42" s="1604"/>
    </row>
    <row r="43" spans="1:255">
      <c r="A43" s="2221" t="s">
        <v>1738</v>
      </c>
      <c r="B43" s="1586" t="s">
        <v>5338</v>
      </c>
      <c r="C43" s="1586" t="s">
        <v>5341</v>
      </c>
      <c r="D43" s="1586" t="s">
        <v>5341</v>
      </c>
      <c r="E43" s="1945" t="s">
        <v>5343</v>
      </c>
      <c r="F43" s="1585" t="s">
        <v>5344</v>
      </c>
      <c r="G43" s="1586"/>
      <c r="H43" s="1586" t="s">
        <v>5345</v>
      </c>
      <c r="I43" s="1586" t="s">
        <v>5341</v>
      </c>
      <c r="J43" s="1586"/>
      <c r="K43" s="1917"/>
      <c r="L43" s="1917"/>
      <c r="M43" s="2380">
        <v>13</v>
      </c>
      <c r="N43" s="3229"/>
      <c r="O43" s="3230"/>
      <c r="P43" s="1917"/>
      <c r="Q43" s="1917">
        <v>9864</v>
      </c>
      <c r="R43" s="1917">
        <v>9864</v>
      </c>
      <c r="S43" s="1587">
        <v>13</v>
      </c>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c r="AS43" s="1604"/>
      <c r="AT43" s="1604"/>
      <c r="AU43" s="1604"/>
      <c r="AV43" s="1604"/>
      <c r="AW43" s="1604"/>
      <c r="AX43" s="1604"/>
      <c r="AY43" s="1604"/>
      <c r="AZ43" s="1604"/>
      <c r="BA43" s="1604"/>
      <c r="BB43" s="1604"/>
      <c r="BC43" s="1604"/>
      <c r="BD43" s="1604"/>
      <c r="BE43" s="1604"/>
      <c r="BF43" s="1604"/>
      <c r="BG43" s="1604"/>
      <c r="BH43" s="1604"/>
      <c r="BI43" s="1604"/>
      <c r="BJ43" s="1604"/>
      <c r="BK43" s="1604"/>
      <c r="BL43" s="1604"/>
      <c r="BM43" s="1604"/>
      <c r="BN43" s="1604"/>
      <c r="BO43" s="1604"/>
      <c r="BP43" s="1604"/>
      <c r="BQ43" s="1604"/>
      <c r="BR43" s="1604"/>
      <c r="BS43" s="1604"/>
      <c r="BT43" s="1604"/>
      <c r="BU43" s="1604"/>
      <c r="BV43" s="1604"/>
      <c r="BW43" s="1604"/>
      <c r="BX43" s="1604"/>
      <c r="BY43" s="1604"/>
      <c r="BZ43" s="1604"/>
      <c r="CA43" s="1604"/>
      <c r="CB43" s="1604"/>
      <c r="CC43" s="1604"/>
      <c r="CD43" s="1604"/>
      <c r="CE43" s="1604"/>
      <c r="CF43" s="1604"/>
      <c r="CG43" s="1604"/>
      <c r="CH43" s="1604"/>
      <c r="CI43" s="1604"/>
      <c r="CJ43" s="1604"/>
      <c r="CK43" s="1604"/>
      <c r="CL43" s="1604"/>
      <c r="CM43" s="1604"/>
      <c r="CN43" s="1604"/>
      <c r="CO43" s="1604"/>
      <c r="CP43" s="1604"/>
      <c r="CQ43" s="1604"/>
      <c r="CR43" s="1604"/>
      <c r="CS43" s="1604"/>
      <c r="CT43" s="1604"/>
      <c r="CU43" s="1604"/>
      <c r="CV43" s="1604"/>
      <c r="CW43" s="1604"/>
      <c r="CX43" s="1604"/>
      <c r="CY43" s="1604"/>
      <c r="CZ43" s="1604"/>
      <c r="DA43" s="1604"/>
      <c r="DB43" s="1604"/>
      <c r="DC43" s="1604"/>
      <c r="DD43" s="1604"/>
      <c r="DE43" s="1604"/>
      <c r="DF43" s="1604"/>
      <c r="DG43" s="1604"/>
      <c r="DH43" s="1604"/>
      <c r="DI43" s="1604"/>
      <c r="DJ43" s="1604"/>
      <c r="DK43" s="1604"/>
      <c r="DL43" s="1604"/>
      <c r="DM43" s="1604"/>
      <c r="DN43" s="1604"/>
      <c r="DO43" s="1604"/>
      <c r="DP43" s="1604"/>
      <c r="DQ43" s="1604"/>
      <c r="DR43" s="1604"/>
      <c r="DS43" s="1604"/>
      <c r="DT43" s="1604"/>
      <c r="DU43" s="1604"/>
      <c r="DV43" s="1604"/>
      <c r="DW43" s="1604"/>
      <c r="DX43" s="1604"/>
      <c r="DY43" s="1604"/>
      <c r="DZ43" s="1604"/>
      <c r="EA43" s="1604"/>
      <c r="EB43" s="1604"/>
      <c r="EC43" s="1604"/>
      <c r="ED43" s="1604"/>
      <c r="EE43" s="1604"/>
      <c r="EF43" s="1604"/>
      <c r="EG43" s="1604"/>
      <c r="EH43" s="1604"/>
      <c r="EI43" s="1604"/>
      <c r="EJ43" s="1604"/>
      <c r="EK43" s="1604"/>
      <c r="EL43" s="1604"/>
      <c r="EM43" s="1604"/>
      <c r="EN43" s="1604"/>
      <c r="EO43" s="1604"/>
      <c r="EP43" s="1604"/>
      <c r="EQ43" s="1604"/>
      <c r="ER43" s="1604"/>
      <c r="ES43" s="1604"/>
      <c r="ET43" s="1604"/>
      <c r="EU43" s="1604"/>
      <c r="EV43" s="1604"/>
      <c r="EW43" s="1604"/>
      <c r="EX43" s="1604"/>
      <c r="EY43" s="1604"/>
      <c r="EZ43" s="1604"/>
      <c r="FA43" s="1604"/>
      <c r="FB43" s="1604"/>
      <c r="FC43" s="1604"/>
      <c r="FD43" s="1604"/>
      <c r="FE43" s="1604"/>
      <c r="FF43" s="1604"/>
      <c r="FG43" s="1604"/>
      <c r="FH43" s="1604"/>
      <c r="FI43" s="1604"/>
      <c r="FJ43" s="1604"/>
      <c r="FK43" s="1604"/>
      <c r="FL43" s="1604"/>
      <c r="FM43" s="1604"/>
      <c r="FN43" s="1604"/>
      <c r="FO43" s="1604"/>
      <c r="FP43" s="1604"/>
      <c r="FQ43" s="1604"/>
      <c r="FR43" s="1604"/>
      <c r="FS43" s="1604"/>
      <c r="FT43" s="1604"/>
      <c r="FU43" s="1604"/>
      <c r="FV43" s="1604"/>
      <c r="FW43" s="1604"/>
      <c r="FX43" s="1604"/>
      <c r="FY43" s="1604"/>
      <c r="FZ43" s="1604"/>
      <c r="GA43" s="1604"/>
      <c r="GB43" s="1604"/>
      <c r="GC43" s="1604"/>
      <c r="GD43" s="1604"/>
      <c r="GE43" s="1604"/>
      <c r="GF43" s="1604"/>
      <c r="GG43" s="1604"/>
      <c r="GH43" s="1604"/>
      <c r="GI43" s="1604"/>
      <c r="GJ43" s="1604"/>
      <c r="GK43" s="1604"/>
      <c r="GL43" s="1604"/>
      <c r="GM43" s="1604"/>
      <c r="GN43" s="1604"/>
      <c r="GO43" s="1604"/>
      <c r="GP43" s="1604"/>
      <c r="GQ43" s="1604"/>
      <c r="GR43" s="1604"/>
      <c r="GS43" s="1604"/>
      <c r="GT43" s="1604"/>
      <c r="GU43" s="1604"/>
      <c r="GV43" s="1604"/>
      <c r="GW43" s="1604"/>
      <c r="GX43" s="1604"/>
      <c r="GY43" s="1604"/>
      <c r="GZ43" s="1604"/>
      <c r="HA43" s="1604"/>
      <c r="HB43" s="1604"/>
      <c r="HC43" s="1604"/>
      <c r="HD43" s="1604"/>
      <c r="HE43" s="1604"/>
      <c r="HF43" s="1604"/>
      <c r="HG43" s="1604"/>
      <c r="HH43" s="1604"/>
      <c r="HI43" s="1604"/>
      <c r="HJ43" s="1604"/>
      <c r="HK43" s="1604"/>
      <c r="HL43" s="1604"/>
      <c r="HM43" s="1604"/>
      <c r="HN43" s="1604"/>
      <c r="HO43" s="1604"/>
      <c r="HP43" s="1604"/>
      <c r="HQ43" s="1604"/>
      <c r="HR43" s="1604"/>
      <c r="HS43" s="1604"/>
      <c r="HT43" s="1604"/>
      <c r="HU43" s="1604"/>
      <c r="HV43" s="1604"/>
      <c r="HW43" s="1604"/>
      <c r="HX43" s="1604"/>
      <c r="HY43" s="1604"/>
      <c r="HZ43" s="1604"/>
      <c r="IA43" s="1604"/>
      <c r="IB43" s="1604"/>
      <c r="IC43" s="1604"/>
      <c r="ID43" s="1604"/>
      <c r="IE43" s="1604"/>
      <c r="IF43" s="1604"/>
      <c r="IG43" s="1604"/>
      <c r="IH43" s="1604"/>
      <c r="II43" s="1604"/>
      <c r="IJ43" s="1604"/>
      <c r="IK43" s="1604"/>
      <c r="IL43" s="1604"/>
      <c r="IM43" s="1604"/>
      <c r="IN43" s="1604"/>
      <c r="IO43" s="1604"/>
      <c r="IP43" s="1604"/>
      <c r="IQ43" s="1604"/>
      <c r="IR43" s="1604"/>
      <c r="IS43" s="1604"/>
      <c r="IT43" s="1604"/>
      <c r="IU43" s="1604"/>
    </row>
    <row r="44" spans="1:255">
      <c r="A44" s="2221" t="s">
        <v>1739</v>
      </c>
      <c r="B44" s="1586" t="s">
        <v>5339</v>
      </c>
      <c r="C44" s="1586" t="s">
        <v>5341</v>
      </c>
      <c r="D44" s="1586" t="s">
        <v>5341</v>
      </c>
      <c r="E44" s="1945" t="s">
        <v>5343</v>
      </c>
      <c r="F44" s="1585" t="s">
        <v>5344</v>
      </c>
      <c r="G44" s="1586"/>
      <c r="H44" s="1586" t="s">
        <v>5345</v>
      </c>
      <c r="I44" s="1586" t="s">
        <v>5341</v>
      </c>
      <c r="J44" s="1586"/>
      <c r="K44" s="1917"/>
      <c r="L44" s="1917"/>
      <c r="M44" s="2380">
        <v>14</v>
      </c>
      <c r="N44" s="3229"/>
      <c r="O44" s="3230"/>
      <c r="P44" s="1917"/>
      <c r="Q44" s="1917">
        <v>3479</v>
      </c>
      <c r="R44" s="1917">
        <v>3479</v>
      </c>
      <c r="S44" s="1587">
        <v>14</v>
      </c>
      <c r="T44" s="1604"/>
      <c r="U44" s="1604"/>
      <c r="V44" s="1604"/>
      <c r="W44" s="1604"/>
      <c r="X44" s="1604"/>
      <c r="Y44" s="1604"/>
      <c r="Z44" s="1604"/>
      <c r="AA44" s="1604"/>
      <c r="AB44" s="1604"/>
      <c r="AC44" s="1604"/>
      <c r="AD44" s="1604"/>
      <c r="AE44" s="1604"/>
      <c r="AF44" s="1604"/>
      <c r="AG44" s="1604"/>
      <c r="AH44" s="1604"/>
      <c r="AI44" s="1604"/>
      <c r="AJ44" s="1604"/>
      <c r="AK44" s="1604"/>
      <c r="AL44" s="1604"/>
      <c r="AM44" s="1604"/>
      <c r="AN44" s="1604"/>
      <c r="AO44" s="1604"/>
      <c r="AP44" s="1604"/>
      <c r="AQ44" s="1604"/>
      <c r="AR44" s="1604"/>
      <c r="AS44" s="1604"/>
      <c r="AT44" s="1604"/>
      <c r="AU44" s="1604"/>
      <c r="AV44" s="1604"/>
      <c r="AW44" s="1604"/>
      <c r="AX44" s="1604"/>
      <c r="AY44" s="1604"/>
      <c r="AZ44" s="1604"/>
      <c r="BA44" s="1604"/>
      <c r="BB44" s="1604"/>
      <c r="BC44" s="1604"/>
      <c r="BD44" s="1604"/>
      <c r="BE44" s="1604"/>
      <c r="BF44" s="1604"/>
      <c r="BG44" s="1604"/>
      <c r="BH44" s="1604"/>
      <c r="BI44" s="1604"/>
      <c r="BJ44" s="1604"/>
      <c r="BK44" s="1604"/>
      <c r="BL44" s="1604"/>
      <c r="BM44" s="1604"/>
      <c r="BN44" s="1604"/>
      <c r="BO44" s="1604"/>
      <c r="BP44" s="1604"/>
      <c r="BQ44" s="1604"/>
      <c r="BR44" s="1604"/>
      <c r="BS44" s="1604"/>
      <c r="BT44" s="1604"/>
      <c r="BU44" s="1604"/>
      <c r="BV44" s="1604"/>
      <c r="BW44" s="1604"/>
      <c r="BX44" s="1604"/>
      <c r="BY44" s="1604"/>
      <c r="BZ44" s="1604"/>
      <c r="CA44" s="1604"/>
      <c r="CB44" s="1604"/>
      <c r="CC44" s="1604"/>
      <c r="CD44" s="1604"/>
      <c r="CE44" s="1604"/>
      <c r="CF44" s="1604"/>
      <c r="CG44" s="1604"/>
      <c r="CH44" s="1604"/>
      <c r="CI44" s="1604"/>
      <c r="CJ44" s="1604"/>
      <c r="CK44" s="1604"/>
      <c r="CL44" s="1604"/>
      <c r="CM44" s="1604"/>
      <c r="CN44" s="1604"/>
      <c r="CO44" s="1604"/>
      <c r="CP44" s="1604"/>
      <c r="CQ44" s="1604"/>
      <c r="CR44" s="1604"/>
      <c r="CS44" s="1604"/>
      <c r="CT44" s="1604"/>
      <c r="CU44" s="1604"/>
      <c r="CV44" s="1604"/>
      <c r="CW44" s="1604"/>
      <c r="CX44" s="1604"/>
      <c r="CY44" s="1604"/>
      <c r="CZ44" s="1604"/>
      <c r="DA44" s="1604"/>
      <c r="DB44" s="1604"/>
      <c r="DC44" s="1604"/>
      <c r="DD44" s="1604"/>
      <c r="DE44" s="1604"/>
      <c r="DF44" s="1604"/>
      <c r="DG44" s="1604"/>
      <c r="DH44" s="1604"/>
      <c r="DI44" s="1604"/>
      <c r="DJ44" s="1604"/>
      <c r="DK44" s="1604"/>
      <c r="DL44" s="1604"/>
      <c r="DM44" s="1604"/>
      <c r="DN44" s="1604"/>
      <c r="DO44" s="1604"/>
      <c r="DP44" s="1604"/>
      <c r="DQ44" s="1604"/>
      <c r="DR44" s="1604"/>
      <c r="DS44" s="1604"/>
      <c r="DT44" s="1604"/>
      <c r="DU44" s="1604"/>
      <c r="DV44" s="1604"/>
      <c r="DW44" s="1604"/>
      <c r="DX44" s="1604"/>
      <c r="DY44" s="1604"/>
      <c r="DZ44" s="1604"/>
      <c r="EA44" s="1604"/>
      <c r="EB44" s="1604"/>
      <c r="EC44" s="1604"/>
      <c r="ED44" s="1604"/>
      <c r="EE44" s="1604"/>
      <c r="EF44" s="1604"/>
      <c r="EG44" s="1604"/>
      <c r="EH44" s="1604"/>
      <c r="EI44" s="1604"/>
      <c r="EJ44" s="1604"/>
      <c r="EK44" s="1604"/>
      <c r="EL44" s="1604"/>
      <c r="EM44" s="1604"/>
      <c r="EN44" s="1604"/>
      <c r="EO44" s="1604"/>
      <c r="EP44" s="1604"/>
      <c r="EQ44" s="1604"/>
      <c r="ER44" s="1604"/>
      <c r="ES44" s="1604"/>
      <c r="ET44" s="1604"/>
      <c r="EU44" s="1604"/>
      <c r="EV44" s="1604"/>
      <c r="EW44" s="1604"/>
      <c r="EX44" s="1604"/>
      <c r="EY44" s="1604"/>
      <c r="EZ44" s="1604"/>
      <c r="FA44" s="1604"/>
      <c r="FB44" s="1604"/>
      <c r="FC44" s="1604"/>
      <c r="FD44" s="1604"/>
      <c r="FE44" s="1604"/>
      <c r="FF44" s="1604"/>
      <c r="FG44" s="1604"/>
      <c r="FH44" s="1604"/>
      <c r="FI44" s="1604"/>
      <c r="FJ44" s="1604"/>
      <c r="FK44" s="1604"/>
      <c r="FL44" s="1604"/>
      <c r="FM44" s="1604"/>
      <c r="FN44" s="1604"/>
      <c r="FO44" s="1604"/>
      <c r="FP44" s="1604"/>
      <c r="FQ44" s="1604"/>
      <c r="FR44" s="1604"/>
      <c r="FS44" s="1604"/>
      <c r="FT44" s="1604"/>
      <c r="FU44" s="1604"/>
      <c r="FV44" s="1604"/>
      <c r="FW44" s="1604"/>
      <c r="FX44" s="1604"/>
      <c r="FY44" s="1604"/>
      <c r="FZ44" s="1604"/>
      <c r="GA44" s="1604"/>
      <c r="GB44" s="1604"/>
      <c r="GC44" s="1604"/>
      <c r="GD44" s="1604"/>
      <c r="GE44" s="1604"/>
      <c r="GF44" s="1604"/>
      <c r="GG44" s="1604"/>
      <c r="GH44" s="1604"/>
      <c r="GI44" s="1604"/>
      <c r="GJ44" s="1604"/>
      <c r="GK44" s="1604"/>
      <c r="GL44" s="1604"/>
      <c r="GM44" s="1604"/>
      <c r="GN44" s="1604"/>
      <c r="GO44" s="1604"/>
      <c r="GP44" s="1604"/>
      <c r="GQ44" s="1604"/>
      <c r="GR44" s="1604"/>
      <c r="GS44" s="1604"/>
      <c r="GT44" s="1604"/>
      <c r="GU44" s="1604"/>
      <c r="GV44" s="1604"/>
      <c r="GW44" s="1604"/>
      <c r="GX44" s="1604"/>
      <c r="GY44" s="1604"/>
      <c r="GZ44" s="1604"/>
      <c r="HA44" s="1604"/>
      <c r="HB44" s="1604"/>
      <c r="HC44" s="1604"/>
      <c r="HD44" s="1604"/>
      <c r="HE44" s="1604"/>
      <c r="HF44" s="1604"/>
      <c r="HG44" s="1604"/>
      <c r="HH44" s="1604"/>
      <c r="HI44" s="1604"/>
      <c r="HJ44" s="1604"/>
      <c r="HK44" s="1604"/>
      <c r="HL44" s="1604"/>
      <c r="HM44" s="1604"/>
      <c r="HN44" s="1604"/>
      <c r="HO44" s="1604"/>
      <c r="HP44" s="1604"/>
      <c r="HQ44" s="1604"/>
      <c r="HR44" s="1604"/>
      <c r="HS44" s="1604"/>
      <c r="HT44" s="1604"/>
      <c r="HU44" s="1604"/>
      <c r="HV44" s="1604"/>
      <c r="HW44" s="1604"/>
      <c r="HX44" s="1604"/>
      <c r="HY44" s="1604"/>
      <c r="HZ44" s="1604"/>
      <c r="IA44" s="1604"/>
      <c r="IB44" s="1604"/>
      <c r="IC44" s="1604"/>
      <c r="ID44" s="1604"/>
      <c r="IE44" s="1604"/>
      <c r="IF44" s="1604"/>
      <c r="IG44" s="1604"/>
      <c r="IH44" s="1604"/>
      <c r="II44" s="1604"/>
      <c r="IJ44" s="1604"/>
      <c r="IK44" s="1604"/>
      <c r="IL44" s="1604"/>
      <c r="IM44" s="1604"/>
      <c r="IN44" s="1604"/>
      <c r="IO44" s="1604"/>
      <c r="IP44" s="1604"/>
      <c r="IQ44" s="1604"/>
      <c r="IR44" s="1604"/>
      <c r="IS44" s="1604"/>
      <c r="IT44" s="1604"/>
      <c r="IU44" s="1604"/>
    </row>
    <row r="45" spans="1:255">
      <c r="A45" s="2221" t="s">
        <v>1740</v>
      </c>
      <c r="B45" s="1586" t="s">
        <v>5340</v>
      </c>
      <c r="C45" s="1586" t="s">
        <v>5341</v>
      </c>
      <c r="D45" s="1586" t="s">
        <v>5341</v>
      </c>
      <c r="E45" s="1945" t="s">
        <v>5343</v>
      </c>
      <c r="F45" s="1585" t="s">
        <v>5344</v>
      </c>
      <c r="G45" s="1586"/>
      <c r="H45" s="1586" t="s">
        <v>5345</v>
      </c>
      <c r="I45" s="1586" t="s">
        <v>5341</v>
      </c>
      <c r="J45" s="1586"/>
      <c r="K45" s="1917"/>
      <c r="L45" s="1917"/>
      <c r="M45" s="2380">
        <v>15</v>
      </c>
      <c r="N45" s="3229"/>
      <c r="O45" s="3230"/>
      <c r="P45" s="1917"/>
      <c r="Q45" s="1917">
        <v>17</v>
      </c>
      <c r="R45" s="1917">
        <v>17</v>
      </c>
      <c r="S45" s="1587">
        <v>15</v>
      </c>
      <c r="T45" s="1604"/>
      <c r="U45" s="1604"/>
      <c r="V45" s="1604"/>
      <c r="W45" s="1604"/>
      <c r="X45" s="1604"/>
      <c r="Y45" s="1604"/>
      <c r="Z45" s="1604"/>
      <c r="AA45" s="1604"/>
      <c r="AB45" s="1604"/>
      <c r="AC45" s="1604"/>
      <c r="AD45" s="1604"/>
      <c r="AE45" s="1604"/>
      <c r="AF45" s="1604"/>
      <c r="AG45" s="1604"/>
      <c r="AH45" s="1604"/>
      <c r="AI45" s="1604"/>
      <c r="AJ45" s="1604"/>
      <c r="AK45" s="1604"/>
      <c r="AL45" s="1604"/>
      <c r="AM45" s="1604"/>
      <c r="AN45" s="1604"/>
      <c r="AO45" s="1604"/>
      <c r="AP45" s="1604"/>
      <c r="AQ45" s="1604"/>
      <c r="AR45" s="1604"/>
      <c r="AS45" s="1604"/>
      <c r="AT45" s="1604"/>
      <c r="AU45" s="1604"/>
      <c r="AV45" s="1604"/>
      <c r="AW45" s="1604"/>
      <c r="AX45" s="1604"/>
      <c r="AY45" s="1604"/>
      <c r="AZ45" s="1604"/>
      <c r="BA45" s="1604"/>
      <c r="BB45" s="1604"/>
      <c r="BC45" s="1604"/>
      <c r="BD45" s="1604"/>
      <c r="BE45" s="1604"/>
      <c r="BF45" s="1604"/>
      <c r="BG45" s="1604"/>
      <c r="BH45" s="1604"/>
      <c r="BI45" s="1604"/>
      <c r="BJ45" s="1604"/>
      <c r="BK45" s="1604"/>
      <c r="BL45" s="1604"/>
      <c r="BM45" s="1604"/>
      <c r="BN45" s="1604"/>
      <c r="BO45" s="1604"/>
      <c r="BP45" s="1604"/>
      <c r="BQ45" s="1604"/>
      <c r="BR45" s="1604"/>
      <c r="BS45" s="1604"/>
      <c r="BT45" s="1604"/>
      <c r="BU45" s="1604"/>
      <c r="BV45" s="1604"/>
      <c r="BW45" s="1604"/>
      <c r="BX45" s="1604"/>
      <c r="BY45" s="1604"/>
      <c r="BZ45" s="1604"/>
      <c r="CA45" s="1604"/>
      <c r="CB45" s="1604"/>
      <c r="CC45" s="1604"/>
      <c r="CD45" s="1604"/>
      <c r="CE45" s="1604"/>
      <c r="CF45" s="1604"/>
      <c r="CG45" s="1604"/>
      <c r="CH45" s="1604"/>
      <c r="CI45" s="1604"/>
      <c r="CJ45" s="1604"/>
      <c r="CK45" s="1604"/>
      <c r="CL45" s="1604"/>
      <c r="CM45" s="1604"/>
      <c r="CN45" s="1604"/>
      <c r="CO45" s="1604"/>
      <c r="CP45" s="1604"/>
      <c r="CQ45" s="1604"/>
      <c r="CR45" s="1604"/>
      <c r="CS45" s="1604"/>
      <c r="CT45" s="1604"/>
      <c r="CU45" s="1604"/>
      <c r="CV45" s="1604"/>
      <c r="CW45" s="1604"/>
      <c r="CX45" s="1604"/>
      <c r="CY45" s="1604"/>
      <c r="CZ45" s="1604"/>
      <c r="DA45" s="1604"/>
      <c r="DB45" s="1604"/>
      <c r="DC45" s="1604"/>
      <c r="DD45" s="1604"/>
      <c r="DE45" s="1604"/>
      <c r="DF45" s="1604"/>
      <c r="DG45" s="1604"/>
      <c r="DH45" s="1604"/>
      <c r="DI45" s="1604"/>
      <c r="DJ45" s="1604"/>
      <c r="DK45" s="1604"/>
      <c r="DL45" s="1604"/>
      <c r="DM45" s="1604"/>
      <c r="DN45" s="1604"/>
      <c r="DO45" s="1604"/>
      <c r="DP45" s="1604"/>
      <c r="DQ45" s="1604"/>
      <c r="DR45" s="1604"/>
      <c r="DS45" s="1604"/>
      <c r="DT45" s="1604"/>
      <c r="DU45" s="1604"/>
      <c r="DV45" s="1604"/>
      <c r="DW45" s="1604"/>
      <c r="DX45" s="1604"/>
      <c r="DY45" s="1604"/>
      <c r="DZ45" s="1604"/>
      <c r="EA45" s="1604"/>
      <c r="EB45" s="1604"/>
      <c r="EC45" s="1604"/>
      <c r="ED45" s="1604"/>
      <c r="EE45" s="1604"/>
      <c r="EF45" s="1604"/>
      <c r="EG45" s="1604"/>
      <c r="EH45" s="1604"/>
      <c r="EI45" s="1604"/>
      <c r="EJ45" s="1604"/>
      <c r="EK45" s="1604"/>
      <c r="EL45" s="1604"/>
      <c r="EM45" s="1604"/>
      <c r="EN45" s="1604"/>
      <c r="EO45" s="1604"/>
      <c r="EP45" s="1604"/>
      <c r="EQ45" s="1604"/>
      <c r="ER45" s="1604"/>
      <c r="ES45" s="1604"/>
      <c r="ET45" s="1604"/>
      <c r="EU45" s="1604"/>
      <c r="EV45" s="1604"/>
      <c r="EW45" s="1604"/>
      <c r="EX45" s="1604"/>
      <c r="EY45" s="1604"/>
      <c r="EZ45" s="1604"/>
      <c r="FA45" s="1604"/>
      <c r="FB45" s="1604"/>
      <c r="FC45" s="1604"/>
      <c r="FD45" s="1604"/>
      <c r="FE45" s="1604"/>
      <c r="FF45" s="1604"/>
      <c r="FG45" s="1604"/>
      <c r="FH45" s="1604"/>
      <c r="FI45" s="1604"/>
      <c r="FJ45" s="1604"/>
      <c r="FK45" s="1604"/>
      <c r="FL45" s="1604"/>
      <c r="FM45" s="1604"/>
      <c r="FN45" s="1604"/>
      <c r="FO45" s="1604"/>
      <c r="FP45" s="1604"/>
      <c r="FQ45" s="1604"/>
      <c r="FR45" s="1604"/>
      <c r="FS45" s="1604"/>
      <c r="FT45" s="1604"/>
      <c r="FU45" s="1604"/>
      <c r="FV45" s="1604"/>
      <c r="FW45" s="1604"/>
      <c r="FX45" s="1604"/>
      <c r="FY45" s="1604"/>
      <c r="FZ45" s="1604"/>
      <c r="GA45" s="1604"/>
      <c r="GB45" s="1604"/>
      <c r="GC45" s="1604"/>
      <c r="GD45" s="1604"/>
      <c r="GE45" s="1604"/>
      <c r="GF45" s="1604"/>
      <c r="GG45" s="1604"/>
      <c r="GH45" s="1604"/>
      <c r="GI45" s="1604"/>
      <c r="GJ45" s="1604"/>
      <c r="GK45" s="1604"/>
      <c r="GL45" s="1604"/>
      <c r="GM45" s="1604"/>
      <c r="GN45" s="1604"/>
      <c r="GO45" s="1604"/>
      <c r="GP45" s="1604"/>
      <c r="GQ45" s="1604"/>
      <c r="GR45" s="1604"/>
      <c r="GS45" s="1604"/>
      <c r="GT45" s="1604"/>
      <c r="GU45" s="1604"/>
      <c r="GV45" s="1604"/>
      <c r="GW45" s="1604"/>
      <c r="GX45" s="1604"/>
      <c r="GY45" s="1604"/>
      <c r="GZ45" s="1604"/>
      <c r="HA45" s="1604"/>
      <c r="HB45" s="1604"/>
      <c r="HC45" s="1604"/>
      <c r="HD45" s="1604"/>
      <c r="HE45" s="1604"/>
      <c r="HF45" s="1604"/>
      <c r="HG45" s="1604"/>
      <c r="HH45" s="1604"/>
      <c r="HI45" s="1604"/>
      <c r="HJ45" s="1604"/>
      <c r="HK45" s="1604"/>
      <c r="HL45" s="1604"/>
      <c r="HM45" s="1604"/>
      <c r="HN45" s="1604"/>
      <c r="HO45" s="1604"/>
      <c r="HP45" s="1604"/>
      <c r="HQ45" s="1604"/>
      <c r="HR45" s="1604"/>
      <c r="HS45" s="1604"/>
      <c r="HT45" s="1604"/>
      <c r="HU45" s="1604"/>
      <c r="HV45" s="1604"/>
      <c r="HW45" s="1604"/>
      <c r="HX45" s="1604"/>
      <c r="HY45" s="1604"/>
      <c r="HZ45" s="1604"/>
      <c r="IA45" s="1604"/>
      <c r="IB45" s="1604"/>
      <c r="IC45" s="1604"/>
      <c r="ID45" s="1604"/>
      <c r="IE45" s="1604"/>
      <c r="IF45" s="1604"/>
      <c r="IG45" s="1604"/>
      <c r="IH45" s="1604"/>
      <c r="II45" s="1604"/>
      <c r="IJ45" s="1604"/>
      <c r="IK45" s="1604"/>
      <c r="IL45" s="1604"/>
      <c r="IM45" s="1604"/>
      <c r="IN45" s="1604"/>
      <c r="IO45" s="1604"/>
      <c r="IP45" s="1604"/>
      <c r="IQ45" s="1604"/>
      <c r="IR45" s="1604"/>
      <c r="IS45" s="1604"/>
      <c r="IT45" s="1604"/>
      <c r="IU45" s="1604"/>
    </row>
    <row r="46" spans="1:255">
      <c r="A46" s="2221" t="s">
        <v>1741</v>
      </c>
      <c r="B46" s="1586" t="s">
        <v>1181</v>
      </c>
      <c r="C46" s="2381"/>
      <c r="D46" s="2381"/>
      <c r="E46" s="2382"/>
      <c r="F46" s="3231"/>
      <c r="G46" s="3232"/>
      <c r="H46" s="2381"/>
      <c r="I46" s="2381"/>
      <c r="J46" s="1586">
        <f>J137</f>
        <v>1641</v>
      </c>
      <c r="K46" s="1917"/>
      <c r="L46" s="1917"/>
      <c r="M46" s="2380">
        <v>16</v>
      </c>
      <c r="N46" s="3235">
        <f>O137</f>
        <v>3339163</v>
      </c>
      <c r="O46" s="3236"/>
      <c r="P46" s="1917"/>
      <c r="Q46" s="1917">
        <f>Q137</f>
        <v>52144575</v>
      </c>
      <c r="R46" s="1917">
        <f>R137</f>
        <v>55483738</v>
      </c>
      <c r="S46" s="1587">
        <v>16</v>
      </c>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c r="AS46" s="1604"/>
      <c r="AT46" s="1604"/>
      <c r="AU46" s="1604"/>
      <c r="AV46" s="1604"/>
      <c r="AW46" s="1604"/>
      <c r="AX46" s="1604"/>
      <c r="AY46" s="1604"/>
      <c r="AZ46" s="1604"/>
      <c r="BA46" s="1604"/>
      <c r="BB46" s="1604"/>
      <c r="BC46" s="1604"/>
      <c r="BD46" s="1604"/>
      <c r="BE46" s="1604"/>
      <c r="BF46" s="1604"/>
      <c r="BG46" s="1604"/>
      <c r="BH46" s="1604"/>
      <c r="BI46" s="1604"/>
      <c r="BJ46" s="1604"/>
      <c r="BK46" s="1604"/>
      <c r="BL46" s="1604"/>
      <c r="BM46" s="1604"/>
      <c r="BN46" s="1604"/>
      <c r="BO46" s="1604"/>
      <c r="BP46" s="1604"/>
      <c r="BQ46" s="1604"/>
      <c r="BR46" s="1604"/>
      <c r="BS46" s="1604"/>
      <c r="BT46" s="1604"/>
      <c r="BU46" s="1604"/>
      <c r="BV46" s="1604"/>
      <c r="BW46" s="1604"/>
      <c r="BX46" s="1604"/>
      <c r="BY46" s="1604"/>
      <c r="BZ46" s="1604"/>
      <c r="CA46" s="1604"/>
      <c r="CB46" s="1604"/>
      <c r="CC46" s="1604"/>
      <c r="CD46" s="1604"/>
      <c r="CE46" s="1604"/>
      <c r="CF46" s="1604"/>
      <c r="CG46" s="1604"/>
      <c r="CH46" s="1604"/>
      <c r="CI46" s="1604"/>
      <c r="CJ46" s="1604"/>
      <c r="CK46" s="1604"/>
      <c r="CL46" s="1604"/>
      <c r="CM46" s="1604"/>
      <c r="CN46" s="1604"/>
      <c r="CO46" s="1604"/>
      <c r="CP46" s="1604"/>
      <c r="CQ46" s="1604"/>
      <c r="CR46" s="1604"/>
      <c r="CS46" s="1604"/>
      <c r="CT46" s="1604"/>
      <c r="CU46" s="1604"/>
      <c r="CV46" s="1604"/>
      <c r="CW46" s="1604"/>
      <c r="CX46" s="1604"/>
      <c r="CY46" s="1604"/>
      <c r="CZ46" s="1604"/>
      <c r="DA46" s="1604"/>
      <c r="DB46" s="1604"/>
      <c r="DC46" s="1604"/>
      <c r="DD46" s="1604"/>
      <c r="DE46" s="1604"/>
      <c r="DF46" s="1604"/>
      <c r="DG46" s="1604"/>
      <c r="DH46" s="1604"/>
      <c r="DI46" s="1604"/>
      <c r="DJ46" s="1604"/>
      <c r="DK46" s="1604"/>
      <c r="DL46" s="1604"/>
      <c r="DM46" s="1604"/>
      <c r="DN46" s="1604"/>
      <c r="DO46" s="1604"/>
      <c r="DP46" s="1604"/>
      <c r="DQ46" s="1604"/>
      <c r="DR46" s="1604"/>
      <c r="DS46" s="1604"/>
      <c r="DT46" s="1604"/>
      <c r="DU46" s="1604"/>
      <c r="DV46" s="1604"/>
      <c r="DW46" s="1604"/>
      <c r="DX46" s="1604"/>
      <c r="DY46" s="1604"/>
      <c r="DZ46" s="1604"/>
      <c r="EA46" s="1604"/>
      <c r="EB46" s="1604"/>
      <c r="EC46" s="1604"/>
      <c r="ED46" s="1604"/>
      <c r="EE46" s="1604"/>
      <c r="EF46" s="1604"/>
      <c r="EG46" s="1604"/>
      <c r="EH46" s="1604"/>
      <c r="EI46" s="1604"/>
      <c r="EJ46" s="1604"/>
      <c r="EK46" s="1604"/>
      <c r="EL46" s="1604"/>
      <c r="EM46" s="1604"/>
      <c r="EN46" s="1604"/>
      <c r="EO46" s="1604"/>
      <c r="EP46" s="1604"/>
      <c r="EQ46" s="1604"/>
      <c r="ER46" s="1604"/>
      <c r="ES46" s="1604"/>
      <c r="ET46" s="1604"/>
      <c r="EU46" s="1604"/>
      <c r="EV46" s="1604"/>
      <c r="EW46" s="1604"/>
      <c r="EX46" s="1604"/>
      <c r="EY46" s="1604"/>
      <c r="EZ46" s="1604"/>
      <c r="FA46" s="1604"/>
      <c r="FB46" s="1604"/>
      <c r="FC46" s="1604"/>
      <c r="FD46" s="1604"/>
      <c r="FE46" s="1604"/>
      <c r="FF46" s="1604"/>
      <c r="FG46" s="1604"/>
      <c r="FH46" s="1604"/>
      <c r="FI46" s="1604"/>
      <c r="FJ46" s="1604"/>
      <c r="FK46" s="1604"/>
      <c r="FL46" s="1604"/>
      <c r="FM46" s="1604"/>
      <c r="FN46" s="1604"/>
      <c r="FO46" s="1604"/>
      <c r="FP46" s="1604"/>
      <c r="FQ46" s="1604"/>
      <c r="FR46" s="1604"/>
      <c r="FS46" s="1604"/>
      <c r="FT46" s="1604"/>
      <c r="FU46" s="1604"/>
      <c r="FV46" s="1604"/>
      <c r="FW46" s="1604"/>
      <c r="FX46" s="1604"/>
      <c r="FY46" s="1604"/>
      <c r="FZ46" s="1604"/>
      <c r="GA46" s="1604"/>
      <c r="GB46" s="1604"/>
      <c r="GC46" s="1604"/>
      <c r="GD46" s="1604"/>
      <c r="GE46" s="1604"/>
      <c r="GF46" s="1604"/>
      <c r="GG46" s="1604"/>
      <c r="GH46" s="1604"/>
      <c r="GI46" s="1604"/>
      <c r="GJ46" s="1604"/>
      <c r="GK46" s="1604"/>
      <c r="GL46" s="1604"/>
      <c r="GM46" s="1604"/>
      <c r="GN46" s="1604"/>
      <c r="GO46" s="1604"/>
      <c r="GP46" s="1604"/>
      <c r="GQ46" s="1604"/>
      <c r="GR46" s="1604"/>
      <c r="GS46" s="1604"/>
      <c r="GT46" s="1604"/>
      <c r="GU46" s="1604"/>
      <c r="GV46" s="1604"/>
      <c r="GW46" s="1604"/>
      <c r="GX46" s="1604"/>
      <c r="GY46" s="1604"/>
      <c r="GZ46" s="1604"/>
      <c r="HA46" s="1604"/>
      <c r="HB46" s="1604"/>
      <c r="HC46" s="1604"/>
      <c r="HD46" s="1604"/>
      <c r="HE46" s="1604"/>
      <c r="HF46" s="1604"/>
      <c r="HG46" s="1604"/>
      <c r="HH46" s="1604"/>
      <c r="HI46" s="1604"/>
      <c r="HJ46" s="1604"/>
      <c r="HK46" s="1604"/>
      <c r="HL46" s="1604"/>
      <c r="HM46" s="1604"/>
      <c r="HN46" s="1604"/>
      <c r="HO46" s="1604"/>
      <c r="HP46" s="1604"/>
      <c r="HQ46" s="1604"/>
      <c r="HR46" s="1604"/>
      <c r="HS46" s="1604"/>
      <c r="HT46" s="1604"/>
      <c r="HU46" s="1604"/>
      <c r="HV46" s="1604"/>
      <c r="HW46" s="1604"/>
      <c r="HX46" s="1604"/>
      <c r="HY46" s="1604"/>
      <c r="HZ46" s="1604"/>
      <c r="IA46" s="1604"/>
      <c r="IB46" s="1604"/>
      <c r="IC46" s="1604"/>
      <c r="ID46" s="1604"/>
      <c r="IE46" s="1604"/>
      <c r="IF46" s="1604"/>
      <c r="IG46" s="1604"/>
      <c r="IH46" s="1604"/>
      <c r="II46" s="1604"/>
      <c r="IJ46" s="1604"/>
      <c r="IK46" s="1604"/>
      <c r="IL46" s="1604"/>
      <c r="IM46" s="1604"/>
      <c r="IN46" s="1604"/>
      <c r="IO46" s="1604"/>
      <c r="IP46" s="1604"/>
      <c r="IQ46" s="1604"/>
      <c r="IR46" s="1604"/>
      <c r="IS46" s="1604"/>
      <c r="IT46" s="1604"/>
      <c r="IU46" s="1604"/>
    </row>
    <row r="47" spans="1:255">
      <c r="A47" s="2221" t="s">
        <v>1742</v>
      </c>
      <c r="B47" s="1600" t="s">
        <v>2322</v>
      </c>
      <c r="C47" s="2381"/>
      <c r="D47" s="2381"/>
      <c r="E47" s="2382"/>
      <c r="F47" s="3231"/>
      <c r="G47" s="3232"/>
      <c r="H47" s="2381"/>
      <c r="I47" s="2381"/>
      <c r="J47" s="1586">
        <f>SUM(J31:J46)</f>
        <v>1641</v>
      </c>
      <c r="K47" s="1917">
        <f>SUM(K31:K46)</f>
        <v>0</v>
      </c>
      <c r="L47" s="1917">
        <f>SUM(L31:L46)</f>
        <v>0</v>
      </c>
      <c r="M47" s="2380">
        <v>17</v>
      </c>
      <c r="N47" s="3233">
        <f>N46</f>
        <v>3339163</v>
      </c>
      <c r="O47" s="3234"/>
      <c r="P47" s="1897">
        <f>SUM(P31:P46)</f>
        <v>0</v>
      </c>
      <c r="Q47" s="1897">
        <f>SUM(Q31:Q46)</f>
        <v>53532962</v>
      </c>
      <c r="R47" s="1897">
        <f>SUM(R31:R46)</f>
        <v>56872125</v>
      </c>
      <c r="S47" s="1587">
        <v>17</v>
      </c>
      <c r="T47" s="1604"/>
      <c r="U47" s="1604"/>
      <c r="V47" s="1604"/>
      <c r="W47" s="1604"/>
      <c r="X47" s="1604"/>
      <c r="Y47" s="1604"/>
      <c r="Z47" s="1604"/>
      <c r="AA47" s="1604"/>
      <c r="AB47" s="1604"/>
      <c r="AC47" s="1604"/>
      <c r="AD47" s="1604"/>
      <c r="AE47" s="1604"/>
      <c r="AF47" s="1604"/>
      <c r="AG47" s="1604"/>
      <c r="AH47" s="1604"/>
      <c r="AI47" s="1604"/>
      <c r="AJ47" s="1604"/>
      <c r="AK47" s="1604"/>
      <c r="AL47" s="1604"/>
      <c r="AM47" s="1604"/>
      <c r="AN47" s="1604"/>
      <c r="AO47" s="1604"/>
      <c r="AP47" s="1604"/>
      <c r="AQ47" s="1604"/>
      <c r="AR47" s="1604"/>
      <c r="AS47" s="1604"/>
      <c r="AT47" s="1604"/>
      <c r="AU47" s="1604"/>
      <c r="AV47" s="1604"/>
      <c r="AW47" s="1604"/>
      <c r="AX47" s="1604"/>
      <c r="AY47" s="1604"/>
      <c r="AZ47" s="1604"/>
      <c r="BA47" s="1604"/>
      <c r="BB47" s="1604"/>
      <c r="BC47" s="1604"/>
      <c r="BD47" s="1604"/>
      <c r="BE47" s="1604"/>
      <c r="BF47" s="1604"/>
      <c r="BG47" s="1604"/>
      <c r="BH47" s="1604"/>
      <c r="BI47" s="1604"/>
      <c r="BJ47" s="1604"/>
      <c r="BK47" s="1604"/>
      <c r="BL47" s="1604"/>
      <c r="BM47" s="1604"/>
      <c r="BN47" s="1604"/>
      <c r="BO47" s="1604"/>
      <c r="BP47" s="1604"/>
      <c r="BQ47" s="1604"/>
      <c r="BR47" s="1604"/>
      <c r="BS47" s="1604"/>
      <c r="BT47" s="1604"/>
      <c r="BU47" s="1604"/>
      <c r="BV47" s="1604"/>
      <c r="BW47" s="1604"/>
      <c r="BX47" s="1604"/>
      <c r="BY47" s="1604"/>
      <c r="BZ47" s="1604"/>
      <c r="CA47" s="1604"/>
      <c r="CB47" s="1604"/>
      <c r="CC47" s="1604"/>
      <c r="CD47" s="1604"/>
      <c r="CE47" s="1604"/>
      <c r="CF47" s="1604"/>
      <c r="CG47" s="1604"/>
      <c r="CH47" s="1604"/>
      <c r="CI47" s="1604"/>
      <c r="CJ47" s="1604"/>
      <c r="CK47" s="1604"/>
      <c r="CL47" s="1604"/>
      <c r="CM47" s="1604"/>
      <c r="CN47" s="1604"/>
      <c r="CO47" s="1604"/>
      <c r="CP47" s="1604"/>
      <c r="CQ47" s="1604"/>
      <c r="CR47" s="1604"/>
      <c r="CS47" s="1604"/>
      <c r="CT47" s="1604"/>
      <c r="CU47" s="1604"/>
      <c r="CV47" s="1604"/>
      <c r="CW47" s="1604"/>
      <c r="CX47" s="1604"/>
      <c r="CY47" s="1604"/>
      <c r="CZ47" s="1604"/>
      <c r="DA47" s="1604"/>
      <c r="DB47" s="1604"/>
      <c r="DC47" s="1604"/>
      <c r="DD47" s="1604"/>
      <c r="DE47" s="1604"/>
      <c r="DF47" s="1604"/>
      <c r="DG47" s="1604"/>
      <c r="DH47" s="1604"/>
      <c r="DI47" s="1604"/>
      <c r="DJ47" s="1604"/>
      <c r="DK47" s="1604"/>
      <c r="DL47" s="1604"/>
      <c r="DM47" s="1604"/>
      <c r="DN47" s="1604"/>
      <c r="DO47" s="1604"/>
      <c r="DP47" s="1604"/>
      <c r="DQ47" s="1604"/>
      <c r="DR47" s="1604"/>
      <c r="DS47" s="1604"/>
      <c r="DT47" s="1604"/>
      <c r="DU47" s="1604"/>
      <c r="DV47" s="1604"/>
      <c r="DW47" s="1604"/>
      <c r="DX47" s="1604"/>
      <c r="DY47" s="1604"/>
      <c r="DZ47" s="1604"/>
      <c r="EA47" s="1604"/>
      <c r="EB47" s="1604"/>
      <c r="EC47" s="1604"/>
      <c r="ED47" s="1604"/>
      <c r="EE47" s="1604"/>
      <c r="EF47" s="1604"/>
      <c r="EG47" s="1604"/>
      <c r="EH47" s="1604"/>
      <c r="EI47" s="1604"/>
      <c r="EJ47" s="1604"/>
      <c r="EK47" s="1604"/>
      <c r="EL47" s="1604"/>
      <c r="EM47" s="1604"/>
      <c r="EN47" s="1604"/>
      <c r="EO47" s="1604"/>
      <c r="EP47" s="1604"/>
      <c r="EQ47" s="1604"/>
      <c r="ER47" s="1604"/>
      <c r="ES47" s="1604"/>
      <c r="ET47" s="1604"/>
      <c r="EU47" s="1604"/>
      <c r="EV47" s="1604"/>
      <c r="EW47" s="1604"/>
      <c r="EX47" s="1604"/>
      <c r="EY47" s="1604"/>
      <c r="EZ47" s="1604"/>
      <c r="FA47" s="1604"/>
      <c r="FB47" s="1604"/>
      <c r="FC47" s="1604"/>
      <c r="FD47" s="1604"/>
      <c r="FE47" s="1604"/>
      <c r="FF47" s="1604"/>
      <c r="FG47" s="1604"/>
      <c r="FH47" s="1604"/>
      <c r="FI47" s="1604"/>
      <c r="FJ47" s="1604"/>
      <c r="FK47" s="1604"/>
      <c r="FL47" s="1604"/>
      <c r="FM47" s="1604"/>
      <c r="FN47" s="1604"/>
      <c r="FO47" s="1604"/>
      <c r="FP47" s="1604"/>
      <c r="FQ47" s="1604"/>
      <c r="FR47" s="1604"/>
      <c r="FS47" s="1604"/>
      <c r="FT47" s="1604"/>
      <c r="FU47" s="1604"/>
      <c r="FV47" s="1604"/>
      <c r="FW47" s="1604"/>
      <c r="FX47" s="1604"/>
      <c r="FY47" s="1604"/>
      <c r="FZ47" s="1604"/>
      <c r="GA47" s="1604"/>
      <c r="GB47" s="1604"/>
      <c r="GC47" s="1604"/>
      <c r="GD47" s="1604"/>
      <c r="GE47" s="1604"/>
      <c r="GF47" s="1604"/>
      <c r="GG47" s="1604"/>
      <c r="GH47" s="1604"/>
      <c r="GI47" s="1604"/>
      <c r="GJ47" s="1604"/>
      <c r="GK47" s="1604"/>
      <c r="GL47" s="1604"/>
      <c r="GM47" s="1604"/>
      <c r="GN47" s="1604"/>
      <c r="GO47" s="1604"/>
      <c r="GP47" s="1604"/>
      <c r="GQ47" s="1604"/>
      <c r="GR47" s="1604"/>
      <c r="GS47" s="1604"/>
      <c r="GT47" s="1604"/>
      <c r="GU47" s="1604"/>
      <c r="GV47" s="1604"/>
      <c r="GW47" s="1604"/>
      <c r="GX47" s="1604"/>
      <c r="GY47" s="1604"/>
      <c r="GZ47" s="1604"/>
      <c r="HA47" s="1604"/>
      <c r="HB47" s="1604"/>
      <c r="HC47" s="1604"/>
      <c r="HD47" s="1604"/>
      <c r="HE47" s="1604"/>
      <c r="HF47" s="1604"/>
      <c r="HG47" s="1604"/>
      <c r="HH47" s="1604"/>
      <c r="HI47" s="1604"/>
      <c r="HJ47" s="1604"/>
      <c r="HK47" s="1604"/>
      <c r="HL47" s="1604"/>
      <c r="HM47" s="1604"/>
      <c r="HN47" s="1604"/>
      <c r="HO47" s="1604"/>
      <c r="HP47" s="1604"/>
      <c r="HQ47" s="1604"/>
      <c r="HR47" s="1604"/>
      <c r="HS47" s="1604"/>
      <c r="HT47" s="1604"/>
      <c r="HU47" s="1604"/>
      <c r="HV47" s="1604"/>
      <c r="HW47" s="1604"/>
      <c r="HX47" s="1604"/>
      <c r="HY47" s="1604"/>
      <c r="HZ47" s="1604"/>
      <c r="IA47" s="1604"/>
      <c r="IB47" s="1604"/>
      <c r="IC47" s="1604"/>
      <c r="ID47" s="1604"/>
      <c r="IE47" s="1604"/>
      <c r="IF47" s="1604"/>
      <c r="IG47" s="1604"/>
      <c r="IH47" s="1604"/>
      <c r="II47" s="1604"/>
      <c r="IJ47" s="1604"/>
      <c r="IK47" s="1604"/>
      <c r="IL47" s="1604"/>
      <c r="IM47" s="1604"/>
      <c r="IN47" s="1604"/>
      <c r="IO47" s="1604"/>
      <c r="IP47" s="1604"/>
      <c r="IQ47" s="1604"/>
      <c r="IR47" s="1604"/>
      <c r="IS47" s="1604"/>
      <c r="IT47" s="1604"/>
      <c r="IU47" s="1604"/>
    </row>
    <row r="48" spans="1:255">
      <c r="A48" s="2311"/>
      <c r="B48" s="2312"/>
      <c r="C48" s="2312"/>
      <c r="D48" s="2312"/>
      <c r="E48" s="2383"/>
      <c r="F48" s="2311"/>
      <c r="G48" s="2312"/>
      <c r="H48" s="2312"/>
      <c r="I48" s="2312"/>
      <c r="J48" s="2312"/>
      <c r="K48" s="2312"/>
      <c r="L48" s="2312"/>
      <c r="M48" s="2383"/>
      <c r="N48" s="2554"/>
      <c r="O48" s="2312"/>
      <c r="P48" s="2312"/>
      <c r="Q48" s="2312"/>
      <c r="R48" s="2312"/>
      <c r="S48" s="2384"/>
      <c r="T48" s="1604"/>
      <c r="U48" s="1604"/>
      <c r="V48" s="1604"/>
      <c r="W48" s="1604"/>
      <c r="X48" s="1604"/>
      <c r="Y48" s="1604"/>
      <c r="Z48" s="1604"/>
      <c r="AA48" s="1604"/>
      <c r="AB48" s="1604"/>
      <c r="AC48" s="1604"/>
      <c r="AD48" s="1604"/>
      <c r="AE48" s="1604"/>
      <c r="AF48" s="1604"/>
      <c r="AG48" s="1604"/>
      <c r="AH48" s="1604"/>
      <c r="AI48" s="1604"/>
      <c r="AJ48" s="1604"/>
      <c r="AK48" s="1604"/>
      <c r="AL48" s="1604"/>
      <c r="AM48" s="1604"/>
      <c r="AN48" s="1604"/>
      <c r="AO48" s="1604"/>
      <c r="AP48" s="1604"/>
      <c r="AQ48" s="1604"/>
      <c r="AR48" s="1604"/>
      <c r="AS48" s="1604"/>
      <c r="AT48" s="1604"/>
      <c r="AU48" s="1604"/>
      <c r="AV48" s="1604"/>
      <c r="AW48" s="1604"/>
      <c r="AX48" s="1604"/>
      <c r="AY48" s="1604"/>
      <c r="AZ48" s="1604"/>
      <c r="BA48" s="1604"/>
      <c r="BB48" s="1604"/>
      <c r="BC48" s="1604"/>
      <c r="BD48" s="1604"/>
      <c r="BE48" s="1604"/>
      <c r="BF48" s="1604"/>
      <c r="BG48" s="1604"/>
      <c r="BH48" s="1604"/>
      <c r="BI48" s="1604"/>
      <c r="BJ48" s="1604"/>
      <c r="BK48" s="1604"/>
      <c r="BL48" s="1604"/>
      <c r="BM48" s="1604"/>
      <c r="BN48" s="1604"/>
      <c r="BO48" s="1604"/>
      <c r="BP48" s="1604"/>
      <c r="BQ48" s="1604"/>
      <c r="BR48" s="1604"/>
      <c r="BS48" s="1604"/>
      <c r="BT48" s="1604"/>
      <c r="BU48" s="1604"/>
      <c r="BV48" s="1604"/>
      <c r="BW48" s="1604"/>
      <c r="BX48" s="1604"/>
      <c r="BY48" s="1604"/>
      <c r="BZ48" s="1604"/>
      <c r="CA48" s="1604"/>
      <c r="CB48" s="1604"/>
      <c r="CC48" s="1604"/>
      <c r="CD48" s="1604"/>
      <c r="CE48" s="1604"/>
      <c r="CF48" s="1604"/>
      <c r="CG48" s="1604"/>
      <c r="CH48" s="1604"/>
      <c r="CI48" s="1604"/>
      <c r="CJ48" s="1604"/>
      <c r="CK48" s="1604"/>
      <c r="CL48" s="1604"/>
      <c r="CM48" s="1604"/>
      <c r="CN48" s="1604"/>
      <c r="CO48" s="1604"/>
      <c r="CP48" s="1604"/>
      <c r="CQ48" s="1604"/>
      <c r="CR48" s="1604"/>
      <c r="CS48" s="1604"/>
      <c r="CT48" s="1604"/>
      <c r="CU48" s="1604"/>
      <c r="CV48" s="1604"/>
      <c r="CW48" s="1604"/>
      <c r="CX48" s="1604"/>
      <c r="CY48" s="1604"/>
      <c r="CZ48" s="1604"/>
      <c r="DA48" s="1604"/>
      <c r="DB48" s="1604"/>
      <c r="DC48" s="1604"/>
      <c r="DD48" s="1604"/>
      <c r="DE48" s="1604"/>
      <c r="DF48" s="1604"/>
      <c r="DG48" s="1604"/>
      <c r="DH48" s="1604"/>
      <c r="DI48" s="1604"/>
      <c r="DJ48" s="1604"/>
      <c r="DK48" s="1604"/>
      <c r="DL48" s="1604"/>
      <c r="DM48" s="1604"/>
      <c r="DN48" s="1604"/>
      <c r="DO48" s="1604"/>
      <c r="DP48" s="1604"/>
      <c r="DQ48" s="1604"/>
      <c r="DR48" s="1604"/>
      <c r="DS48" s="1604"/>
      <c r="DT48" s="1604"/>
      <c r="DU48" s="1604"/>
      <c r="DV48" s="1604"/>
      <c r="DW48" s="1604"/>
      <c r="DX48" s="1604"/>
      <c r="DY48" s="1604"/>
      <c r="DZ48" s="1604"/>
      <c r="EA48" s="1604"/>
      <c r="EB48" s="1604"/>
      <c r="EC48" s="1604"/>
      <c r="ED48" s="1604"/>
      <c r="EE48" s="1604"/>
      <c r="EF48" s="1604"/>
      <c r="EG48" s="1604"/>
      <c r="EH48" s="1604"/>
      <c r="EI48" s="1604"/>
      <c r="EJ48" s="1604"/>
      <c r="EK48" s="1604"/>
      <c r="EL48" s="1604"/>
      <c r="EM48" s="1604"/>
      <c r="EN48" s="1604"/>
      <c r="EO48" s="1604"/>
      <c r="EP48" s="1604"/>
      <c r="EQ48" s="1604"/>
      <c r="ER48" s="1604"/>
      <c r="ES48" s="1604"/>
      <c r="ET48" s="1604"/>
      <c r="EU48" s="1604"/>
      <c r="EV48" s="1604"/>
      <c r="EW48" s="1604"/>
      <c r="EX48" s="1604"/>
      <c r="EY48" s="1604"/>
      <c r="EZ48" s="1604"/>
      <c r="FA48" s="1604"/>
      <c r="FB48" s="1604"/>
      <c r="FC48" s="1604"/>
      <c r="FD48" s="1604"/>
      <c r="FE48" s="1604"/>
      <c r="FF48" s="1604"/>
      <c r="FG48" s="1604"/>
      <c r="FH48" s="1604"/>
      <c r="FI48" s="1604"/>
      <c r="FJ48" s="1604"/>
      <c r="FK48" s="1604"/>
      <c r="FL48" s="1604"/>
      <c r="FM48" s="1604"/>
      <c r="FN48" s="1604"/>
      <c r="FO48" s="1604"/>
      <c r="FP48" s="1604"/>
      <c r="FQ48" s="1604"/>
      <c r="FR48" s="1604"/>
      <c r="FS48" s="1604"/>
      <c r="FT48" s="1604"/>
      <c r="FU48" s="1604"/>
      <c r="FV48" s="1604"/>
      <c r="FW48" s="1604"/>
      <c r="FX48" s="1604"/>
      <c r="FY48" s="1604"/>
      <c r="FZ48" s="1604"/>
      <c r="GA48" s="1604"/>
      <c r="GB48" s="1604"/>
      <c r="GC48" s="1604"/>
      <c r="GD48" s="1604"/>
      <c r="GE48" s="1604"/>
      <c r="GF48" s="1604"/>
      <c r="GG48" s="1604"/>
      <c r="GH48" s="1604"/>
      <c r="GI48" s="1604"/>
      <c r="GJ48" s="1604"/>
      <c r="GK48" s="1604"/>
      <c r="GL48" s="1604"/>
      <c r="GM48" s="1604"/>
      <c r="GN48" s="1604"/>
      <c r="GO48" s="1604"/>
      <c r="GP48" s="1604"/>
      <c r="GQ48" s="1604"/>
      <c r="GR48" s="1604"/>
      <c r="GS48" s="1604"/>
      <c r="GT48" s="1604"/>
      <c r="GU48" s="1604"/>
      <c r="GV48" s="1604"/>
      <c r="GW48" s="1604"/>
      <c r="GX48" s="1604"/>
      <c r="GY48" s="1604"/>
      <c r="GZ48" s="1604"/>
      <c r="HA48" s="1604"/>
      <c r="HB48" s="1604"/>
      <c r="HC48" s="1604"/>
      <c r="HD48" s="1604"/>
      <c r="HE48" s="1604"/>
      <c r="HF48" s="1604"/>
      <c r="HG48" s="1604"/>
      <c r="HH48" s="1604"/>
      <c r="HI48" s="1604"/>
      <c r="HJ48" s="1604"/>
      <c r="HK48" s="1604"/>
      <c r="HL48" s="1604"/>
      <c r="HM48" s="1604"/>
      <c r="HN48" s="1604"/>
      <c r="HO48" s="1604"/>
      <c r="HP48" s="1604"/>
      <c r="HQ48" s="1604"/>
      <c r="HR48" s="1604"/>
      <c r="HS48" s="1604"/>
      <c r="HT48" s="1604"/>
      <c r="HU48" s="1604"/>
      <c r="HV48" s="1604"/>
      <c r="HW48" s="1604"/>
      <c r="HX48" s="1604"/>
      <c r="HY48" s="1604"/>
      <c r="HZ48" s="1604"/>
      <c r="IA48" s="1604"/>
      <c r="IB48" s="1604"/>
      <c r="IC48" s="1604"/>
      <c r="ID48" s="1604"/>
      <c r="IE48" s="1604"/>
      <c r="IF48" s="1604"/>
      <c r="IG48" s="1604"/>
      <c r="IH48" s="1604"/>
      <c r="II48" s="1604"/>
      <c r="IJ48" s="1604"/>
      <c r="IK48" s="1604"/>
      <c r="IL48" s="1604"/>
      <c r="IM48" s="1604"/>
      <c r="IN48" s="1604"/>
      <c r="IO48" s="1604"/>
      <c r="IP48" s="1604"/>
      <c r="IQ48" s="1604"/>
      <c r="IR48" s="1604"/>
      <c r="IS48" s="1604"/>
      <c r="IT48" s="1604"/>
      <c r="IU48" s="1604"/>
    </row>
    <row r="49" spans="1:255">
      <c r="A49" s="1590"/>
      <c r="B49" s="1619"/>
      <c r="C49" s="1619"/>
      <c r="D49" s="1619"/>
      <c r="E49" s="2385"/>
      <c r="F49" s="2522"/>
      <c r="G49" s="1619"/>
      <c r="H49" s="1619"/>
      <c r="I49" s="1619"/>
      <c r="J49" s="1619"/>
      <c r="K49" s="1619"/>
      <c r="L49" s="1619"/>
      <c r="M49" s="2385"/>
      <c r="N49" s="2522"/>
      <c r="O49" s="1619"/>
      <c r="P49" s="1619"/>
      <c r="Q49" s="1619"/>
      <c r="R49" s="1619"/>
      <c r="S49" s="2039"/>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c r="AS49" s="1604"/>
      <c r="AT49" s="1604"/>
      <c r="AU49" s="1604"/>
      <c r="AV49" s="1604"/>
      <c r="AW49" s="1604"/>
      <c r="AX49" s="1604"/>
      <c r="AY49" s="1604"/>
      <c r="AZ49" s="1604"/>
      <c r="BA49" s="1604"/>
      <c r="BB49" s="1604"/>
      <c r="BC49" s="1604"/>
      <c r="BD49" s="1604"/>
      <c r="BE49" s="1604"/>
      <c r="BF49" s="1604"/>
      <c r="BG49" s="1604"/>
      <c r="BH49" s="1604"/>
      <c r="BI49" s="1604"/>
      <c r="BJ49" s="1604"/>
      <c r="BK49" s="1604"/>
      <c r="BL49" s="1604"/>
      <c r="BM49" s="1604"/>
      <c r="BN49" s="1604"/>
      <c r="BO49" s="1604"/>
      <c r="BP49" s="1604"/>
      <c r="BQ49" s="1604"/>
      <c r="BR49" s="1604"/>
      <c r="BS49" s="1604"/>
      <c r="BT49" s="1604"/>
      <c r="BU49" s="1604"/>
      <c r="BV49" s="1604"/>
      <c r="BW49" s="1604"/>
      <c r="BX49" s="1604"/>
      <c r="BY49" s="1604"/>
      <c r="BZ49" s="1604"/>
      <c r="CA49" s="1604"/>
      <c r="CB49" s="1604"/>
      <c r="CC49" s="1604"/>
      <c r="CD49" s="1604"/>
      <c r="CE49" s="1604"/>
      <c r="CF49" s="1604"/>
      <c r="CG49" s="1604"/>
      <c r="CH49" s="1604"/>
      <c r="CI49" s="1604"/>
      <c r="CJ49" s="1604"/>
      <c r="CK49" s="1604"/>
      <c r="CL49" s="1604"/>
      <c r="CM49" s="1604"/>
      <c r="CN49" s="1604"/>
      <c r="CO49" s="1604"/>
      <c r="CP49" s="1604"/>
      <c r="CQ49" s="1604"/>
      <c r="CR49" s="1604"/>
      <c r="CS49" s="1604"/>
      <c r="CT49" s="1604"/>
      <c r="CU49" s="1604"/>
      <c r="CV49" s="1604"/>
      <c r="CW49" s="1604"/>
      <c r="CX49" s="1604"/>
      <c r="CY49" s="1604"/>
      <c r="CZ49" s="1604"/>
      <c r="DA49" s="1604"/>
      <c r="DB49" s="1604"/>
      <c r="DC49" s="1604"/>
      <c r="DD49" s="1604"/>
      <c r="DE49" s="1604"/>
      <c r="DF49" s="1604"/>
      <c r="DG49" s="1604"/>
      <c r="DH49" s="1604"/>
      <c r="DI49" s="1604"/>
      <c r="DJ49" s="1604"/>
      <c r="DK49" s="1604"/>
      <c r="DL49" s="1604"/>
      <c r="DM49" s="1604"/>
      <c r="DN49" s="1604"/>
      <c r="DO49" s="1604"/>
      <c r="DP49" s="1604"/>
      <c r="DQ49" s="1604"/>
      <c r="DR49" s="1604"/>
      <c r="DS49" s="1604"/>
      <c r="DT49" s="1604"/>
      <c r="DU49" s="1604"/>
      <c r="DV49" s="1604"/>
      <c r="DW49" s="1604"/>
      <c r="DX49" s="1604"/>
      <c r="DY49" s="1604"/>
      <c r="DZ49" s="1604"/>
      <c r="EA49" s="1604"/>
      <c r="EB49" s="1604"/>
      <c r="EC49" s="1604"/>
      <c r="ED49" s="1604"/>
      <c r="EE49" s="1604"/>
      <c r="EF49" s="1604"/>
      <c r="EG49" s="1604"/>
      <c r="EH49" s="1604"/>
      <c r="EI49" s="1604"/>
      <c r="EJ49" s="1604"/>
      <c r="EK49" s="1604"/>
      <c r="EL49" s="1604"/>
      <c r="EM49" s="1604"/>
      <c r="EN49" s="1604"/>
      <c r="EO49" s="1604"/>
      <c r="EP49" s="1604"/>
      <c r="EQ49" s="1604"/>
      <c r="ER49" s="1604"/>
      <c r="ES49" s="1604"/>
      <c r="ET49" s="1604"/>
      <c r="EU49" s="1604"/>
      <c r="EV49" s="1604"/>
      <c r="EW49" s="1604"/>
      <c r="EX49" s="1604"/>
      <c r="EY49" s="1604"/>
      <c r="EZ49" s="1604"/>
      <c r="FA49" s="1604"/>
      <c r="FB49" s="1604"/>
      <c r="FC49" s="1604"/>
      <c r="FD49" s="1604"/>
      <c r="FE49" s="1604"/>
      <c r="FF49" s="1604"/>
      <c r="FG49" s="1604"/>
      <c r="FH49" s="1604"/>
      <c r="FI49" s="1604"/>
      <c r="FJ49" s="1604"/>
      <c r="FK49" s="1604"/>
      <c r="FL49" s="1604"/>
      <c r="FM49" s="1604"/>
      <c r="FN49" s="1604"/>
      <c r="FO49" s="1604"/>
      <c r="FP49" s="1604"/>
      <c r="FQ49" s="1604"/>
      <c r="FR49" s="1604"/>
      <c r="FS49" s="1604"/>
      <c r="FT49" s="1604"/>
      <c r="FU49" s="1604"/>
      <c r="FV49" s="1604"/>
      <c r="FW49" s="1604"/>
      <c r="FX49" s="1604"/>
      <c r="FY49" s="1604"/>
      <c r="FZ49" s="1604"/>
      <c r="GA49" s="1604"/>
      <c r="GB49" s="1604"/>
      <c r="GC49" s="1604"/>
      <c r="GD49" s="1604"/>
      <c r="GE49" s="1604"/>
      <c r="GF49" s="1604"/>
      <c r="GG49" s="1604"/>
      <c r="GH49" s="1604"/>
      <c r="GI49" s="1604"/>
      <c r="GJ49" s="1604"/>
      <c r="GK49" s="1604"/>
      <c r="GL49" s="1604"/>
      <c r="GM49" s="1604"/>
      <c r="GN49" s="1604"/>
      <c r="GO49" s="1604"/>
      <c r="GP49" s="1604"/>
      <c r="GQ49" s="1604"/>
      <c r="GR49" s="1604"/>
      <c r="GS49" s="1604"/>
      <c r="GT49" s="1604"/>
      <c r="GU49" s="1604"/>
      <c r="GV49" s="1604"/>
      <c r="GW49" s="1604"/>
      <c r="GX49" s="1604"/>
      <c r="GY49" s="1604"/>
      <c r="GZ49" s="1604"/>
      <c r="HA49" s="1604"/>
      <c r="HB49" s="1604"/>
      <c r="HC49" s="1604"/>
      <c r="HD49" s="1604"/>
      <c r="HE49" s="1604"/>
      <c r="HF49" s="1604"/>
      <c r="HG49" s="1604"/>
      <c r="HH49" s="1604"/>
      <c r="HI49" s="1604"/>
      <c r="HJ49" s="1604"/>
      <c r="HK49" s="1604"/>
      <c r="HL49" s="1604"/>
      <c r="HM49" s="1604"/>
      <c r="HN49" s="1604"/>
      <c r="HO49" s="1604"/>
      <c r="HP49" s="1604"/>
      <c r="HQ49" s="1604"/>
      <c r="HR49" s="1604"/>
      <c r="HS49" s="1604"/>
      <c r="HT49" s="1604"/>
      <c r="HU49" s="1604"/>
      <c r="HV49" s="1604"/>
      <c r="HW49" s="1604"/>
      <c r="HX49" s="1604"/>
      <c r="HY49" s="1604"/>
      <c r="HZ49" s="1604"/>
      <c r="IA49" s="1604"/>
      <c r="IB49" s="1604"/>
      <c r="IC49" s="1604"/>
      <c r="ID49" s="1604"/>
      <c r="IE49" s="1604"/>
      <c r="IF49" s="1604"/>
      <c r="IG49" s="1604"/>
      <c r="IH49" s="1604"/>
      <c r="II49" s="1604"/>
      <c r="IJ49" s="1604"/>
      <c r="IK49" s="1604"/>
      <c r="IL49" s="1604"/>
      <c r="IM49" s="1604"/>
      <c r="IN49" s="1604"/>
      <c r="IO49" s="1604"/>
      <c r="IP49" s="1604"/>
      <c r="IQ49" s="1604"/>
      <c r="IR49" s="1604"/>
      <c r="IS49" s="1604"/>
      <c r="IT49" s="1604"/>
      <c r="IU49" s="1604"/>
    </row>
    <row r="50" spans="1:255">
      <c r="A50" s="1590"/>
      <c r="B50" s="1619"/>
      <c r="C50" s="1619"/>
      <c r="D50" s="1619"/>
      <c r="E50" s="2385"/>
      <c r="F50" s="2522"/>
      <c r="G50" s="1619"/>
      <c r="H50" s="1619"/>
      <c r="I50" s="1619"/>
      <c r="J50" s="1619"/>
      <c r="K50" s="1619"/>
      <c r="L50" s="1619"/>
      <c r="M50" s="2385"/>
      <c r="N50" s="2522"/>
      <c r="O50" s="1619"/>
      <c r="P50" s="1619"/>
      <c r="Q50" s="1619"/>
      <c r="R50" s="1619"/>
      <c r="S50" s="2039"/>
      <c r="T50" s="1604"/>
      <c r="U50" s="1604"/>
      <c r="V50" s="1604"/>
      <c r="W50" s="1604"/>
      <c r="X50" s="1604"/>
      <c r="Y50" s="1604"/>
      <c r="Z50" s="1604"/>
      <c r="AA50" s="1604"/>
      <c r="AB50" s="1604"/>
      <c r="AC50" s="1604"/>
      <c r="AD50" s="1604"/>
      <c r="AE50" s="1604"/>
      <c r="AF50" s="1604"/>
      <c r="AG50" s="1604"/>
      <c r="AH50" s="1604"/>
      <c r="AI50" s="1604"/>
      <c r="AJ50" s="1604"/>
      <c r="AK50" s="1604"/>
      <c r="AL50" s="1604"/>
      <c r="AM50" s="1604"/>
      <c r="AN50" s="1604"/>
      <c r="AO50" s="1604"/>
      <c r="AP50" s="1604"/>
      <c r="AQ50" s="1604"/>
      <c r="AR50" s="1604"/>
      <c r="AS50" s="1604"/>
      <c r="AT50" s="1604"/>
      <c r="AU50" s="1604"/>
      <c r="AV50" s="1604"/>
      <c r="AW50" s="1604"/>
      <c r="AX50" s="1604"/>
      <c r="AY50" s="1604"/>
      <c r="AZ50" s="1604"/>
      <c r="BA50" s="1604"/>
      <c r="BB50" s="1604"/>
      <c r="BC50" s="1604"/>
      <c r="BD50" s="1604"/>
      <c r="BE50" s="1604"/>
      <c r="BF50" s="1604"/>
      <c r="BG50" s="1604"/>
      <c r="BH50" s="1604"/>
      <c r="BI50" s="1604"/>
      <c r="BJ50" s="1604"/>
      <c r="BK50" s="1604"/>
      <c r="BL50" s="1604"/>
      <c r="BM50" s="1604"/>
      <c r="BN50" s="1604"/>
      <c r="BO50" s="1604"/>
      <c r="BP50" s="1604"/>
      <c r="BQ50" s="1604"/>
      <c r="BR50" s="1604"/>
      <c r="BS50" s="1604"/>
      <c r="BT50" s="1604"/>
      <c r="BU50" s="1604"/>
      <c r="BV50" s="1604"/>
      <c r="BW50" s="1604"/>
      <c r="BX50" s="1604"/>
      <c r="BY50" s="1604"/>
      <c r="BZ50" s="1604"/>
      <c r="CA50" s="1604"/>
      <c r="CB50" s="1604"/>
      <c r="CC50" s="1604"/>
      <c r="CD50" s="1604"/>
      <c r="CE50" s="1604"/>
      <c r="CF50" s="1604"/>
      <c r="CG50" s="1604"/>
      <c r="CH50" s="1604"/>
      <c r="CI50" s="1604"/>
      <c r="CJ50" s="1604"/>
      <c r="CK50" s="1604"/>
      <c r="CL50" s="1604"/>
      <c r="CM50" s="1604"/>
      <c r="CN50" s="1604"/>
      <c r="CO50" s="1604"/>
      <c r="CP50" s="1604"/>
      <c r="CQ50" s="1604"/>
      <c r="CR50" s="1604"/>
      <c r="CS50" s="1604"/>
      <c r="CT50" s="1604"/>
      <c r="CU50" s="1604"/>
      <c r="CV50" s="1604"/>
      <c r="CW50" s="1604"/>
      <c r="CX50" s="1604"/>
      <c r="CY50" s="1604"/>
      <c r="CZ50" s="1604"/>
      <c r="DA50" s="1604"/>
      <c r="DB50" s="1604"/>
      <c r="DC50" s="1604"/>
      <c r="DD50" s="1604"/>
      <c r="DE50" s="1604"/>
      <c r="DF50" s="1604"/>
      <c r="DG50" s="1604"/>
      <c r="DH50" s="1604"/>
      <c r="DI50" s="1604"/>
      <c r="DJ50" s="1604"/>
      <c r="DK50" s="1604"/>
      <c r="DL50" s="1604"/>
      <c r="DM50" s="1604"/>
      <c r="DN50" s="1604"/>
      <c r="DO50" s="1604"/>
      <c r="DP50" s="1604"/>
      <c r="DQ50" s="1604"/>
      <c r="DR50" s="1604"/>
      <c r="DS50" s="1604"/>
      <c r="DT50" s="1604"/>
      <c r="DU50" s="1604"/>
      <c r="DV50" s="1604"/>
      <c r="DW50" s="1604"/>
      <c r="DX50" s="1604"/>
      <c r="DY50" s="1604"/>
      <c r="DZ50" s="1604"/>
      <c r="EA50" s="1604"/>
      <c r="EB50" s="1604"/>
      <c r="EC50" s="1604"/>
      <c r="ED50" s="1604"/>
      <c r="EE50" s="1604"/>
      <c r="EF50" s="1604"/>
      <c r="EG50" s="1604"/>
      <c r="EH50" s="1604"/>
      <c r="EI50" s="1604"/>
      <c r="EJ50" s="1604"/>
      <c r="EK50" s="1604"/>
      <c r="EL50" s="1604"/>
      <c r="EM50" s="1604"/>
      <c r="EN50" s="1604"/>
      <c r="EO50" s="1604"/>
      <c r="EP50" s="1604"/>
      <c r="EQ50" s="1604"/>
      <c r="ER50" s="1604"/>
      <c r="ES50" s="1604"/>
      <c r="ET50" s="1604"/>
      <c r="EU50" s="1604"/>
      <c r="EV50" s="1604"/>
      <c r="EW50" s="1604"/>
      <c r="EX50" s="1604"/>
      <c r="EY50" s="1604"/>
      <c r="EZ50" s="1604"/>
      <c r="FA50" s="1604"/>
      <c r="FB50" s="1604"/>
      <c r="FC50" s="1604"/>
      <c r="FD50" s="1604"/>
      <c r="FE50" s="1604"/>
      <c r="FF50" s="1604"/>
      <c r="FG50" s="1604"/>
      <c r="FH50" s="1604"/>
      <c r="FI50" s="1604"/>
      <c r="FJ50" s="1604"/>
      <c r="FK50" s="1604"/>
      <c r="FL50" s="1604"/>
      <c r="FM50" s="1604"/>
      <c r="FN50" s="1604"/>
      <c r="FO50" s="1604"/>
      <c r="FP50" s="1604"/>
      <c r="FQ50" s="1604"/>
      <c r="FR50" s="1604"/>
      <c r="FS50" s="1604"/>
      <c r="FT50" s="1604"/>
      <c r="FU50" s="1604"/>
      <c r="FV50" s="1604"/>
      <c r="FW50" s="1604"/>
      <c r="FX50" s="1604"/>
      <c r="FY50" s="1604"/>
      <c r="FZ50" s="1604"/>
      <c r="GA50" s="1604"/>
      <c r="GB50" s="1604"/>
      <c r="GC50" s="1604"/>
      <c r="GD50" s="1604"/>
      <c r="GE50" s="1604"/>
      <c r="GF50" s="1604"/>
      <c r="GG50" s="1604"/>
      <c r="GH50" s="1604"/>
      <c r="GI50" s="1604"/>
      <c r="GJ50" s="1604"/>
      <c r="GK50" s="1604"/>
      <c r="GL50" s="1604"/>
      <c r="GM50" s="1604"/>
      <c r="GN50" s="1604"/>
      <c r="GO50" s="1604"/>
      <c r="GP50" s="1604"/>
      <c r="GQ50" s="1604"/>
      <c r="GR50" s="1604"/>
      <c r="GS50" s="1604"/>
      <c r="GT50" s="1604"/>
      <c r="GU50" s="1604"/>
      <c r="GV50" s="1604"/>
      <c r="GW50" s="1604"/>
      <c r="GX50" s="1604"/>
      <c r="GY50" s="1604"/>
      <c r="GZ50" s="1604"/>
      <c r="HA50" s="1604"/>
      <c r="HB50" s="1604"/>
      <c r="HC50" s="1604"/>
      <c r="HD50" s="1604"/>
      <c r="HE50" s="1604"/>
      <c r="HF50" s="1604"/>
      <c r="HG50" s="1604"/>
      <c r="HH50" s="1604"/>
      <c r="HI50" s="1604"/>
      <c r="HJ50" s="1604"/>
      <c r="HK50" s="1604"/>
      <c r="HL50" s="1604"/>
      <c r="HM50" s="1604"/>
      <c r="HN50" s="1604"/>
      <c r="HO50" s="1604"/>
      <c r="HP50" s="1604"/>
      <c r="HQ50" s="1604"/>
      <c r="HR50" s="1604"/>
      <c r="HS50" s="1604"/>
      <c r="HT50" s="1604"/>
      <c r="HU50" s="1604"/>
      <c r="HV50" s="1604"/>
      <c r="HW50" s="1604"/>
      <c r="HX50" s="1604"/>
      <c r="HY50" s="1604"/>
      <c r="HZ50" s="1604"/>
      <c r="IA50" s="1604"/>
      <c r="IB50" s="1604"/>
      <c r="IC50" s="1604"/>
      <c r="ID50" s="1604"/>
      <c r="IE50" s="1604"/>
      <c r="IF50" s="1604"/>
      <c r="IG50" s="1604"/>
      <c r="IH50" s="1604"/>
      <c r="II50" s="1604"/>
      <c r="IJ50" s="1604"/>
      <c r="IK50" s="1604"/>
      <c r="IL50" s="1604"/>
      <c r="IM50" s="1604"/>
      <c r="IN50" s="1604"/>
      <c r="IO50" s="1604"/>
      <c r="IP50" s="1604"/>
      <c r="IQ50" s="1604"/>
      <c r="IR50" s="1604"/>
      <c r="IS50" s="1604"/>
      <c r="IT50" s="1604"/>
      <c r="IU50" s="1604"/>
    </row>
    <row r="51" spans="1:255">
      <c r="A51" s="1590"/>
      <c r="B51" s="1619"/>
      <c r="C51" s="1619"/>
      <c r="D51" s="1619"/>
      <c r="E51" s="2385"/>
      <c r="F51" s="2522"/>
      <c r="G51" s="1619"/>
      <c r="H51" s="1619"/>
      <c r="I51" s="1619"/>
      <c r="J51" s="1619"/>
      <c r="K51" s="1619"/>
      <c r="L51" s="1619"/>
      <c r="M51" s="2385"/>
      <c r="N51" s="2522"/>
      <c r="O51" s="1619"/>
      <c r="P51" s="1619"/>
      <c r="Q51" s="1619"/>
      <c r="R51" s="1619"/>
      <c r="S51" s="2039"/>
      <c r="T51" s="1604"/>
      <c r="U51" s="1604"/>
      <c r="V51" s="1604"/>
      <c r="W51" s="1604"/>
      <c r="X51" s="1604"/>
      <c r="Y51" s="1604"/>
      <c r="Z51" s="1604"/>
      <c r="AA51" s="1604"/>
      <c r="AB51" s="1604"/>
      <c r="AC51" s="1604"/>
      <c r="AD51" s="1604"/>
      <c r="AE51" s="1604"/>
      <c r="AF51" s="1604"/>
      <c r="AG51" s="1604"/>
      <c r="AH51" s="1604"/>
      <c r="AI51" s="1604"/>
      <c r="AJ51" s="1604"/>
      <c r="AK51" s="1604"/>
      <c r="AL51" s="1604"/>
      <c r="AM51" s="1604"/>
      <c r="AN51" s="1604"/>
      <c r="AO51" s="1604"/>
      <c r="AP51" s="1604"/>
      <c r="AQ51" s="1604"/>
      <c r="AR51" s="1604"/>
      <c r="AS51" s="1604"/>
      <c r="AT51" s="1604"/>
      <c r="AU51" s="1604"/>
      <c r="AV51" s="1604"/>
      <c r="AW51" s="1604"/>
      <c r="AX51" s="1604"/>
      <c r="AY51" s="1604"/>
      <c r="AZ51" s="1604"/>
      <c r="BA51" s="1604"/>
      <c r="BB51" s="1604"/>
      <c r="BC51" s="1604"/>
      <c r="BD51" s="1604"/>
      <c r="BE51" s="1604"/>
      <c r="BF51" s="1604"/>
      <c r="BG51" s="1604"/>
      <c r="BH51" s="1604"/>
      <c r="BI51" s="1604"/>
      <c r="BJ51" s="1604"/>
      <c r="BK51" s="1604"/>
      <c r="BL51" s="1604"/>
      <c r="BM51" s="1604"/>
      <c r="BN51" s="1604"/>
      <c r="BO51" s="1604"/>
      <c r="BP51" s="1604"/>
      <c r="BQ51" s="1604"/>
      <c r="BR51" s="1604"/>
      <c r="BS51" s="1604"/>
      <c r="BT51" s="1604"/>
      <c r="BU51" s="1604"/>
      <c r="BV51" s="1604"/>
      <c r="BW51" s="1604"/>
      <c r="BX51" s="1604"/>
      <c r="BY51" s="1604"/>
      <c r="BZ51" s="1604"/>
      <c r="CA51" s="1604"/>
      <c r="CB51" s="1604"/>
      <c r="CC51" s="1604"/>
      <c r="CD51" s="1604"/>
      <c r="CE51" s="1604"/>
      <c r="CF51" s="1604"/>
      <c r="CG51" s="1604"/>
      <c r="CH51" s="1604"/>
      <c r="CI51" s="1604"/>
      <c r="CJ51" s="1604"/>
      <c r="CK51" s="1604"/>
      <c r="CL51" s="1604"/>
      <c r="CM51" s="1604"/>
      <c r="CN51" s="1604"/>
      <c r="CO51" s="1604"/>
      <c r="CP51" s="1604"/>
      <c r="CQ51" s="1604"/>
      <c r="CR51" s="1604"/>
      <c r="CS51" s="1604"/>
      <c r="CT51" s="1604"/>
      <c r="CU51" s="1604"/>
      <c r="CV51" s="1604"/>
      <c r="CW51" s="1604"/>
      <c r="CX51" s="1604"/>
      <c r="CY51" s="1604"/>
      <c r="CZ51" s="1604"/>
      <c r="DA51" s="1604"/>
      <c r="DB51" s="1604"/>
      <c r="DC51" s="1604"/>
      <c r="DD51" s="1604"/>
      <c r="DE51" s="1604"/>
      <c r="DF51" s="1604"/>
      <c r="DG51" s="1604"/>
      <c r="DH51" s="1604"/>
      <c r="DI51" s="1604"/>
      <c r="DJ51" s="1604"/>
      <c r="DK51" s="1604"/>
      <c r="DL51" s="1604"/>
      <c r="DM51" s="1604"/>
      <c r="DN51" s="1604"/>
      <c r="DO51" s="1604"/>
      <c r="DP51" s="1604"/>
      <c r="DQ51" s="1604"/>
      <c r="DR51" s="1604"/>
      <c r="DS51" s="1604"/>
      <c r="DT51" s="1604"/>
      <c r="DU51" s="1604"/>
      <c r="DV51" s="1604"/>
      <c r="DW51" s="1604"/>
      <c r="DX51" s="1604"/>
      <c r="DY51" s="1604"/>
      <c r="DZ51" s="1604"/>
      <c r="EA51" s="1604"/>
      <c r="EB51" s="1604"/>
      <c r="EC51" s="1604"/>
      <c r="ED51" s="1604"/>
      <c r="EE51" s="1604"/>
      <c r="EF51" s="1604"/>
      <c r="EG51" s="1604"/>
      <c r="EH51" s="1604"/>
      <c r="EI51" s="1604"/>
      <c r="EJ51" s="1604"/>
      <c r="EK51" s="1604"/>
      <c r="EL51" s="1604"/>
      <c r="EM51" s="1604"/>
      <c r="EN51" s="1604"/>
      <c r="EO51" s="1604"/>
      <c r="EP51" s="1604"/>
      <c r="EQ51" s="1604"/>
      <c r="ER51" s="1604"/>
      <c r="ES51" s="1604"/>
      <c r="ET51" s="1604"/>
      <c r="EU51" s="1604"/>
      <c r="EV51" s="1604"/>
      <c r="EW51" s="1604"/>
      <c r="EX51" s="1604"/>
      <c r="EY51" s="1604"/>
      <c r="EZ51" s="1604"/>
      <c r="FA51" s="1604"/>
      <c r="FB51" s="1604"/>
      <c r="FC51" s="1604"/>
      <c r="FD51" s="1604"/>
      <c r="FE51" s="1604"/>
      <c r="FF51" s="1604"/>
      <c r="FG51" s="1604"/>
      <c r="FH51" s="1604"/>
      <c r="FI51" s="1604"/>
      <c r="FJ51" s="1604"/>
      <c r="FK51" s="1604"/>
      <c r="FL51" s="1604"/>
      <c r="FM51" s="1604"/>
      <c r="FN51" s="1604"/>
      <c r="FO51" s="1604"/>
      <c r="FP51" s="1604"/>
      <c r="FQ51" s="1604"/>
      <c r="FR51" s="1604"/>
      <c r="FS51" s="1604"/>
      <c r="FT51" s="1604"/>
      <c r="FU51" s="1604"/>
      <c r="FV51" s="1604"/>
      <c r="FW51" s="1604"/>
      <c r="FX51" s="1604"/>
      <c r="FY51" s="1604"/>
      <c r="FZ51" s="1604"/>
      <c r="GA51" s="1604"/>
      <c r="GB51" s="1604"/>
      <c r="GC51" s="1604"/>
      <c r="GD51" s="1604"/>
      <c r="GE51" s="1604"/>
      <c r="GF51" s="1604"/>
      <c r="GG51" s="1604"/>
      <c r="GH51" s="1604"/>
      <c r="GI51" s="1604"/>
      <c r="GJ51" s="1604"/>
      <c r="GK51" s="1604"/>
      <c r="GL51" s="1604"/>
      <c r="GM51" s="1604"/>
      <c r="GN51" s="1604"/>
      <c r="GO51" s="1604"/>
      <c r="GP51" s="1604"/>
      <c r="GQ51" s="1604"/>
      <c r="GR51" s="1604"/>
      <c r="GS51" s="1604"/>
      <c r="GT51" s="1604"/>
      <c r="GU51" s="1604"/>
      <c r="GV51" s="1604"/>
      <c r="GW51" s="1604"/>
      <c r="GX51" s="1604"/>
      <c r="GY51" s="1604"/>
      <c r="GZ51" s="1604"/>
      <c r="HA51" s="1604"/>
      <c r="HB51" s="1604"/>
      <c r="HC51" s="1604"/>
      <c r="HD51" s="1604"/>
      <c r="HE51" s="1604"/>
      <c r="HF51" s="1604"/>
      <c r="HG51" s="1604"/>
      <c r="HH51" s="1604"/>
      <c r="HI51" s="1604"/>
      <c r="HJ51" s="1604"/>
      <c r="HK51" s="1604"/>
      <c r="HL51" s="1604"/>
      <c r="HM51" s="1604"/>
      <c r="HN51" s="1604"/>
      <c r="HO51" s="1604"/>
      <c r="HP51" s="1604"/>
      <c r="HQ51" s="1604"/>
      <c r="HR51" s="1604"/>
      <c r="HS51" s="1604"/>
      <c r="HT51" s="1604"/>
      <c r="HU51" s="1604"/>
      <c r="HV51" s="1604"/>
      <c r="HW51" s="1604"/>
      <c r="HX51" s="1604"/>
      <c r="HY51" s="1604"/>
      <c r="HZ51" s="1604"/>
      <c r="IA51" s="1604"/>
      <c r="IB51" s="1604"/>
      <c r="IC51" s="1604"/>
      <c r="ID51" s="1604"/>
      <c r="IE51" s="1604"/>
      <c r="IF51" s="1604"/>
      <c r="IG51" s="1604"/>
      <c r="IH51" s="1604"/>
      <c r="II51" s="1604"/>
      <c r="IJ51" s="1604"/>
      <c r="IK51" s="1604"/>
      <c r="IL51" s="1604"/>
      <c r="IM51" s="1604"/>
      <c r="IN51" s="1604"/>
      <c r="IO51" s="1604"/>
      <c r="IP51" s="1604"/>
      <c r="IQ51" s="1604"/>
      <c r="IR51" s="1604"/>
      <c r="IS51" s="1604"/>
      <c r="IT51" s="1604"/>
      <c r="IU51" s="1604"/>
    </row>
    <row r="52" spans="1:255">
      <c r="A52" s="1590"/>
      <c r="B52" s="1619"/>
      <c r="C52" s="1619"/>
      <c r="D52" s="1619"/>
      <c r="E52" s="2385"/>
      <c r="F52" s="2522"/>
      <c r="G52" s="1619"/>
      <c r="H52" s="1619"/>
      <c r="I52" s="1619"/>
      <c r="J52" s="1619"/>
      <c r="K52" s="1619"/>
      <c r="L52" s="1619"/>
      <c r="M52" s="2385"/>
      <c r="N52" s="2522"/>
      <c r="O52" s="1619"/>
      <c r="P52" s="1619"/>
      <c r="Q52" s="1619"/>
      <c r="R52" s="1619"/>
      <c r="S52" s="2039"/>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c r="AS52" s="1604"/>
      <c r="AT52" s="1604"/>
      <c r="AU52" s="1604"/>
      <c r="AV52" s="1604"/>
      <c r="AW52" s="1604"/>
      <c r="AX52" s="1604"/>
      <c r="AY52" s="1604"/>
      <c r="AZ52" s="1604"/>
      <c r="BA52" s="1604"/>
      <c r="BB52" s="1604"/>
      <c r="BC52" s="1604"/>
      <c r="BD52" s="1604"/>
      <c r="BE52" s="1604"/>
      <c r="BF52" s="1604"/>
      <c r="BG52" s="1604"/>
      <c r="BH52" s="1604"/>
      <c r="BI52" s="1604"/>
      <c r="BJ52" s="1604"/>
      <c r="BK52" s="1604"/>
      <c r="BL52" s="1604"/>
      <c r="BM52" s="1604"/>
      <c r="BN52" s="1604"/>
      <c r="BO52" s="1604"/>
      <c r="BP52" s="1604"/>
      <c r="BQ52" s="1604"/>
      <c r="BR52" s="1604"/>
      <c r="BS52" s="1604"/>
      <c r="BT52" s="1604"/>
      <c r="BU52" s="1604"/>
      <c r="BV52" s="1604"/>
      <c r="BW52" s="1604"/>
      <c r="BX52" s="1604"/>
      <c r="BY52" s="1604"/>
      <c r="BZ52" s="1604"/>
      <c r="CA52" s="1604"/>
      <c r="CB52" s="1604"/>
      <c r="CC52" s="1604"/>
      <c r="CD52" s="1604"/>
      <c r="CE52" s="1604"/>
      <c r="CF52" s="1604"/>
      <c r="CG52" s="1604"/>
      <c r="CH52" s="1604"/>
      <c r="CI52" s="1604"/>
      <c r="CJ52" s="1604"/>
      <c r="CK52" s="1604"/>
      <c r="CL52" s="1604"/>
      <c r="CM52" s="1604"/>
      <c r="CN52" s="1604"/>
      <c r="CO52" s="1604"/>
      <c r="CP52" s="1604"/>
      <c r="CQ52" s="1604"/>
      <c r="CR52" s="1604"/>
      <c r="CS52" s="1604"/>
      <c r="CT52" s="1604"/>
      <c r="CU52" s="1604"/>
      <c r="CV52" s="1604"/>
      <c r="CW52" s="1604"/>
      <c r="CX52" s="1604"/>
      <c r="CY52" s="1604"/>
      <c r="CZ52" s="1604"/>
      <c r="DA52" s="1604"/>
      <c r="DB52" s="1604"/>
      <c r="DC52" s="1604"/>
      <c r="DD52" s="1604"/>
      <c r="DE52" s="1604"/>
      <c r="DF52" s="1604"/>
      <c r="DG52" s="1604"/>
      <c r="DH52" s="1604"/>
      <c r="DI52" s="1604"/>
      <c r="DJ52" s="1604"/>
      <c r="DK52" s="1604"/>
      <c r="DL52" s="1604"/>
      <c r="DM52" s="1604"/>
      <c r="DN52" s="1604"/>
      <c r="DO52" s="1604"/>
      <c r="DP52" s="1604"/>
      <c r="DQ52" s="1604"/>
      <c r="DR52" s="1604"/>
      <c r="DS52" s="1604"/>
      <c r="DT52" s="1604"/>
      <c r="DU52" s="1604"/>
      <c r="DV52" s="1604"/>
      <c r="DW52" s="1604"/>
      <c r="DX52" s="1604"/>
      <c r="DY52" s="1604"/>
      <c r="DZ52" s="1604"/>
      <c r="EA52" s="1604"/>
      <c r="EB52" s="1604"/>
      <c r="EC52" s="1604"/>
      <c r="ED52" s="1604"/>
      <c r="EE52" s="1604"/>
      <c r="EF52" s="1604"/>
      <c r="EG52" s="1604"/>
      <c r="EH52" s="1604"/>
      <c r="EI52" s="1604"/>
      <c r="EJ52" s="1604"/>
      <c r="EK52" s="1604"/>
      <c r="EL52" s="1604"/>
      <c r="EM52" s="1604"/>
      <c r="EN52" s="1604"/>
      <c r="EO52" s="1604"/>
      <c r="EP52" s="1604"/>
      <c r="EQ52" s="1604"/>
      <c r="ER52" s="1604"/>
      <c r="ES52" s="1604"/>
      <c r="ET52" s="1604"/>
      <c r="EU52" s="1604"/>
      <c r="EV52" s="1604"/>
      <c r="EW52" s="1604"/>
      <c r="EX52" s="1604"/>
      <c r="EY52" s="1604"/>
      <c r="EZ52" s="1604"/>
      <c r="FA52" s="1604"/>
      <c r="FB52" s="1604"/>
      <c r="FC52" s="1604"/>
      <c r="FD52" s="1604"/>
      <c r="FE52" s="1604"/>
      <c r="FF52" s="1604"/>
      <c r="FG52" s="1604"/>
      <c r="FH52" s="1604"/>
      <c r="FI52" s="1604"/>
      <c r="FJ52" s="1604"/>
      <c r="FK52" s="1604"/>
      <c r="FL52" s="1604"/>
      <c r="FM52" s="1604"/>
      <c r="FN52" s="1604"/>
      <c r="FO52" s="1604"/>
      <c r="FP52" s="1604"/>
      <c r="FQ52" s="1604"/>
      <c r="FR52" s="1604"/>
      <c r="FS52" s="1604"/>
      <c r="FT52" s="1604"/>
      <c r="FU52" s="1604"/>
      <c r="FV52" s="1604"/>
      <c r="FW52" s="1604"/>
      <c r="FX52" s="1604"/>
      <c r="FY52" s="1604"/>
      <c r="FZ52" s="1604"/>
      <c r="GA52" s="1604"/>
      <c r="GB52" s="1604"/>
      <c r="GC52" s="1604"/>
      <c r="GD52" s="1604"/>
      <c r="GE52" s="1604"/>
      <c r="GF52" s="1604"/>
      <c r="GG52" s="1604"/>
      <c r="GH52" s="1604"/>
      <c r="GI52" s="1604"/>
      <c r="GJ52" s="1604"/>
      <c r="GK52" s="1604"/>
      <c r="GL52" s="1604"/>
      <c r="GM52" s="1604"/>
      <c r="GN52" s="1604"/>
      <c r="GO52" s="1604"/>
      <c r="GP52" s="1604"/>
      <c r="GQ52" s="1604"/>
      <c r="GR52" s="1604"/>
      <c r="GS52" s="1604"/>
      <c r="GT52" s="1604"/>
      <c r="GU52" s="1604"/>
      <c r="GV52" s="1604"/>
      <c r="GW52" s="1604"/>
      <c r="GX52" s="1604"/>
      <c r="GY52" s="1604"/>
      <c r="GZ52" s="1604"/>
      <c r="HA52" s="1604"/>
      <c r="HB52" s="1604"/>
      <c r="HC52" s="1604"/>
      <c r="HD52" s="1604"/>
      <c r="HE52" s="1604"/>
      <c r="HF52" s="1604"/>
      <c r="HG52" s="1604"/>
      <c r="HH52" s="1604"/>
      <c r="HI52" s="1604"/>
      <c r="HJ52" s="1604"/>
      <c r="HK52" s="1604"/>
      <c r="HL52" s="1604"/>
      <c r="HM52" s="1604"/>
      <c r="HN52" s="1604"/>
      <c r="HO52" s="1604"/>
      <c r="HP52" s="1604"/>
      <c r="HQ52" s="1604"/>
      <c r="HR52" s="1604"/>
      <c r="HS52" s="1604"/>
      <c r="HT52" s="1604"/>
      <c r="HU52" s="1604"/>
      <c r="HV52" s="1604"/>
      <c r="HW52" s="1604"/>
      <c r="HX52" s="1604"/>
      <c r="HY52" s="1604"/>
      <c r="HZ52" s="1604"/>
      <c r="IA52" s="1604"/>
      <c r="IB52" s="1604"/>
      <c r="IC52" s="1604"/>
      <c r="ID52" s="1604"/>
      <c r="IE52" s="1604"/>
      <c r="IF52" s="1604"/>
      <c r="IG52" s="1604"/>
      <c r="IH52" s="1604"/>
      <c r="II52" s="1604"/>
      <c r="IJ52" s="1604"/>
      <c r="IK52" s="1604"/>
      <c r="IL52" s="1604"/>
      <c r="IM52" s="1604"/>
      <c r="IN52" s="1604"/>
      <c r="IO52" s="1604"/>
      <c r="IP52" s="1604"/>
      <c r="IQ52" s="1604"/>
      <c r="IR52" s="1604"/>
      <c r="IS52" s="1604"/>
      <c r="IT52" s="1604"/>
      <c r="IU52" s="1604"/>
    </row>
    <row r="53" spans="1:255">
      <c r="A53" s="1590"/>
      <c r="B53" s="1619"/>
      <c r="C53" s="1619"/>
      <c r="D53" s="1619"/>
      <c r="E53" s="2385"/>
      <c r="F53" s="2522"/>
      <c r="G53" s="1619"/>
      <c r="H53" s="1619"/>
      <c r="I53" s="1619"/>
      <c r="J53" s="1619"/>
      <c r="K53" s="1619"/>
      <c r="L53" s="1619"/>
      <c r="M53" s="2385"/>
      <c r="N53" s="2522"/>
      <c r="O53" s="1619"/>
      <c r="P53" s="1619"/>
      <c r="Q53" s="1619"/>
      <c r="R53" s="1619"/>
      <c r="S53" s="2039"/>
      <c r="T53" s="1604"/>
      <c r="U53" s="1604"/>
      <c r="V53" s="1604"/>
      <c r="W53" s="1604"/>
      <c r="X53" s="1604"/>
      <c r="Y53" s="1604"/>
      <c r="Z53" s="1604"/>
      <c r="AA53" s="1604"/>
      <c r="AB53" s="1604"/>
      <c r="AC53" s="1604"/>
      <c r="AD53" s="1604"/>
      <c r="AE53" s="1604"/>
      <c r="AF53" s="1604"/>
      <c r="AG53" s="1604"/>
      <c r="AH53" s="1604"/>
      <c r="AI53" s="1604"/>
      <c r="AJ53" s="1604"/>
      <c r="AK53" s="1604"/>
      <c r="AL53" s="1604"/>
      <c r="AM53" s="1604"/>
      <c r="AN53" s="1604"/>
      <c r="AO53" s="1604"/>
      <c r="AP53" s="1604"/>
      <c r="AQ53" s="1604"/>
      <c r="AR53" s="1604"/>
      <c r="AS53" s="1604"/>
      <c r="AT53" s="1604"/>
      <c r="AU53" s="1604"/>
      <c r="AV53" s="1604"/>
      <c r="AW53" s="1604"/>
      <c r="AX53" s="1604"/>
      <c r="AY53" s="1604"/>
      <c r="AZ53" s="1604"/>
      <c r="BA53" s="1604"/>
      <c r="BB53" s="1604"/>
      <c r="BC53" s="1604"/>
      <c r="BD53" s="1604"/>
      <c r="BE53" s="1604"/>
      <c r="BF53" s="1604"/>
      <c r="BG53" s="1604"/>
      <c r="BH53" s="1604"/>
      <c r="BI53" s="1604"/>
      <c r="BJ53" s="1604"/>
      <c r="BK53" s="1604"/>
      <c r="BL53" s="1604"/>
      <c r="BM53" s="1604"/>
      <c r="BN53" s="1604"/>
      <c r="BO53" s="1604"/>
      <c r="BP53" s="1604"/>
      <c r="BQ53" s="1604"/>
      <c r="BR53" s="1604"/>
      <c r="BS53" s="1604"/>
      <c r="BT53" s="1604"/>
      <c r="BU53" s="1604"/>
      <c r="BV53" s="1604"/>
      <c r="BW53" s="1604"/>
      <c r="BX53" s="1604"/>
      <c r="BY53" s="1604"/>
      <c r="BZ53" s="1604"/>
      <c r="CA53" s="1604"/>
      <c r="CB53" s="1604"/>
      <c r="CC53" s="1604"/>
      <c r="CD53" s="1604"/>
      <c r="CE53" s="1604"/>
      <c r="CF53" s="1604"/>
      <c r="CG53" s="1604"/>
      <c r="CH53" s="1604"/>
      <c r="CI53" s="1604"/>
      <c r="CJ53" s="1604"/>
      <c r="CK53" s="1604"/>
      <c r="CL53" s="1604"/>
      <c r="CM53" s="1604"/>
      <c r="CN53" s="1604"/>
      <c r="CO53" s="1604"/>
      <c r="CP53" s="1604"/>
      <c r="CQ53" s="1604"/>
      <c r="CR53" s="1604"/>
      <c r="CS53" s="1604"/>
      <c r="CT53" s="1604"/>
      <c r="CU53" s="1604"/>
      <c r="CV53" s="1604"/>
      <c r="CW53" s="1604"/>
      <c r="CX53" s="1604"/>
      <c r="CY53" s="1604"/>
      <c r="CZ53" s="1604"/>
      <c r="DA53" s="1604"/>
      <c r="DB53" s="1604"/>
      <c r="DC53" s="1604"/>
      <c r="DD53" s="1604"/>
      <c r="DE53" s="1604"/>
      <c r="DF53" s="1604"/>
      <c r="DG53" s="1604"/>
      <c r="DH53" s="1604"/>
      <c r="DI53" s="1604"/>
      <c r="DJ53" s="1604"/>
      <c r="DK53" s="1604"/>
      <c r="DL53" s="1604"/>
      <c r="DM53" s="1604"/>
      <c r="DN53" s="1604"/>
      <c r="DO53" s="1604"/>
      <c r="DP53" s="1604"/>
      <c r="DQ53" s="1604"/>
      <c r="DR53" s="1604"/>
      <c r="DS53" s="1604"/>
      <c r="DT53" s="1604"/>
      <c r="DU53" s="1604"/>
      <c r="DV53" s="1604"/>
      <c r="DW53" s="1604"/>
      <c r="DX53" s="1604"/>
      <c r="DY53" s="1604"/>
      <c r="DZ53" s="1604"/>
      <c r="EA53" s="1604"/>
      <c r="EB53" s="1604"/>
      <c r="EC53" s="1604"/>
      <c r="ED53" s="1604"/>
      <c r="EE53" s="1604"/>
      <c r="EF53" s="1604"/>
      <c r="EG53" s="1604"/>
      <c r="EH53" s="1604"/>
      <c r="EI53" s="1604"/>
      <c r="EJ53" s="1604"/>
      <c r="EK53" s="1604"/>
      <c r="EL53" s="1604"/>
      <c r="EM53" s="1604"/>
      <c r="EN53" s="1604"/>
      <c r="EO53" s="1604"/>
      <c r="EP53" s="1604"/>
      <c r="EQ53" s="1604"/>
      <c r="ER53" s="1604"/>
      <c r="ES53" s="1604"/>
      <c r="ET53" s="1604"/>
      <c r="EU53" s="1604"/>
      <c r="EV53" s="1604"/>
      <c r="EW53" s="1604"/>
      <c r="EX53" s="1604"/>
      <c r="EY53" s="1604"/>
      <c r="EZ53" s="1604"/>
      <c r="FA53" s="1604"/>
      <c r="FB53" s="1604"/>
      <c r="FC53" s="1604"/>
      <c r="FD53" s="1604"/>
      <c r="FE53" s="1604"/>
      <c r="FF53" s="1604"/>
      <c r="FG53" s="1604"/>
      <c r="FH53" s="1604"/>
      <c r="FI53" s="1604"/>
      <c r="FJ53" s="1604"/>
      <c r="FK53" s="1604"/>
      <c r="FL53" s="1604"/>
      <c r="FM53" s="1604"/>
      <c r="FN53" s="1604"/>
      <c r="FO53" s="1604"/>
      <c r="FP53" s="1604"/>
      <c r="FQ53" s="1604"/>
      <c r="FR53" s="1604"/>
      <c r="FS53" s="1604"/>
      <c r="FT53" s="1604"/>
      <c r="FU53" s="1604"/>
      <c r="FV53" s="1604"/>
      <c r="FW53" s="1604"/>
      <c r="FX53" s="1604"/>
      <c r="FY53" s="1604"/>
      <c r="FZ53" s="1604"/>
      <c r="GA53" s="1604"/>
      <c r="GB53" s="1604"/>
      <c r="GC53" s="1604"/>
      <c r="GD53" s="1604"/>
      <c r="GE53" s="1604"/>
      <c r="GF53" s="1604"/>
      <c r="GG53" s="1604"/>
      <c r="GH53" s="1604"/>
      <c r="GI53" s="1604"/>
      <c r="GJ53" s="1604"/>
      <c r="GK53" s="1604"/>
      <c r="GL53" s="1604"/>
      <c r="GM53" s="1604"/>
      <c r="GN53" s="1604"/>
      <c r="GO53" s="1604"/>
      <c r="GP53" s="1604"/>
      <c r="GQ53" s="1604"/>
      <c r="GR53" s="1604"/>
      <c r="GS53" s="1604"/>
      <c r="GT53" s="1604"/>
      <c r="GU53" s="1604"/>
      <c r="GV53" s="1604"/>
      <c r="GW53" s="1604"/>
      <c r="GX53" s="1604"/>
      <c r="GY53" s="1604"/>
      <c r="GZ53" s="1604"/>
      <c r="HA53" s="1604"/>
      <c r="HB53" s="1604"/>
      <c r="HC53" s="1604"/>
      <c r="HD53" s="1604"/>
      <c r="HE53" s="1604"/>
      <c r="HF53" s="1604"/>
      <c r="HG53" s="1604"/>
      <c r="HH53" s="1604"/>
      <c r="HI53" s="1604"/>
      <c r="HJ53" s="1604"/>
      <c r="HK53" s="1604"/>
      <c r="HL53" s="1604"/>
      <c r="HM53" s="1604"/>
      <c r="HN53" s="1604"/>
      <c r="HO53" s="1604"/>
      <c r="HP53" s="1604"/>
      <c r="HQ53" s="1604"/>
      <c r="HR53" s="1604"/>
      <c r="HS53" s="1604"/>
      <c r="HT53" s="1604"/>
      <c r="HU53" s="1604"/>
      <c r="HV53" s="1604"/>
      <c r="HW53" s="1604"/>
      <c r="HX53" s="1604"/>
      <c r="HY53" s="1604"/>
      <c r="HZ53" s="1604"/>
      <c r="IA53" s="1604"/>
      <c r="IB53" s="1604"/>
      <c r="IC53" s="1604"/>
      <c r="ID53" s="1604"/>
      <c r="IE53" s="1604"/>
      <c r="IF53" s="1604"/>
      <c r="IG53" s="1604"/>
      <c r="IH53" s="1604"/>
      <c r="II53" s="1604"/>
      <c r="IJ53" s="1604"/>
      <c r="IK53" s="1604"/>
      <c r="IL53" s="1604"/>
      <c r="IM53" s="1604"/>
      <c r="IN53" s="1604"/>
      <c r="IO53" s="1604"/>
      <c r="IP53" s="1604"/>
      <c r="IQ53" s="1604"/>
      <c r="IR53" s="1604"/>
      <c r="IS53" s="1604"/>
      <c r="IT53" s="1604"/>
      <c r="IU53" s="1604"/>
    </row>
    <row r="54" spans="1:255">
      <c r="A54" s="2066"/>
      <c r="B54" s="1619"/>
      <c r="C54" s="1619"/>
      <c r="D54" s="1619"/>
      <c r="E54" s="2385"/>
      <c r="F54" s="2066"/>
      <c r="G54" s="1619"/>
      <c r="H54" s="1619"/>
      <c r="I54" s="1619"/>
      <c r="J54" s="1619"/>
      <c r="K54" s="1619"/>
      <c r="L54" s="1619"/>
      <c r="M54" s="2385"/>
      <c r="N54" s="2066"/>
      <c r="O54" s="1619"/>
      <c r="P54" s="1619"/>
      <c r="Q54" s="1619"/>
      <c r="R54" s="1619"/>
      <c r="S54" s="2039"/>
      <c r="T54" s="1604"/>
      <c r="U54" s="1604"/>
      <c r="V54" s="1604"/>
      <c r="W54" s="1604"/>
      <c r="X54" s="1604"/>
      <c r="Y54" s="1604"/>
      <c r="Z54" s="1604"/>
      <c r="AA54" s="1604"/>
      <c r="AB54" s="1604"/>
      <c r="AC54" s="1604"/>
      <c r="AD54" s="1604"/>
      <c r="AE54" s="1604"/>
      <c r="AF54" s="1604"/>
      <c r="AG54" s="1604"/>
      <c r="AH54" s="1604"/>
      <c r="AI54" s="1604"/>
      <c r="AJ54" s="1604"/>
      <c r="AK54" s="1604"/>
      <c r="AL54" s="1604"/>
      <c r="AM54" s="1604"/>
      <c r="AN54" s="1604"/>
      <c r="AO54" s="1604"/>
      <c r="AP54" s="1604"/>
      <c r="AQ54" s="1604"/>
      <c r="AR54" s="1604"/>
      <c r="AS54" s="1604"/>
      <c r="AT54" s="1604"/>
      <c r="AU54" s="1604"/>
      <c r="AV54" s="1604"/>
      <c r="AW54" s="1604"/>
      <c r="AX54" s="1604"/>
      <c r="AY54" s="1604"/>
      <c r="AZ54" s="1604"/>
      <c r="BA54" s="1604"/>
      <c r="BB54" s="1604"/>
      <c r="BC54" s="1604"/>
      <c r="BD54" s="1604"/>
      <c r="BE54" s="1604"/>
      <c r="BF54" s="1604"/>
      <c r="BG54" s="1604"/>
      <c r="BH54" s="1604"/>
      <c r="BI54" s="1604"/>
      <c r="BJ54" s="1604"/>
      <c r="BK54" s="1604"/>
      <c r="BL54" s="1604"/>
      <c r="BM54" s="1604"/>
      <c r="BN54" s="1604"/>
      <c r="BO54" s="1604"/>
      <c r="BP54" s="1604"/>
      <c r="BQ54" s="1604"/>
      <c r="BR54" s="1604"/>
      <c r="BS54" s="1604"/>
      <c r="BT54" s="1604"/>
      <c r="BU54" s="1604"/>
      <c r="BV54" s="1604"/>
      <c r="BW54" s="1604"/>
      <c r="BX54" s="1604"/>
      <c r="BY54" s="1604"/>
      <c r="BZ54" s="1604"/>
      <c r="CA54" s="1604"/>
      <c r="CB54" s="1604"/>
      <c r="CC54" s="1604"/>
      <c r="CD54" s="1604"/>
      <c r="CE54" s="1604"/>
      <c r="CF54" s="1604"/>
      <c r="CG54" s="1604"/>
      <c r="CH54" s="1604"/>
      <c r="CI54" s="1604"/>
      <c r="CJ54" s="1604"/>
      <c r="CK54" s="1604"/>
      <c r="CL54" s="1604"/>
      <c r="CM54" s="1604"/>
      <c r="CN54" s="1604"/>
      <c r="CO54" s="1604"/>
      <c r="CP54" s="1604"/>
      <c r="CQ54" s="1604"/>
      <c r="CR54" s="1604"/>
      <c r="CS54" s="1604"/>
      <c r="CT54" s="1604"/>
      <c r="CU54" s="1604"/>
      <c r="CV54" s="1604"/>
      <c r="CW54" s="1604"/>
      <c r="CX54" s="1604"/>
      <c r="CY54" s="1604"/>
      <c r="CZ54" s="1604"/>
      <c r="DA54" s="1604"/>
      <c r="DB54" s="1604"/>
      <c r="DC54" s="1604"/>
      <c r="DD54" s="1604"/>
      <c r="DE54" s="1604"/>
      <c r="DF54" s="1604"/>
      <c r="DG54" s="1604"/>
      <c r="DH54" s="1604"/>
      <c r="DI54" s="1604"/>
      <c r="DJ54" s="1604"/>
      <c r="DK54" s="1604"/>
      <c r="DL54" s="1604"/>
      <c r="DM54" s="1604"/>
      <c r="DN54" s="1604"/>
      <c r="DO54" s="1604"/>
      <c r="DP54" s="1604"/>
      <c r="DQ54" s="1604"/>
      <c r="DR54" s="1604"/>
      <c r="DS54" s="1604"/>
      <c r="DT54" s="1604"/>
      <c r="DU54" s="1604"/>
      <c r="DV54" s="1604"/>
      <c r="DW54" s="1604"/>
      <c r="DX54" s="1604"/>
      <c r="DY54" s="1604"/>
      <c r="DZ54" s="1604"/>
      <c r="EA54" s="1604"/>
      <c r="EB54" s="1604"/>
      <c r="EC54" s="1604"/>
      <c r="ED54" s="1604"/>
      <c r="EE54" s="1604"/>
      <c r="EF54" s="1604"/>
      <c r="EG54" s="1604"/>
      <c r="EH54" s="1604"/>
      <c r="EI54" s="1604"/>
      <c r="EJ54" s="1604"/>
      <c r="EK54" s="1604"/>
      <c r="EL54" s="1604"/>
      <c r="EM54" s="1604"/>
      <c r="EN54" s="1604"/>
      <c r="EO54" s="1604"/>
      <c r="EP54" s="1604"/>
      <c r="EQ54" s="1604"/>
      <c r="ER54" s="1604"/>
      <c r="ES54" s="1604"/>
      <c r="ET54" s="1604"/>
      <c r="EU54" s="1604"/>
      <c r="EV54" s="1604"/>
      <c r="EW54" s="1604"/>
      <c r="EX54" s="1604"/>
      <c r="EY54" s="1604"/>
      <c r="EZ54" s="1604"/>
      <c r="FA54" s="1604"/>
      <c r="FB54" s="1604"/>
      <c r="FC54" s="1604"/>
      <c r="FD54" s="1604"/>
      <c r="FE54" s="1604"/>
      <c r="FF54" s="1604"/>
      <c r="FG54" s="1604"/>
      <c r="FH54" s="1604"/>
      <c r="FI54" s="1604"/>
      <c r="FJ54" s="1604"/>
      <c r="FK54" s="1604"/>
      <c r="FL54" s="1604"/>
      <c r="FM54" s="1604"/>
      <c r="FN54" s="1604"/>
      <c r="FO54" s="1604"/>
      <c r="FP54" s="1604"/>
      <c r="FQ54" s="1604"/>
      <c r="FR54" s="1604"/>
      <c r="FS54" s="1604"/>
      <c r="FT54" s="1604"/>
      <c r="FU54" s="1604"/>
      <c r="FV54" s="1604"/>
      <c r="FW54" s="1604"/>
      <c r="FX54" s="1604"/>
      <c r="FY54" s="1604"/>
      <c r="FZ54" s="1604"/>
      <c r="GA54" s="1604"/>
      <c r="GB54" s="1604"/>
      <c r="GC54" s="1604"/>
      <c r="GD54" s="1604"/>
      <c r="GE54" s="1604"/>
      <c r="GF54" s="1604"/>
      <c r="GG54" s="1604"/>
      <c r="GH54" s="1604"/>
      <c r="GI54" s="1604"/>
      <c r="GJ54" s="1604"/>
      <c r="GK54" s="1604"/>
      <c r="GL54" s="1604"/>
      <c r="GM54" s="1604"/>
      <c r="GN54" s="1604"/>
      <c r="GO54" s="1604"/>
      <c r="GP54" s="1604"/>
      <c r="GQ54" s="1604"/>
      <c r="GR54" s="1604"/>
      <c r="GS54" s="1604"/>
      <c r="GT54" s="1604"/>
      <c r="GU54" s="1604"/>
      <c r="GV54" s="1604"/>
      <c r="GW54" s="1604"/>
      <c r="GX54" s="1604"/>
      <c r="GY54" s="1604"/>
      <c r="GZ54" s="1604"/>
      <c r="HA54" s="1604"/>
      <c r="HB54" s="1604"/>
      <c r="HC54" s="1604"/>
      <c r="HD54" s="1604"/>
      <c r="HE54" s="1604"/>
      <c r="HF54" s="1604"/>
      <c r="HG54" s="1604"/>
      <c r="HH54" s="1604"/>
      <c r="HI54" s="1604"/>
      <c r="HJ54" s="1604"/>
      <c r="HK54" s="1604"/>
      <c r="HL54" s="1604"/>
      <c r="HM54" s="1604"/>
      <c r="HN54" s="1604"/>
      <c r="HO54" s="1604"/>
      <c r="HP54" s="1604"/>
      <c r="HQ54" s="1604"/>
      <c r="HR54" s="1604"/>
      <c r="HS54" s="1604"/>
      <c r="HT54" s="1604"/>
      <c r="HU54" s="1604"/>
      <c r="HV54" s="1604"/>
      <c r="HW54" s="1604"/>
      <c r="HX54" s="1604"/>
      <c r="HY54" s="1604"/>
      <c r="HZ54" s="1604"/>
      <c r="IA54" s="1604"/>
      <c r="IB54" s="1604"/>
      <c r="IC54" s="1604"/>
      <c r="ID54" s="1604"/>
      <c r="IE54" s="1604"/>
      <c r="IF54" s="1604"/>
      <c r="IG54" s="1604"/>
      <c r="IH54" s="1604"/>
      <c r="II54" s="1604"/>
      <c r="IJ54" s="1604"/>
      <c r="IK54" s="1604"/>
      <c r="IL54" s="1604"/>
      <c r="IM54" s="1604"/>
      <c r="IN54" s="1604"/>
      <c r="IO54" s="1604"/>
      <c r="IP54" s="1604"/>
      <c r="IQ54" s="1604"/>
      <c r="IR54" s="1604"/>
      <c r="IS54" s="1604"/>
      <c r="IT54" s="1604"/>
      <c r="IU54" s="1604"/>
    </row>
    <row r="55" spans="1:255">
      <c r="A55" s="2066"/>
      <c r="B55" s="1619"/>
      <c r="C55" s="1619"/>
      <c r="D55" s="1619"/>
      <c r="E55" s="2385"/>
      <c r="F55" s="2066"/>
      <c r="G55" s="1619"/>
      <c r="H55" s="1619"/>
      <c r="I55" s="1619"/>
      <c r="J55" s="1619"/>
      <c r="K55" s="1619"/>
      <c r="L55" s="1619"/>
      <c r="M55" s="2385"/>
      <c r="N55" s="2066"/>
      <c r="O55" s="1619"/>
      <c r="P55" s="1619"/>
      <c r="Q55" s="1619"/>
      <c r="R55" s="1619"/>
      <c r="S55" s="2039"/>
      <c r="T55" s="1604"/>
      <c r="U55" s="1604"/>
      <c r="V55" s="1604"/>
      <c r="W55" s="1604"/>
      <c r="X55" s="1604"/>
      <c r="Y55" s="1604"/>
      <c r="Z55" s="1604"/>
      <c r="AA55" s="1604"/>
      <c r="AB55" s="1604"/>
      <c r="AC55" s="1604"/>
      <c r="AD55" s="1604"/>
      <c r="AE55" s="1604"/>
      <c r="AF55" s="1604"/>
      <c r="AG55" s="1604"/>
      <c r="AH55" s="1604"/>
      <c r="AI55" s="1604"/>
      <c r="AJ55" s="1604"/>
      <c r="AK55" s="1604"/>
      <c r="AL55" s="1604"/>
      <c r="AM55" s="1604"/>
      <c r="AN55" s="1604"/>
      <c r="AO55" s="1604"/>
      <c r="AP55" s="1604"/>
      <c r="AQ55" s="1604"/>
      <c r="AR55" s="1604"/>
      <c r="AS55" s="1604"/>
      <c r="AT55" s="1604"/>
      <c r="AU55" s="1604"/>
      <c r="AV55" s="1604"/>
      <c r="AW55" s="1604"/>
      <c r="AX55" s="1604"/>
      <c r="AY55" s="1604"/>
      <c r="AZ55" s="1604"/>
      <c r="BA55" s="1604"/>
      <c r="BB55" s="1604"/>
      <c r="BC55" s="1604"/>
      <c r="BD55" s="1604"/>
      <c r="BE55" s="1604"/>
      <c r="BF55" s="1604"/>
      <c r="BG55" s="1604"/>
      <c r="BH55" s="1604"/>
      <c r="BI55" s="1604"/>
      <c r="BJ55" s="1604"/>
      <c r="BK55" s="1604"/>
      <c r="BL55" s="1604"/>
      <c r="BM55" s="1604"/>
      <c r="BN55" s="1604"/>
      <c r="BO55" s="1604"/>
      <c r="BP55" s="1604"/>
      <c r="BQ55" s="1604"/>
      <c r="BR55" s="1604"/>
      <c r="BS55" s="1604"/>
      <c r="BT55" s="1604"/>
      <c r="BU55" s="1604"/>
      <c r="BV55" s="1604"/>
      <c r="BW55" s="1604"/>
      <c r="BX55" s="1604"/>
      <c r="BY55" s="1604"/>
      <c r="BZ55" s="1604"/>
      <c r="CA55" s="1604"/>
      <c r="CB55" s="1604"/>
      <c r="CC55" s="1604"/>
      <c r="CD55" s="1604"/>
      <c r="CE55" s="1604"/>
      <c r="CF55" s="1604"/>
      <c r="CG55" s="1604"/>
      <c r="CH55" s="1604"/>
      <c r="CI55" s="1604"/>
      <c r="CJ55" s="1604"/>
      <c r="CK55" s="1604"/>
      <c r="CL55" s="1604"/>
      <c r="CM55" s="1604"/>
      <c r="CN55" s="1604"/>
      <c r="CO55" s="1604"/>
      <c r="CP55" s="1604"/>
      <c r="CQ55" s="1604"/>
      <c r="CR55" s="1604"/>
      <c r="CS55" s="1604"/>
      <c r="CT55" s="1604"/>
      <c r="CU55" s="1604"/>
      <c r="CV55" s="1604"/>
      <c r="CW55" s="1604"/>
      <c r="CX55" s="1604"/>
      <c r="CY55" s="1604"/>
      <c r="CZ55" s="1604"/>
      <c r="DA55" s="1604"/>
      <c r="DB55" s="1604"/>
      <c r="DC55" s="1604"/>
      <c r="DD55" s="1604"/>
      <c r="DE55" s="1604"/>
      <c r="DF55" s="1604"/>
      <c r="DG55" s="1604"/>
      <c r="DH55" s="1604"/>
      <c r="DI55" s="1604"/>
      <c r="DJ55" s="1604"/>
      <c r="DK55" s="1604"/>
      <c r="DL55" s="1604"/>
      <c r="DM55" s="1604"/>
      <c r="DN55" s="1604"/>
      <c r="DO55" s="1604"/>
      <c r="DP55" s="1604"/>
      <c r="DQ55" s="1604"/>
      <c r="DR55" s="1604"/>
      <c r="DS55" s="1604"/>
      <c r="DT55" s="1604"/>
      <c r="DU55" s="1604"/>
      <c r="DV55" s="1604"/>
      <c r="DW55" s="1604"/>
      <c r="DX55" s="1604"/>
      <c r="DY55" s="1604"/>
      <c r="DZ55" s="1604"/>
      <c r="EA55" s="1604"/>
      <c r="EB55" s="1604"/>
      <c r="EC55" s="1604"/>
      <c r="ED55" s="1604"/>
      <c r="EE55" s="1604"/>
      <c r="EF55" s="1604"/>
      <c r="EG55" s="1604"/>
      <c r="EH55" s="1604"/>
      <c r="EI55" s="1604"/>
      <c r="EJ55" s="1604"/>
      <c r="EK55" s="1604"/>
      <c r="EL55" s="1604"/>
      <c r="EM55" s="1604"/>
      <c r="EN55" s="1604"/>
      <c r="EO55" s="1604"/>
      <c r="EP55" s="1604"/>
      <c r="EQ55" s="1604"/>
      <c r="ER55" s="1604"/>
      <c r="ES55" s="1604"/>
      <c r="ET55" s="1604"/>
      <c r="EU55" s="1604"/>
      <c r="EV55" s="1604"/>
      <c r="EW55" s="1604"/>
      <c r="EX55" s="1604"/>
      <c r="EY55" s="1604"/>
      <c r="EZ55" s="1604"/>
      <c r="FA55" s="1604"/>
      <c r="FB55" s="1604"/>
      <c r="FC55" s="1604"/>
      <c r="FD55" s="1604"/>
      <c r="FE55" s="1604"/>
      <c r="FF55" s="1604"/>
      <c r="FG55" s="1604"/>
      <c r="FH55" s="1604"/>
      <c r="FI55" s="1604"/>
      <c r="FJ55" s="1604"/>
      <c r="FK55" s="1604"/>
      <c r="FL55" s="1604"/>
      <c r="FM55" s="1604"/>
      <c r="FN55" s="1604"/>
      <c r="FO55" s="1604"/>
      <c r="FP55" s="1604"/>
      <c r="FQ55" s="1604"/>
      <c r="FR55" s="1604"/>
      <c r="FS55" s="1604"/>
      <c r="FT55" s="1604"/>
      <c r="FU55" s="1604"/>
      <c r="FV55" s="1604"/>
      <c r="FW55" s="1604"/>
      <c r="FX55" s="1604"/>
      <c r="FY55" s="1604"/>
      <c r="FZ55" s="1604"/>
      <c r="GA55" s="1604"/>
      <c r="GB55" s="1604"/>
      <c r="GC55" s="1604"/>
      <c r="GD55" s="1604"/>
      <c r="GE55" s="1604"/>
      <c r="GF55" s="1604"/>
      <c r="GG55" s="1604"/>
      <c r="GH55" s="1604"/>
      <c r="GI55" s="1604"/>
      <c r="GJ55" s="1604"/>
      <c r="GK55" s="1604"/>
      <c r="GL55" s="1604"/>
      <c r="GM55" s="1604"/>
      <c r="GN55" s="1604"/>
      <c r="GO55" s="1604"/>
      <c r="GP55" s="1604"/>
      <c r="GQ55" s="1604"/>
      <c r="GR55" s="1604"/>
      <c r="GS55" s="1604"/>
      <c r="GT55" s="1604"/>
      <c r="GU55" s="1604"/>
      <c r="GV55" s="1604"/>
      <c r="GW55" s="1604"/>
      <c r="GX55" s="1604"/>
      <c r="GY55" s="1604"/>
      <c r="GZ55" s="1604"/>
      <c r="HA55" s="1604"/>
      <c r="HB55" s="1604"/>
      <c r="HC55" s="1604"/>
      <c r="HD55" s="1604"/>
      <c r="HE55" s="1604"/>
      <c r="HF55" s="1604"/>
      <c r="HG55" s="1604"/>
      <c r="HH55" s="1604"/>
      <c r="HI55" s="1604"/>
      <c r="HJ55" s="1604"/>
      <c r="HK55" s="1604"/>
      <c r="HL55" s="1604"/>
      <c r="HM55" s="1604"/>
      <c r="HN55" s="1604"/>
      <c r="HO55" s="1604"/>
      <c r="HP55" s="1604"/>
      <c r="HQ55" s="1604"/>
      <c r="HR55" s="1604"/>
      <c r="HS55" s="1604"/>
      <c r="HT55" s="1604"/>
      <c r="HU55" s="1604"/>
      <c r="HV55" s="1604"/>
      <c r="HW55" s="1604"/>
      <c r="HX55" s="1604"/>
      <c r="HY55" s="1604"/>
      <c r="HZ55" s="1604"/>
      <c r="IA55" s="1604"/>
      <c r="IB55" s="1604"/>
      <c r="IC55" s="1604"/>
      <c r="ID55" s="1604"/>
      <c r="IE55" s="1604"/>
      <c r="IF55" s="1604"/>
      <c r="IG55" s="1604"/>
      <c r="IH55" s="1604"/>
      <c r="II55" s="1604"/>
      <c r="IJ55" s="1604"/>
      <c r="IK55" s="1604"/>
      <c r="IL55" s="1604"/>
      <c r="IM55" s="1604"/>
      <c r="IN55" s="1604"/>
      <c r="IO55" s="1604"/>
      <c r="IP55" s="1604"/>
      <c r="IQ55" s="1604"/>
      <c r="IR55" s="1604"/>
      <c r="IS55" s="1604"/>
      <c r="IT55" s="1604"/>
      <c r="IU55" s="1604"/>
    </row>
    <row r="56" spans="1:255">
      <c r="A56" s="2066"/>
      <c r="B56" s="1619"/>
      <c r="C56" s="1619"/>
      <c r="D56" s="1619"/>
      <c r="E56" s="2385"/>
      <c r="F56" s="2066"/>
      <c r="G56" s="1619"/>
      <c r="H56" s="1619"/>
      <c r="I56" s="1619"/>
      <c r="J56" s="1619"/>
      <c r="K56" s="1619"/>
      <c r="L56" s="1619"/>
      <c r="M56" s="2385"/>
      <c r="N56" s="2066"/>
      <c r="O56" s="1619"/>
      <c r="P56" s="1619"/>
      <c r="Q56" s="1619"/>
      <c r="R56" s="1619"/>
      <c r="S56" s="2039"/>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c r="AS56" s="1604"/>
      <c r="AT56" s="1604"/>
      <c r="AU56" s="1604"/>
      <c r="AV56" s="1604"/>
      <c r="AW56" s="1604"/>
      <c r="AX56" s="1604"/>
      <c r="AY56" s="1604"/>
      <c r="AZ56" s="1604"/>
      <c r="BA56" s="1604"/>
      <c r="BB56" s="1604"/>
      <c r="BC56" s="1604"/>
      <c r="BD56" s="1604"/>
      <c r="BE56" s="1604"/>
      <c r="BF56" s="1604"/>
      <c r="BG56" s="1604"/>
      <c r="BH56" s="1604"/>
      <c r="BI56" s="1604"/>
      <c r="BJ56" s="1604"/>
      <c r="BK56" s="1604"/>
      <c r="BL56" s="1604"/>
      <c r="BM56" s="1604"/>
      <c r="BN56" s="1604"/>
      <c r="BO56" s="1604"/>
      <c r="BP56" s="1604"/>
      <c r="BQ56" s="1604"/>
      <c r="BR56" s="1604"/>
      <c r="BS56" s="1604"/>
      <c r="BT56" s="1604"/>
      <c r="BU56" s="1604"/>
      <c r="BV56" s="1604"/>
      <c r="BW56" s="1604"/>
      <c r="BX56" s="1604"/>
      <c r="BY56" s="1604"/>
      <c r="BZ56" s="1604"/>
      <c r="CA56" s="1604"/>
      <c r="CB56" s="1604"/>
      <c r="CC56" s="1604"/>
      <c r="CD56" s="1604"/>
      <c r="CE56" s="1604"/>
      <c r="CF56" s="1604"/>
      <c r="CG56" s="1604"/>
      <c r="CH56" s="1604"/>
      <c r="CI56" s="1604"/>
      <c r="CJ56" s="1604"/>
      <c r="CK56" s="1604"/>
      <c r="CL56" s="1604"/>
      <c r="CM56" s="1604"/>
      <c r="CN56" s="1604"/>
      <c r="CO56" s="1604"/>
      <c r="CP56" s="1604"/>
      <c r="CQ56" s="1604"/>
      <c r="CR56" s="1604"/>
      <c r="CS56" s="1604"/>
      <c r="CT56" s="1604"/>
      <c r="CU56" s="1604"/>
      <c r="CV56" s="1604"/>
      <c r="CW56" s="1604"/>
      <c r="CX56" s="1604"/>
      <c r="CY56" s="1604"/>
      <c r="CZ56" s="1604"/>
      <c r="DA56" s="1604"/>
      <c r="DB56" s="1604"/>
      <c r="DC56" s="1604"/>
      <c r="DD56" s="1604"/>
      <c r="DE56" s="1604"/>
      <c r="DF56" s="1604"/>
      <c r="DG56" s="1604"/>
      <c r="DH56" s="1604"/>
      <c r="DI56" s="1604"/>
      <c r="DJ56" s="1604"/>
      <c r="DK56" s="1604"/>
      <c r="DL56" s="1604"/>
      <c r="DM56" s="1604"/>
      <c r="DN56" s="1604"/>
      <c r="DO56" s="1604"/>
      <c r="DP56" s="1604"/>
      <c r="DQ56" s="1604"/>
      <c r="DR56" s="1604"/>
      <c r="DS56" s="1604"/>
      <c r="DT56" s="1604"/>
      <c r="DU56" s="1604"/>
      <c r="DV56" s="1604"/>
      <c r="DW56" s="1604"/>
      <c r="DX56" s="1604"/>
      <c r="DY56" s="1604"/>
      <c r="DZ56" s="1604"/>
      <c r="EA56" s="1604"/>
      <c r="EB56" s="1604"/>
      <c r="EC56" s="1604"/>
      <c r="ED56" s="1604"/>
      <c r="EE56" s="1604"/>
      <c r="EF56" s="1604"/>
      <c r="EG56" s="1604"/>
      <c r="EH56" s="1604"/>
      <c r="EI56" s="1604"/>
      <c r="EJ56" s="1604"/>
      <c r="EK56" s="1604"/>
      <c r="EL56" s="1604"/>
      <c r="EM56" s="1604"/>
      <c r="EN56" s="1604"/>
      <c r="EO56" s="1604"/>
      <c r="EP56" s="1604"/>
      <c r="EQ56" s="1604"/>
      <c r="ER56" s="1604"/>
      <c r="ES56" s="1604"/>
      <c r="ET56" s="1604"/>
      <c r="EU56" s="1604"/>
      <c r="EV56" s="1604"/>
      <c r="EW56" s="1604"/>
      <c r="EX56" s="1604"/>
      <c r="EY56" s="1604"/>
      <c r="EZ56" s="1604"/>
      <c r="FA56" s="1604"/>
      <c r="FB56" s="1604"/>
      <c r="FC56" s="1604"/>
      <c r="FD56" s="1604"/>
      <c r="FE56" s="1604"/>
      <c r="FF56" s="1604"/>
      <c r="FG56" s="1604"/>
      <c r="FH56" s="1604"/>
      <c r="FI56" s="1604"/>
      <c r="FJ56" s="1604"/>
      <c r="FK56" s="1604"/>
      <c r="FL56" s="1604"/>
      <c r="FM56" s="1604"/>
      <c r="FN56" s="1604"/>
      <c r="FO56" s="1604"/>
      <c r="FP56" s="1604"/>
      <c r="FQ56" s="1604"/>
      <c r="FR56" s="1604"/>
      <c r="FS56" s="1604"/>
      <c r="FT56" s="1604"/>
      <c r="FU56" s="1604"/>
      <c r="FV56" s="1604"/>
      <c r="FW56" s="1604"/>
      <c r="FX56" s="1604"/>
      <c r="FY56" s="1604"/>
      <c r="FZ56" s="1604"/>
      <c r="GA56" s="1604"/>
      <c r="GB56" s="1604"/>
      <c r="GC56" s="1604"/>
      <c r="GD56" s="1604"/>
      <c r="GE56" s="1604"/>
      <c r="GF56" s="1604"/>
      <c r="GG56" s="1604"/>
      <c r="GH56" s="1604"/>
      <c r="GI56" s="1604"/>
      <c r="GJ56" s="1604"/>
      <c r="GK56" s="1604"/>
      <c r="GL56" s="1604"/>
      <c r="GM56" s="1604"/>
      <c r="GN56" s="1604"/>
      <c r="GO56" s="1604"/>
      <c r="GP56" s="1604"/>
      <c r="GQ56" s="1604"/>
      <c r="GR56" s="1604"/>
      <c r="GS56" s="1604"/>
      <c r="GT56" s="1604"/>
      <c r="GU56" s="1604"/>
      <c r="GV56" s="1604"/>
      <c r="GW56" s="1604"/>
      <c r="GX56" s="1604"/>
      <c r="GY56" s="1604"/>
      <c r="GZ56" s="1604"/>
      <c r="HA56" s="1604"/>
      <c r="HB56" s="1604"/>
      <c r="HC56" s="1604"/>
      <c r="HD56" s="1604"/>
      <c r="HE56" s="1604"/>
      <c r="HF56" s="1604"/>
      <c r="HG56" s="1604"/>
      <c r="HH56" s="1604"/>
      <c r="HI56" s="1604"/>
      <c r="HJ56" s="1604"/>
      <c r="HK56" s="1604"/>
      <c r="HL56" s="1604"/>
      <c r="HM56" s="1604"/>
      <c r="HN56" s="1604"/>
      <c r="HO56" s="1604"/>
      <c r="HP56" s="1604"/>
      <c r="HQ56" s="1604"/>
      <c r="HR56" s="1604"/>
      <c r="HS56" s="1604"/>
      <c r="HT56" s="1604"/>
      <c r="HU56" s="1604"/>
      <c r="HV56" s="1604"/>
      <c r="HW56" s="1604"/>
      <c r="HX56" s="1604"/>
      <c r="HY56" s="1604"/>
      <c r="HZ56" s="1604"/>
      <c r="IA56" s="1604"/>
      <c r="IB56" s="1604"/>
      <c r="IC56" s="1604"/>
      <c r="ID56" s="1604"/>
      <c r="IE56" s="1604"/>
      <c r="IF56" s="1604"/>
      <c r="IG56" s="1604"/>
      <c r="IH56" s="1604"/>
      <c r="II56" s="1604"/>
      <c r="IJ56" s="1604"/>
      <c r="IK56" s="1604"/>
      <c r="IL56" s="1604"/>
      <c r="IM56" s="1604"/>
      <c r="IN56" s="1604"/>
      <c r="IO56" s="1604"/>
      <c r="IP56" s="1604"/>
      <c r="IQ56" s="1604"/>
      <c r="IR56" s="1604"/>
      <c r="IS56" s="1604"/>
      <c r="IT56" s="1604"/>
      <c r="IU56" s="1604"/>
    </row>
    <row r="57" spans="1:255">
      <c r="A57" s="2066"/>
      <c r="B57" s="1619"/>
      <c r="C57" s="1619"/>
      <c r="D57" s="1619"/>
      <c r="E57" s="2385"/>
      <c r="F57" s="2066"/>
      <c r="G57" s="1619"/>
      <c r="H57" s="1619"/>
      <c r="I57" s="1619"/>
      <c r="J57" s="1619"/>
      <c r="K57" s="1619"/>
      <c r="L57" s="1619"/>
      <c r="M57" s="2385"/>
      <c r="N57" s="2066"/>
      <c r="O57" s="1619"/>
      <c r="P57" s="1619"/>
      <c r="Q57" s="1619"/>
      <c r="R57" s="1619"/>
      <c r="S57" s="2039"/>
      <c r="T57" s="1604"/>
      <c r="U57" s="1604"/>
      <c r="V57" s="1604"/>
      <c r="W57" s="1604"/>
      <c r="X57" s="1604"/>
      <c r="Y57" s="1604"/>
      <c r="Z57" s="1604"/>
      <c r="AA57" s="1604"/>
      <c r="AB57" s="1604"/>
      <c r="AC57" s="1604"/>
      <c r="AD57" s="1604"/>
      <c r="AE57" s="1604"/>
      <c r="AF57" s="1604"/>
      <c r="AG57" s="1604"/>
      <c r="AH57" s="1604"/>
      <c r="AI57" s="1604"/>
      <c r="AJ57" s="1604"/>
      <c r="AK57" s="1604"/>
      <c r="AL57" s="1604"/>
      <c r="AM57" s="1604"/>
      <c r="AN57" s="1604"/>
      <c r="AO57" s="1604"/>
      <c r="AP57" s="1604"/>
      <c r="AQ57" s="1604"/>
      <c r="AR57" s="1604"/>
      <c r="AS57" s="1604"/>
      <c r="AT57" s="1604"/>
      <c r="AU57" s="1604"/>
      <c r="AV57" s="1604"/>
      <c r="AW57" s="1604"/>
      <c r="AX57" s="1604"/>
      <c r="AY57" s="1604"/>
      <c r="AZ57" s="1604"/>
      <c r="BA57" s="1604"/>
      <c r="BB57" s="1604"/>
      <c r="BC57" s="1604"/>
      <c r="BD57" s="1604"/>
      <c r="BE57" s="1604"/>
      <c r="BF57" s="1604"/>
      <c r="BG57" s="1604"/>
      <c r="BH57" s="1604"/>
      <c r="BI57" s="1604"/>
      <c r="BJ57" s="1604"/>
      <c r="BK57" s="1604"/>
      <c r="BL57" s="1604"/>
      <c r="BM57" s="1604"/>
      <c r="BN57" s="1604"/>
      <c r="BO57" s="1604"/>
      <c r="BP57" s="1604"/>
      <c r="BQ57" s="1604"/>
      <c r="BR57" s="1604"/>
      <c r="BS57" s="1604"/>
      <c r="BT57" s="1604"/>
      <c r="BU57" s="1604"/>
      <c r="BV57" s="1604"/>
      <c r="BW57" s="1604"/>
      <c r="BX57" s="1604"/>
      <c r="BY57" s="1604"/>
      <c r="BZ57" s="1604"/>
      <c r="CA57" s="1604"/>
      <c r="CB57" s="1604"/>
      <c r="CC57" s="1604"/>
      <c r="CD57" s="1604"/>
      <c r="CE57" s="1604"/>
      <c r="CF57" s="1604"/>
      <c r="CG57" s="1604"/>
      <c r="CH57" s="1604"/>
      <c r="CI57" s="1604"/>
      <c r="CJ57" s="1604"/>
      <c r="CK57" s="1604"/>
      <c r="CL57" s="1604"/>
      <c r="CM57" s="1604"/>
      <c r="CN57" s="1604"/>
      <c r="CO57" s="1604"/>
      <c r="CP57" s="1604"/>
      <c r="CQ57" s="1604"/>
      <c r="CR57" s="1604"/>
      <c r="CS57" s="1604"/>
      <c r="CT57" s="1604"/>
      <c r="CU57" s="1604"/>
      <c r="CV57" s="1604"/>
      <c r="CW57" s="1604"/>
      <c r="CX57" s="1604"/>
      <c r="CY57" s="1604"/>
      <c r="CZ57" s="1604"/>
      <c r="DA57" s="1604"/>
      <c r="DB57" s="1604"/>
      <c r="DC57" s="1604"/>
      <c r="DD57" s="1604"/>
      <c r="DE57" s="1604"/>
      <c r="DF57" s="1604"/>
      <c r="DG57" s="1604"/>
      <c r="DH57" s="1604"/>
      <c r="DI57" s="1604"/>
      <c r="DJ57" s="1604"/>
      <c r="DK57" s="1604"/>
      <c r="DL57" s="1604"/>
      <c r="DM57" s="1604"/>
      <c r="DN57" s="1604"/>
      <c r="DO57" s="1604"/>
      <c r="DP57" s="1604"/>
      <c r="DQ57" s="1604"/>
      <c r="DR57" s="1604"/>
      <c r="DS57" s="1604"/>
      <c r="DT57" s="1604"/>
      <c r="DU57" s="1604"/>
      <c r="DV57" s="1604"/>
      <c r="DW57" s="1604"/>
      <c r="DX57" s="1604"/>
      <c r="DY57" s="1604"/>
      <c r="DZ57" s="1604"/>
      <c r="EA57" s="1604"/>
      <c r="EB57" s="1604"/>
      <c r="EC57" s="1604"/>
      <c r="ED57" s="1604"/>
      <c r="EE57" s="1604"/>
      <c r="EF57" s="1604"/>
      <c r="EG57" s="1604"/>
      <c r="EH57" s="1604"/>
      <c r="EI57" s="1604"/>
      <c r="EJ57" s="1604"/>
      <c r="EK57" s="1604"/>
      <c r="EL57" s="1604"/>
      <c r="EM57" s="1604"/>
      <c r="EN57" s="1604"/>
      <c r="EO57" s="1604"/>
      <c r="EP57" s="1604"/>
      <c r="EQ57" s="1604"/>
      <c r="ER57" s="1604"/>
      <c r="ES57" s="1604"/>
      <c r="ET57" s="1604"/>
      <c r="EU57" s="1604"/>
      <c r="EV57" s="1604"/>
      <c r="EW57" s="1604"/>
      <c r="EX57" s="1604"/>
      <c r="EY57" s="1604"/>
      <c r="EZ57" s="1604"/>
      <c r="FA57" s="1604"/>
      <c r="FB57" s="1604"/>
      <c r="FC57" s="1604"/>
      <c r="FD57" s="1604"/>
      <c r="FE57" s="1604"/>
      <c r="FF57" s="1604"/>
      <c r="FG57" s="1604"/>
      <c r="FH57" s="1604"/>
      <c r="FI57" s="1604"/>
      <c r="FJ57" s="1604"/>
      <c r="FK57" s="1604"/>
      <c r="FL57" s="1604"/>
      <c r="FM57" s="1604"/>
      <c r="FN57" s="1604"/>
      <c r="FO57" s="1604"/>
      <c r="FP57" s="1604"/>
      <c r="FQ57" s="1604"/>
      <c r="FR57" s="1604"/>
      <c r="FS57" s="1604"/>
      <c r="FT57" s="1604"/>
      <c r="FU57" s="1604"/>
      <c r="FV57" s="1604"/>
      <c r="FW57" s="1604"/>
      <c r="FX57" s="1604"/>
      <c r="FY57" s="1604"/>
      <c r="FZ57" s="1604"/>
      <c r="GA57" s="1604"/>
      <c r="GB57" s="1604"/>
      <c r="GC57" s="1604"/>
      <c r="GD57" s="1604"/>
      <c r="GE57" s="1604"/>
      <c r="GF57" s="1604"/>
      <c r="GG57" s="1604"/>
      <c r="GH57" s="1604"/>
      <c r="GI57" s="1604"/>
      <c r="GJ57" s="1604"/>
      <c r="GK57" s="1604"/>
      <c r="GL57" s="1604"/>
      <c r="GM57" s="1604"/>
      <c r="GN57" s="1604"/>
      <c r="GO57" s="1604"/>
      <c r="GP57" s="1604"/>
      <c r="GQ57" s="1604"/>
      <c r="GR57" s="1604"/>
      <c r="GS57" s="1604"/>
      <c r="GT57" s="1604"/>
      <c r="GU57" s="1604"/>
      <c r="GV57" s="1604"/>
      <c r="GW57" s="1604"/>
      <c r="GX57" s="1604"/>
      <c r="GY57" s="1604"/>
      <c r="GZ57" s="1604"/>
      <c r="HA57" s="1604"/>
      <c r="HB57" s="1604"/>
      <c r="HC57" s="1604"/>
      <c r="HD57" s="1604"/>
      <c r="HE57" s="1604"/>
      <c r="HF57" s="1604"/>
      <c r="HG57" s="1604"/>
      <c r="HH57" s="1604"/>
      <c r="HI57" s="1604"/>
      <c r="HJ57" s="1604"/>
      <c r="HK57" s="1604"/>
      <c r="HL57" s="1604"/>
      <c r="HM57" s="1604"/>
      <c r="HN57" s="1604"/>
      <c r="HO57" s="1604"/>
      <c r="HP57" s="1604"/>
      <c r="HQ57" s="1604"/>
      <c r="HR57" s="1604"/>
      <c r="HS57" s="1604"/>
      <c r="HT57" s="1604"/>
      <c r="HU57" s="1604"/>
      <c r="HV57" s="1604"/>
      <c r="HW57" s="1604"/>
      <c r="HX57" s="1604"/>
      <c r="HY57" s="1604"/>
      <c r="HZ57" s="1604"/>
      <c r="IA57" s="1604"/>
      <c r="IB57" s="1604"/>
      <c r="IC57" s="1604"/>
      <c r="ID57" s="1604"/>
      <c r="IE57" s="1604"/>
      <c r="IF57" s="1604"/>
      <c r="IG57" s="1604"/>
      <c r="IH57" s="1604"/>
      <c r="II57" s="1604"/>
      <c r="IJ57" s="1604"/>
      <c r="IK57" s="1604"/>
      <c r="IL57" s="1604"/>
      <c r="IM57" s="1604"/>
      <c r="IN57" s="1604"/>
      <c r="IO57" s="1604"/>
      <c r="IP57" s="1604"/>
      <c r="IQ57" s="1604"/>
      <c r="IR57" s="1604"/>
      <c r="IS57" s="1604"/>
      <c r="IT57" s="1604"/>
      <c r="IU57" s="1604"/>
    </row>
    <row r="58" spans="1:255" ht="15.75" thickBot="1">
      <c r="A58" s="2386"/>
      <c r="B58" s="2387"/>
      <c r="C58" s="2387"/>
      <c r="D58" s="2387"/>
      <c r="E58" s="2388"/>
      <c r="F58" s="2386"/>
      <c r="G58" s="2387"/>
      <c r="H58" s="2387"/>
      <c r="I58" s="2387"/>
      <c r="J58" s="2387"/>
      <c r="K58" s="2387"/>
      <c r="L58" s="2387"/>
      <c r="M58" s="2388"/>
      <c r="N58" s="2386"/>
      <c r="O58" s="2387"/>
      <c r="P58" s="2387"/>
      <c r="Q58" s="2387"/>
      <c r="R58" s="2387"/>
      <c r="S58" s="2389"/>
      <c r="T58" s="1604"/>
      <c r="U58" s="1604"/>
      <c r="V58" s="1604"/>
      <c r="W58" s="1604"/>
      <c r="X58" s="1604"/>
      <c r="Y58" s="1604"/>
      <c r="Z58" s="1604"/>
      <c r="AA58" s="1604"/>
      <c r="AB58" s="1604"/>
      <c r="AC58" s="1604"/>
      <c r="AD58" s="1604"/>
      <c r="AE58" s="1604"/>
      <c r="AF58" s="1604"/>
      <c r="AG58" s="1604"/>
      <c r="AH58" s="1604"/>
      <c r="AI58" s="1604"/>
      <c r="AJ58" s="1604"/>
      <c r="AK58" s="1604"/>
      <c r="AL58" s="1604"/>
      <c r="AM58" s="1604"/>
      <c r="AN58" s="1604"/>
      <c r="AO58" s="1604"/>
      <c r="AP58" s="1604"/>
      <c r="AQ58" s="1604"/>
      <c r="AR58" s="1604"/>
      <c r="AS58" s="1604"/>
      <c r="AT58" s="1604"/>
      <c r="AU58" s="1604"/>
      <c r="AV58" s="1604"/>
      <c r="AW58" s="1604"/>
      <c r="AX58" s="1604"/>
      <c r="AY58" s="1604"/>
      <c r="AZ58" s="1604"/>
      <c r="BA58" s="1604"/>
      <c r="BB58" s="1604"/>
      <c r="BC58" s="1604"/>
      <c r="BD58" s="1604"/>
      <c r="BE58" s="1604"/>
      <c r="BF58" s="1604"/>
      <c r="BG58" s="1604"/>
      <c r="BH58" s="1604"/>
      <c r="BI58" s="1604"/>
      <c r="BJ58" s="1604"/>
      <c r="BK58" s="1604"/>
      <c r="BL58" s="1604"/>
      <c r="BM58" s="1604"/>
      <c r="BN58" s="1604"/>
      <c r="BO58" s="1604"/>
      <c r="BP58" s="1604"/>
      <c r="BQ58" s="1604"/>
      <c r="BR58" s="1604"/>
      <c r="BS58" s="1604"/>
      <c r="BT58" s="1604"/>
      <c r="BU58" s="1604"/>
      <c r="BV58" s="1604"/>
      <c r="BW58" s="1604"/>
      <c r="BX58" s="1604"/>
      <c r="BY58" s="1604"/>
      <c r="BZ58" s="1604"/>
      <c r="CA58" s="1604"/>
      <c r="CB58" s="1604"/>
      <c r="CC58" s="1604"/>
      <c r="CD58" s="1604"/>
      <c r="CE58" s="1604"/>
      <c r="CF58" s="1604"/>
      <c r="CG58" s="1604"/>
      <c r="CH58" s="1604"/>
      <c r="CI58" s="1604"/>
      <c r="CJ58" s="1604"/>
      <c r="CK58" s="1604"/>
      <c r="CL58" s="1604"/>
      <c r="CM58" s="1604"/>
      <c r="CN58" s="1604"/>
      <c r="CO58" s="1604"/>
      <c r="CP58" s="1604"/>
      <c r="CQ58" s="1604"/>
      <c r="CR58" s="1604"/>
      <c r="CS58" s="1604"/>
      <c r="CT58" s="1604"/>
      <c r="CU58" s="1604"/>
      <c r="CV58" s="1604"/>
      <c r="CW58" s="1604"/>
      <c r="CX58" s="1604"/>
      <c r="CY58" s="1604"/>
      <c r="CZ58" s="1604"/>
      <c r="DA58" s="1604"/>
      <c r="DB58" s="1604"/>
      <c r="DC58" s="1604"/>
      <c r="DD58" s="1604"/>
      <c r="DE58" s="1604"/>
      <c r="DF58" s="1604"/>
      <c r="DG58" s="1604"/>
      <c r="DH58" s="1604"/>
      <c r="DI58" s="1604"/>
      <c r="DJ58" s="1604"/>
      <c r="DK58" s="1604"/>
      <c r="DL58" s="1604"/>
      <c r="DM58" s="1604"/>
      <c r="DN58" s="1604"/>
      <c r="DO58" s="1604"/>
      <c r="DP58" s="1604"/>
      <c r="DQ58" s="1604"/>
      <c r="DR58" s="1604"/>
      <c r="DS58" s="1604"/>
      <c r="DT58" s="1604"/>
      <c r="DU58" s="1604"/>
      <c r="DV58" s="1604"/>
      <c r="DW58" s="1604"/>
      <c r="DX58" s="1604"/>
      <c r="DY58" s="1604"/>
      <c r="DZ58" s="1604"/>
      <c r="EA58" s="1604"/>
      <c r="EB58" s="1604"/>
      <c r="EC58" s="1604"/>
      <c r="ED58" s="1604"/>
      <c r="EE58" s="1604"/>
      <c r="EF58" s="1604"/>
      <c r="EG58" s="1604"/>
      <c r="EH58" s="1604"/>
      <c r="EI58" s="1604"/>
      <c r="EJ58" s="1604"/>
      <c r="EK58" s="1604"/>
      <c r="EL58" s="1604"/>
      <c r="EM58" s="1604"/>
      <c r="EN58" s="1604"/>
      <c r="EO58" s="1604"/>
      <c r="EP58" s="1604"/>
      <c r="EQ58" s="1604"/>
      <c r="ER58" s="1604"/>
      <c r="ES58" s="1604"/>
      <c r="ET58" s="1604"/>
      <c r="EU58" s="1604"/>
      <c r="EV58" s="1604"/>
      <c r="EW58" s="1604"/>
      <c r="EX58" s="1604"/>
      <c r="EY58" s="1604"/>
      <c r="EZ58" s="1604"/>
      <c r="FA58" s="1604"/>
      <c r="FB58" s="1604"/>
      <c r="FC58" s="1604"/>
      <c r="FD58" s="1604"/>
      <c r="FE58" s="1604"/>
      <c r="FF58" s="1604"/>
      <c r="FG58" s="1604"/>
      <c r="FH58" s="1604"/>
      <c r="FI58" s="1604"/>
      <c r="FJ58" s="1604"/>
      <c r="FK58" s="1604"/>
      <c r="FL58" s="1604"/>
      <c r="FM58" s="1604"/>
      <c r="FN58" s="1604"/>
      <c r="FO58" s="1604"/>
      <c r="FP58" s="1604"/>
      <c r="FQ58" s="1604"/>
      <c r="FR58" s="1604"/>
      <c r="FS58" s="1604"/>
      <c r="FT58" s="1604"/>
      <c r="FU58" s="1604"/>
      <c r="FV58" s="1604"/>
      <c r="FW58" s="1604"/>
      <c r="FX58" s="1604"/>
      <c r="FY58" s="1604"/>
      <c r="FZ58" s="1604"/>
      <c r="GA58" s="1604"/>
      <c r="GB58" s="1604"/>
      <c r="GC58" s="1604"/>
      <c r="GD58" s="1604"/>
      <c r="GE58" s="1604"/>
      <c r="GF58" s="1604"/>
      <c r="GG58" s="1604"/>
      <c r="GH58" s="1604"/>
      <c r="GI58" s="1604"/>
      <c r="GJ58" s="1604"/>
      <c r="GK58" s="1604"/>
      <c r="GL58" s="1604"/>
      <c r="GM58" s="1604"/>
      <c r="GN58" s="1604"/>
      <c r="GO58" s="1604"/>
      <c r="GP58" s="1604"/>
      <c r="GQ58" s="1604"/>
      <c r="GR58" s="1604"/>
      <c r="GS58" s="1604"/>
      <c r="GT58" s="1604"/>
      <c r="GU58" s="1604"/>
      <c r="GV58" s="1604"/>
      <c r="GW58" s="1604"/>
      <c r="GX58" s="1604"/>
      <c r="GY58" s="1604"/>
      <c r="GZ58" s="1604"/>
      <c r="HA58" s="1604"/>
      <c r="HB58" s="1604"/>
      <c r="HC58" s="1604"/>
      <c r="HD58" s="1604"/>
      <c r="HE58" s="1604"/>
      <c r="HF58" s="1604"/>
      <c r="HG58" s="1604"/>
      <c r="HH58" s="1604"/>
      <c r="HI58" s="1604"/>
      <c r="HJ58" s="1604"/>
      <c r="HK58" s="1604"/>
      <c r="HL58" s="1604"/>
      <c r="HM58" s="1604"/>
      <c r="HN58" s="1604"/>
      <c r="HO58" s="1604"/>
      <c r="HP58" s="1604"/>
      <c r="HQ58" s="1604"/>
      <c r="HR58" s="1604"/>
      <c r="HS58" s="1604"/>
      <c r="HT58" s="1604"/>
      <c r="HU58" s="1604"/>
      <c r="HV58" s="1604"/>
      <c r="HW58" s="1604"/>
      <c r="HX58" s="1604"/>
      <c r="HY58" s="1604"/>
      <c r="HZ58" s="1604"/>
      <c r="IA58" s="1604"/>
      <c r="IB58" s="1604"/>
      <c r="IC58" s="1604"/>
      <c r="ID58" s="1604"/>
      <c r="IE58" s="1604"/>
      <c r="IF58" s="1604"/>
      <c r="IG58" s="1604"/>
      <c r="IH58" s="1604"/>
      <c r="II58" s="1604"/>
      <c r="IJ58" s="1604"/>
      <c r="IK58" s="1604"/>
      <c r="IL58" s="1604"/>
      <c r="IM58" s="1604"/>
      <c r="IN58" s="1604"/>
      <c r="IO58" s="1604"/>
      <c r="IP58" s="1604"/>
      <c r="IQ58" s="1604"/>
      <c r="IR58" s="1604"/>
      <c r="IS58" s="1604"/>
      <c r="IT58" s="1604"/>
      <c r="IU58" s="1604"/>
    </row>
    <row r="59" spans="1:255">
      <c r="A59" s="1619"/>
      <c r="B59" s="1619"/>
      <c r="C59" s="1619"/>
      <c r="D59" s="1619"/>
      <c r="E59" s="1619"/>
      <c r="F59" s="1619"/>
      <c r="G59" s="1619"/>
      <c r="H59" s="1619"/>
      <c r="I59" s="1619"/>
      <c r="J59" s="1619"/>
      <c r="K59" s="1619"/>
      <c r="L59" s="1619"/>
      <c r="M59" s="1619"/>
      <c r="N59" s="1619"/>
      <c r="O59" s="1619"/>
      <c r="P59" s="1619"/>
      <c r="Q59" s="1619"/>
      <c r="R59" s="1619"/>
      <c r="S59" s="1619"/>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c r="AS59" s="1604"/>
      <c r="AT59" s="1604"/>
      <c r="AU59" s="1604"/>
      <c r="AV59" s="1604"/>
      <c r="AW59" s="1604"/>
      <c r="AX59" s="1604"/>
      <c r="AY59" s="1604"/>
      <c r="AZ59" s="1604"/>
      <c r="BA59" s="1604"/>
      <c r="BB59" s="1604"/>
      <c r="BC59" s="1604"/>
      <c r="BD59" s="1604"/>
      <c r="BE59" s="1604"/>
      <c r="BF59" s="1604"/>
      <c r="BG59" s="1604"/>
      <c r="BH59" s="1604"/>
      <c r="BI59" s="1604"/>
      <c r="BJ59" s="1604"/>
      <c r="BK59" s="1604"/>
      <c r="BL59" s="1604"/>
      <c r="BM59" s="1604"/>
      <c r="BN59" s="1604"/>
      <c r="BO59" s="1604"/>
      <c r="BP59" s="1604"/>
      <c r="BQ59" s="1604"/>
      <c r="BR59" s="1604"/>
      <c r="BS59" s="1604"/>
      <c r="BT59" s="1604"/>
      <c r="BU59" s="1604"/>
      <c r="BV59" s="1604"/>
      <c r="BW59" s="1604"/>
      <c r="BX59" s="1604"/>
      <c r="BY59" s="1604"/>
      <c r="BZ59" s="1604"/>
      <c r="CA59" s="1604"/>
      <c r="CB59" s="1604"/>
      <c r="CC59" s="1604"/>
      <c r="CD59" s="1604"/>
      <c r="CE59" s="1604"/>
      <c r="CF59" s="1604"/>
      <c r="CG59" s="1604"/>
      <c r="CH59" s="1604"/>
      <c r="CI59" s="1604"/>
      <c r="CJ59" s="1604"/>
      <c r="CK59" s="1604"/>
      <c r="CL59" s="1604"/>
      <c r="CM59" s="1604"/>
      <c r="CN59" s="1604"/>
      <c r="CO59" s="1604"/>
      <c r="CP59" s="1604"/>
      <c r="CQ59" s="1604"/>
      <c r="CR59" s="1604"/>
      <c r="CS59" s="1604"/>
      <c r="CT59" s="1604"/>
      <c r="CU59" s="1604"/>
      <c r="CV59" s="1604"/>
      <c r="CW59" s="1604"/>
      <c r="CX59" s="1604"/>
      <c r="CY59" s="1604"/>
      <c r="CZ59" s="1604"/>
      <c r="DA59" s="1604"/>
      <c r="DB59" s="1604"/>
      <c r="DC59" s="1604"/>
      <c r="DD59" s="1604"/>
      <c r="DE59" s="1604"/>
      <c r="DF59" s="1604"/>
      <c r="DG59" s="1604"/>
      <c r="DH59" s="1604"/>
      <c r="DI59" s="1604"/>
      <c r="DJ59" s="1604"/>
      <c r="DK59" s="1604"/>
      <c r="DL59" s="1604"/>
      <c r="DM59" s="1604"/>
      <c r="DN59" s="1604"/>
      <c r="DO59" s="1604"/>
      <c r="DP59" s="1604"/>
      <c r="DQ59" s="1604"/>
      <c r="DR59" s="1604"/>
      <c r="DS59" s="1604"/>
      <c r="DT59" s="1604"/>
      <c r="DU59" s="1604"/>
      <c r="DV59" s="1604"/>
      <c r="DW59" s="1604"/>
      <c r="DX59" s="1604"/>
      <c r="DY59" s="1604"/>
      <c r="DZ59" s="1604"/>
      <c r="EA59" s="1604"/>
      <c r="EB59" s="1604"/>
      <c r="EC59" s="1604"/>
      <c r="ED59" s="1604"/>
      <c r="EE59" s="1604"/>
      <c r="EF59" s="1604"/>
      <c r="EG59" s="1604"/>
      <c r="EH59" s="1604"/>
      <c r="EI59" s="1604"/>
      <c r="EJ59" s="1604"/>
      <c r="EK59" s="1604"/>
      <c r="EL59" s="1604"/>
      <c r="EM59" s="1604"/>
      <c r="EN59" s="1604"/>
      <c r="EO59" s="1604"/>
      <c r="EP59" s="1604"/>
      <c r="EQ59" s="1604"/>
      <c r="ER59" s="1604"/>
      <c r="ES59" s="1604"/>
      <c r="ET59" s="1604"/>
      <c r="EU59" s="1604"/>
      <c r="EV59" s="1604"/>
      <c r="EW59" s="1604"/>
      <c r="EX59" s="1604"/>
      <c r="EY59" s="1604"/>
      <c r="EZ59" s="1604"/>
      <c r="FA59" s="1604"/>
      <c r="FB59" s="1604"/>
      <c r="FC59" s="1604"/>
      <c r="FD59" s="1604"/>
      <c r="FE59" s="1604"/>
      <c r="FF59" s="1604"/>
      <c r="FG59" s="1604"/>
      <c r="FH59" s="1604"/>
      <c r="FI59" s="1604"/>
      <c r="FJ59" s="1604"/>
      <c r="FK59" s="1604"/>
      <c r="FL59" s="1604"/>
      <c r="FM59" s="1604"/>
      <c r="FN59" s="1604"/>
      <c r="FO59" s="1604"/>
      <c r="FP59" s="1604"/>
      <c r="FQ59" s="1604"/>
      <c r="FR59" s="1604"/>
      <c r="FS59" s="1604"/>
      <c r="FT59" s="1604"/>
      <c r="FU59" s="1604"/>
      <c r="FV59" s="1604"/>
      <c r="FW59" s="1604"/>
      <c r="FX59" s="1604"/>
      <c r="FY59" s="1604"/>
      <c r="FZ59" s="1604"/>
      <c r="GA59" s="1604"/>
      <c r="GB59" s="1604"/>
      <c r="GC59" s="1604"/>
      <c r="GD59" s="1604"/>
      <c r="GE59" s="1604"/>
      <c r="GF59" s="1604"/>
      <c r="GG59" s="1604"/>
      <c r="GH59" s="1604"/>
      <c r="GI59" s="1604"/>
      <c r="GJ59" s="1604"/>
      <c r="GK59" s="1604"/>
      <c r="GL59" s="1604"/>
      <c r="GM59" s="1604"/>
      <c r="GN59" s="1604"/>
      <c r="GO59" s="1604"/>
      <c r="GP59" s="1604"/>
      <c r="GQ59" s="1604"/>
      <c r="GR59" s="1604"/>
      <c r="GS59" s="1604"/>
      <c r="GT59" s="1604"/>
      <c r="GU59" s="1604"/>
      <c r="GV59" s="1604"/>
      <c r="GW59" s="1604"/>
      <c r="GX59" s="1604"/>
      <c r="GY59" s="1604"/>
      <c r="GZ59" s="1604"/>
      <c r="HA59" s="1604"/>
      <c r="HB59" s="1604"/>
      <c r="HC59" s="1604"/>
      <c r="HD59" s="1604"/>
      <c r="HE59" s="1604"/>
      <c r="HF59" s="1604"/>
      <c r="HG59" s="1604"/>
      <c r="HH59" s="1604"/>
      <c r="HI59" s="1604"/>
      <c r="HJ59" s="1604"/>
      <c r="HK59" s="1604"/>
      <c r="HL59" s="1604"/>
      <c r="HM59" s="1604"/>
      <c r="HN59" s="1604"/>
      <c r="HO59" s="1604"/>
      <c r="HP59" s="1604"/>
      <c r="HQ59" s="1604"/>
      <c r="HR59" s="1604"/>
      <c r="HS59" s="1604"/>
      <c r="HT59" s="1604"/>
      <c r="HU59" s="1604"/>
      <c r="HV59" s="1604"/>
      <c r="HW59" s="1604"/>
      <c r="HX59" s="1604"/>
      <c r="HY59" s="1604"/>
      <c r="HZ59" s="1604"/>
      <c r="IA59" s="1604"/>
      <c r="IB59" s="1604"/>
      <c r="IC59" s="1604"/>
      <c r="ID59" s="1604"/>
      <c r="IE59" s="1604"/>
      <c r="IF59" s="1604"/>
      <c r="IG59" s="1604"/>
      <c r="IH59" s="1604"/>
      <c r="II59" s="1604"/>
      <c r="IJ59" s="1604"/>
      <c r="IK59" s="1604"/>
      <c r="IL59" s="1604"/>
      <c r="IM59" s="1604"/>
      <c r="IN59" s="1604"/>
      <c r="IO59" s="1604"/>
      <c r="IP59" s="1604"/>
      <c r="IQ59" s="1604"/>
      <c r="IR59" s="1604"/>
      <c r="IS59" s="1604"/>
      <c r="IT59" s="1604"/>
      <c r="IU59" s="1604"/>
    </row>
    <row r="60" spans="1:255">
      <c r="A60" s="2839" t="s">
        <v>4661</v>
      </c>
      <c r="B60" s="2766"/>
      <c r="C60" s="2766"/>
      <c r="D60" s="1619"/>
      <c r="E60" s="1619"/>
      <c r="F60" s="2839" t="s">
        <v>4661</v>
      </c>
      <c r="G60" s="2766"/>
      <c r="H60" s="2766"/>
      <c r="I60" s="2766"/>
      <c r="J60" s="1619"/>
      <c r="K60" s="1619"/>
      <c r="L60" s="1619"/>
      <c r="M60" s="1619"/>
      <c r="N60" s="2839" t="s">
        <v>4661</v>
      </c>
      <c r="O60" s="1619"/>
      <c r="P60" s="2300"/>
      <c r="Q60" s="1619"/>
      <c r="R60" s="1619"/>
      <c r="S60" s="2028"/>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c r="AO60" s="1604"/>
      <c r="AP60" s="1604"/>
      <c r="AQ60" s="1604"/>
      <c r="AR60" s="1604"/>
      <c r="AS60" s="1604"/>
      <c r="AT60" s="1604"/>
      <c r="AU60" s="1604"/>
      <c r="AV60" s="1604"/>
      <c r="AW60" s="1604"/>
      <c r="AX60" s="1604"/>
      <c r="AY60" s="1604"/>
      <c r="AZ60" s="1604"/>
      <c r="BA60" s="1604"/>
      <c r="BB60" s="1604"/>
      <c r="BC60" s="1604"/>
      <c r="BD60" s="1604"/>
      <c r="BE60" s="1604"/>
      <c r="BF60" s="1604"/>
      <c r="BG60" s="1604"/>
      <c r="BH60" s="1604"/>
      <c r="BI60" s="1604"/>
      <c r="BJ60" s="1604"/>
      <c r="BK60" s="1604"/>
      <c r="BL60" s="1604"/>
      <c r="BM60" s="1604"/>
      <c r="BN60" s="1604"/>
      <c r="BO60" s="1604"/>
      <c r="BP60" s="1604"/>
      <c r="BQ60" s="1604"/>
      <c r="BR60" s="1604"/>
      <c r="BS60" s="1604"/>
      <c r="BT60" s="1604"/>
      <c r="BU60" s="1604"/>
      <c r="BV60" s="1604"/>
      <c r="BW60" s="1604"/>
      <c r="BX60" s="1604"/>
      <c r="BY60" s="1604"/>
      <c r="BZ60" s="1604"/>
      <c r="CA60" s="1604"/>
      <c r="CB60" s="1604"/>
      <c r="CC60" s="1604"/>
      <c r="CD60" s="1604"/>
      <c r="CE60" s="1604"/>
      <c r="CF60" s="1604"/>
      <c r="CG60" s="1604"/>
      <c r="CH60" s="1604"/>
      <c r="CI60" s="1604"/>
      <c r="CJ60" s="1604"/>
      <c r="CK60" s="1604"/>
      <c r="CL60" s="1604"/>
      <c r="CM60" s="1604"/>
      <c r="CN60" s="1604"/>
      <c r="CO60" s="1604"/>
      <c r="CP60" s="1604"/>
      <c r="CQ60" s="1604"/>
      <c r="CR60" s="1604"/>
      <c r="CS60" s="1604"/>
      <c r="CT60" s="1604"/>
      <c r="CU60" s="1604"/>
      <c r="CV60" s="1604"/>
      <c r="CW60" s="1604"/>
      <c r="CX60" s="1604"/>
      <c r="CY60" s="1604"/>
      <c r="CZ60" s="1604"/>
      <c r="DA60" s="1604"/>
      <c r="DB60" s="1604"/>
      <c r="DC60" s="1604"/>
      <c r="DD60" s="1604"/>
      <c r="DE60" s="1604"/>
      <c r="DF60" s="1604"/>
      <c r="DG60" s="1604"/>
      <c r="DH60" s="1604"/>
      <c r="DI60" s="1604"/>
      <c r="DJ60" s="1604"/>
      <c r="DK60" s="1604"/>
      <c r="DL60" s="1604"/>
      <c r="DM60" s="1604"/>
      <c r="DN60" s="1604"/>
      <c r="DO60" s="1604"/>
      <c r="DP60" s="1604"/>
      <c r="DQ60" s="1604"/>
      <c r="DR60" s="1604"/>
      <c r="DS60" s="1604"/>
      <c r="DT60" s="1604"/>
      <c r="DU60" s="1604"/>
      <c r="DV60" s="1604"/>
      <c r="DW60" s="1604"/>
      <c r="DX60" s="1604"/>
      <c r="DY60" s="1604"/>
      <c r="DZ60" s="1604"/>
      <c r="EA60" s="1604"/>
      <c r="EB60" s="1604"/>
      <c r="EC60" s="1604"/>
      <c r="ED60" s="1604"/>
      <c r="EE60" s="1604"/>
      <c r="EF60" s="1604"/>
      <c r="EG60" s="1604"/>
      <c r="EH60" s="1604"/>
      <c r="EI60" s="1604"/>
      <c r="EJ60" s="1604"/>
      <c r="EK60" s="1604"/>
      <c r="EL60" s="1604"/>
      <c r="EM60" s="1604"/>
      <c r="EN60" s="1604"/>
      <c r="EO60" s="1604"/>
      <c r="EP60" s="1604"/>
      <c r="EQ60" s="1604"/>
      <c r="ER60" s="1604"/>
      <c r="ES60" s="1604"/>
      <c r="ET60" s="1604"/>
      <c r="EU60" s="1604"/>
      <c r="EV60" s="1604"/>
      <c r="EW60" s="1604"/>
      <c r="EX60" s="1604"/>
      <c r="EY60" s="1604"/>
      <c r="EZ60" s="1604"/>
      <c r="FA60" s="1604"/>
      <c r="FB60" s="1604"/>
      <c r="FC60" s="1604"/>
      <c r="FD60" s="1604"/>
      <c r="FE60" s="1604"/>
      <c r="FF60" s="1604"/>
      <c r="FG60" s="1604"/>
      <c r="FH60" s="1604"/>
      <c r="FI60" s="1604"/>
      <c r="FJ60" s="1604"/>
      <c r="FK60" s="1604"/>
      <c r="FL60" s="1604"/>
      <c r="FM60" s="1604"/>
      <c r="FN60" s="1604"/>
      <c r="FO60" s="1604"/>
      <c r="FP60" s="1604"/>
      <c r="FQ60" s="1604"/>
      <c r="FR60" s="1604"/>
      <c r="FS60" s="1604"/>
      <c r="FT60" s="1604"/>
      <c r="FU60" s="1604"/>
      <c r="FV60" s="1604"/>
      <c r="FW60" s="1604"/>
      <c r="FX60" s="1604"/>
      <c r="FY60" s="1604"/>
      <c r="FZ60" s="1604"/>
      <c r="GA60" s="1604"/>
      <c r="GB60" s="1604"/>
      <c r="GC60" s="1604"/>
      <c r="GD60" s="1604"/>
      <c r="GE60" s="1604"/>
      <c r="GF60" s="1604"/>
      <c r="GG60" s="1604"/>
      <c r="GH60" s="1604"/>
      <c r="GI60" s="1604"/>
      <c r="GJ60" s="1604"/>
      <c r="GK60" s="1604"/>
      <c r="GL60" s="1604"/>
      <c r="GM60" s="1604"/>
      <c r="GN60" s="1604"/>
      <c r="GO60" s="1604"/>
      <c r="GP60" s="1604"/>
      <c r="GQ60" s="1604"/>
      <c r="GR60" s="1604"/>
      <c r="GS60" s="1604"/>
      <c r="GT60" s="1604"/>
      <c r="GU60" s="1604"/>
      <c r="GV60" s="1604"/>
      <c r="GW60" s="1604"/>
      <c r="GX60" s="1604"/>
      <c r="GY60" s="1604"/>
      <c r="GZ60" s="1604"/>
      <c r="HA60" s="1604"/>
      <c r="HB60" s="1604"/>
      <c r="HC60" s="1604"/>
      <c r="HD60" s="1604"/>
      <c r="HE60" s="1604"/>
      <c r="HF60" s="1604"/>
      <c r="HG60" s="1604"/>
      <c r="HH60" s="1604"/>
      <c r="HI60" s="1604"/>
      <c r="HJ60" s="1604"/>
      <c r="HK60" s="1604"/>
      <c r="HL60" s="1604"/>
      <c r="HM60" s="1604"/>
      <c r="HN60" s="1604"/>
      <c r="HO60" s="1604"/>
      <c r="HP60" s="1604"/>
      <c r="HQ60" s="1604"/>
      <c r="HR60" s="1604"/>
      <c r="HS60" s="1604"/>
      <c r="HT60" s="1604"/>
      <c r="HU60" s="1604"/>
      <c r="HV60" s="1604"/>
      <c r="HW60" s="1604"/>
      <c r="HX60" s="1604"/>
      <c r="HY60" s="1604"/>
      <c r="HZ60" s="1604"/>
      <c r="IA60" s="1604"/>
      <c r="IB60" s="1604"/>
      <c r="IC60" s="1604"/>
      <c r="ID60" s="1604"/>
      <c r="IE60" s="1604"/>
      <c r="IF60" s="1604"/>
      <c r="IG60" s="1604"/>
      <c r="IH60" s="1604"/>
      <c r="II60" s="1604"/>
      <c r="IJ60" s="1604"/>
      <c r="IK60" s="1604"/>
      <c r="IL60" s="1604"/>
      <c r="IM60" s="1604"/>
      <c r="IN60" s="1604"/>
      <c r="IO60" s="1604"/>
      <c r="IP60" s="1604"/>
      <c r="IQ60" s="1604"/>
      <c r="IR60" s="1604"/>
      <c r="IS60" s="1604"/>
      <c r="IT60" s="1604"/>
      <c r="IU60" s="1604"/>
    </row>
    <row r="61" spans="1:255">
      <c r="A61" s="1619" t="s">
        <v>1399</v>
      </c>
      <c r="B61" s="1619"/>
      <c r="C61" s="1619"/>
      <c r="D61" s="1619"/>
      <c r="E61" s="1619"/>
      <c r="F61" s="1619" t="s">
        <v>1400</v>
      </c>
      <c r="G61" s="1619"/>
      <c r="H61" s="1619"/>
      <c r="I61" s="1619"/>
      <c r="J61" s="2390"/>
      <c r="K61" s="2390"/>
      <c r="L61" s="2390"/>
      <c r="M61" s="1619"/>
      <c r="N61" s="1619" t="s">
        <v>1401</v>
      </c>
      <c r="O61" s="1619"/>
      <c r="P61" s="2390"/>
      <c r="Q61" s="2390"/>
      <c r="R61" s="2390"/>
      <c r="S61" s="1619"/>
      <c r="T61" s="1604"/>
      <c r="U61" s="1604"/>
      <c r="V61" s="1604"/>
      <c r="W61" s="1604"/>
      <c r="X61" s="1604"/>
      <c r="Y61" s="1604"/>
      <c r="Z61" s="1604"/>
      <c r="AA61" s="1604"/>
      <c r="AB61" s="1604"/>
      <c r="AC61" s="1604"/>
      <c r="AD61" s="1604"/>
      <c r="AE61" s="1604"/>
      <c r="AF61" s="1604"/>
      <c r="AG61" s="1604"/>
      <c r="AH61" s="1604"/>
      <c r="AI61" s="1604"/>
      <c r="AJ61" s="1604"/>
      <c r="AK61" s="1604"/>
      <c r="AL61" s="1604"/>
      <c r="AM61" s="1604"/>
      <c r="AN61" s="1604"/>
      <c r="AO61" s="1604"/>
      <c r="AP61" s="1604"/>
      <c r="AQ61" s="1604"/>
      <c r="AR61" s="1604"/>
      <c r="AS61" s="1604"/>
      <c r="AT61" s="1604"/>
      <c r="AU61" s="1604"/>
      <c r="AV61" s="1604"/>
      <c r="AW61" s="1604"/>
      <c r="AX61" s="1604"/>
      <c r="AY61" s="1604"/>
      <c r="AZ61" s="1604"/>
      <c r="BA61" s="1604"/>
      <c r="BB61" s="1604"/>
      <c r="BC61" s="1604"/>
      <c r="BD61" s="1604"/>
      <c r="BE61" s="1604"/>
      <c r="BF61" s="1604"/>
      <c r="BG61" s="1604"/>
      <c r="BH61" s="1604"/>
      <c r="BI61" s="1604"/>
      <c r="BJ61" s="1604"/>
      <c r="BK61" s="1604"/>
      <c r="BL61" s="1604"/>
      <c r="BM61" s="1604"/>
      <c r="BN61" s="1604"/>
      <c r="BO61" s="1604"/>
      <c r="BP61" s="1604"/>
      <c r="BQ61" s="1604"/>
      <c r="BR61" s="1604"/>
      <c r="BS61" s="1604"/>
      <c r="BT61" s="1604"/>
      <c r="BU61" s="1604"/>
      <c r="BV61" s="1604"/>
      <c r="BW61" s="1604"/>
      <c r="BX61" s="1604"/>
      <c r="BY61" s="1604"/>
      <c r="BZ61" s="1604"/>
      <c r="CA61" s="1604"/>
      <c r="CB61" s="1604"/>
      <c r="CC61" s="1604"/>
      <c r="CD61" s="1604"/>
      <c r="CE61" s="1604"/>
      <c r="CF61" s="1604"/>
      <c r="CG61" s="1604"/>
      <c r="CH61" s="1604"/>
      <c r="CI61" s="1604"/>
      <c r="CJ61" s="1604"/>
      <c r="CK61" s="1604"/>
      <c r="CL61" s="1604"/>
      <c r="CM61" s="1604"/>
      <c r="CN61" s="1604"/>
      <c r="CO61" s="1604"/>
      <c r="CP61" s="1604"/>
      <c r="CQ61" s="1604"/>
      <c r="CR61" s="1604"/>
      <c r="CS61" s="1604"/>
      <c r="CT61" s="1604"/>
      <c r="CU61" s="1604"/>
      <c r="CV61" s="1604"/>
      <c r="CW61" s="1604"/>
      <c r="CX61" s="1604"/>
      <c r="CY61" s="1604"/>
      <c r="CZ61" s="1604"/>
      <c r="DA61" s="1604"/>
      <c r="DB61" s="1604"/>
      <c r="DC61" s="1604"/>
      <c r="DD61" s="1604"/>
      <c r="DE61" s="1604"/>
      <c r="DF61" s="1604"/>
      <c r="DG61" s="1604"/>
      <c r="DH61" s="1604"/>
      <c r="DI61" s="1604"/>
      <c r="DJ61" s="1604"/>
      <c r="DK61" s="1604"/>
      <c r="DL61" s="1604"/>
      <c r="DM61" s="1604"/>
      <c r="DN61" s="1604"/>
      <c r="DO61" s="1604"/>
      <c r="DP61" s="1604"/>
      <c r="DQ61" s="1604"/>
      <c r="DR61" s="1604"/>
      <c r="DS61" s="1604"/>
      <c r="DT61" s="1604"/>
      <c r="DU61" s="1604"/>
      <c r="DV61" s="1604"/>
      <c r="DW61" s="1604"/>
      <c r="DX61" s="1604"/>
      <c r="DY61" s="1604"/>
      <c r="DZ61" s="1604"/>
      <c r="EA61" s="1604"/>
      <c r="EB61" s="1604"/>
      <c r="EC61" s="1604"/>
      <c r="ED61" s="1604"/>
      <c r="EE61" s="1604"/>
      <c r="EF61" s="1604"/>
      <c r="EG61" s="1604"/>
      <c r="EH61" s="1604"/>
      <c r="EI61" s="1604"/>
      <c r="EJ61" s="1604"/>
      <c r="EK61" s="1604"/>
      <c r="EL61" s="1604"/>
      <c r="EM61" s="1604"/>
      <c r="EN61" s="1604"/>
      <c r="EO61" s="1604"/>
      <c r="EP61" s="1604"/>
      <c r="EQ61" s="1604"/>
      <c r="ER61" s="1604"/>
      <c r="ES61" s="1604"/>
      <c r="ET61" s="1604"/>
      <c r="EU61" s="1604"/>
      <c r="EV61" s="1604"/>
      <c r="EW61" s="1604"/>
      <c r="EX61" s="1604"/>
      <c r="EY61" s="1604"/>
      <c r="EZ61" s="1604"/>
      <c r="FA61" s="1604"/>
      <c r="FB61" s="1604"/>
      <c r="FC61" s="1604"/>
      <c r="FD61" s="1604"/>
      <c r="FE61" s="1604"/>
      <c r="FF61" s="1604"/>
      <c r="FG61" s="1604"/>
      <c r="FH61" s="1604"/>
      <c r="FI61" s="1604"/>
      <c r="FJ61" s="1604"/>
      <c r="FK61" s="1604"/>
      <c r="FL61" s="1604"/>
      <c r="FM61" s="1604"/>
      <c r="FN61" s="1604"/>
      <c r="FO61" s="1604"/>
      <c r="FP61" s="1604"/>
      <c r="FQ61" s="1604"/>
      <c r="FR61" s="1604"/>
      <c r="FS61" s="1604"/>
      <c r="FT61" s="1604"/>
      <c r="FU61" s="1604"/>
      <c r="FV61" s="1604"/>
      <c r="FW61" s="1604"/>
      <c r="FX61" s="1604"/>
      <c r="FY61" s="1604"/>
      <c r="FZ61" s="1604"/>
      <c r="GA61" s="1604"/>
      <c r="GB61" s="1604"/>
      <c r="GC61" s="1604"/>
      <c r="GD61" s="1604"/>
      <c r="GE61" s="1604"/>
      <c r="GF61" s="1604"/>
      <c r="GG61" s="1604"/>
      <c r="GH61" s="1604"/>
      <c r="GI61" s="1604"/>
      <c r="GJ61" s="1604"/>
      <c r="GK61" s="1604"/>
      <c r="GL61" s="1604"/>
      <c r="GM61" s="1604"/>
      <c r="GN61" s="1604"/>
      <c r="GO61" s="1604"/>
      <c r="GP61" s="1604"/>
      <c r="GQ61" s="1604"/>
      <c r="GR61" s="1604"/>
      <c r="GS61" s="1604"/>
      <c r="GT61" s="1604"/>
      <c r="GU61" s="1604"/>
      <c r="GV61" s="1604"/>
      <c r="GW61" s="1604"/>
      <c r="GX61" s="1604"/>
      <c r="GY61" s="1604"/>
      <c r="GZ61" s="1604"/>
      <c r="HA61" s="1604"/>
      <c r="HB61" s="1604"/>
      <c r="HC61" s="1604"/>
      <c r="HD61" s="1604"/>
      <c r="HE61" s="1604"/>
      <c r="HF61" s="1604"/>
      <c r="HG61" s="1604"/>
      <c r="HH61" s="1604"/>
      <c r="HI61" s="1604"/>
      <c r="HJ61" s="1604"/>
      <c r="HK61" s="1604"/>
      <c r="HL61" s="1604"/>
      <c r="HM61" s="1604"/>
      <c r="HN61" s="1604"/>
      <c r="HO61" s="1604"/>
      <c r="HP61" s="1604"/>
      <c r="HQ61" s="1604"/>
      <c r="HR61" s="1604"/>
      <c r="HS61" s="1604"/>
      <c r="HT61" s="1604"/>
      <c r="HU61" s="1604"/>
      <c r="HV61" s="1604"/>
      <c r="HW61" s="1604"/>
      <c r="HX61" s="1604"/>
      <c r="HY61" s="1604"/>
      <c r="HZ61" s="1604"/>
      <c r="IA61" s="1604"/>
      <c r="IB61" s="1604"/>
      <c r="IC61" s="1604"/>
      <c r="ID61" s="1604"/>
      <c r="IE61" s="1604"/>
      <c r="IF61" s="1604"/>
      <c r="IG61" s="1604"/>
      <c r="IH61" s="1604"/>
      <c r="II61" s="1604"/>
      <c r="IJ61" s="1604"/>
      <c r="IK61" s="1604"/>
      <c r="IL61" s="1604"/>
      <c r="IM61" s="1604"/>
      <c r="IN61" s="1604"/>
      <c r="IO61" s="1604"/>
      <c r="IP61" s="1604"/>
      <c r="IQ61" s="1604"/>
      <c r="IR61" s="1604"/>
      <c r="IS61" s="1604"/>
      <c r="IT61" s="1604"/>
      <c r="IU61" s="1604"/>
    </row>
    <row r="62" spans="1:255" ht="18">
      <c r="A62" s="2334" t="s">
        <v>1402</v>
      </c>
      <c r="B62" s="2301"/>
      <c r="C62" s="2391"/>
      <c r="D62" s="1619"/>
      <c r="E62" s="1619"/>
      <c r="F62" s="1604"/>
      <c r="G62" s="1604"/>
      <c r="H62" s="1604"/>
      <c r="I62" s="1604"/>
      <c r="J62" s="2063"/>
      <c r="K62" s="2063"/>
      <c r="L62" s="2063"/>
      <c r="M62" s="1604"/>
      <c r="N62" s="2063"/>
      <c r="O62" s="1604"/>
      <c r="P62" s="2063"/>
      <c r="Q62" s="2063"/>
      <c r="R62" s="2063"/>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c r="AS62" s="1604"/>
      <c r="AT62" s="1604"/>
      <c r="AU62" s="1604"/>
      <c r="AV62" s="1604"/>
      <c r="AW62" s="1604"/>
      <c r="AX62" s="1604"/>
      <c r="AY62" s="1604"/>
      <c r="AZ62" s="1604"/>
      <c r="BA62" s="1604"/>
      <c r="BB62" s="1604"/>
      <c r="BC62" s="1604"/>
      <c r="BD62" s="1604"/>
      <c r="BE62" s="1604"/>
      <c r="BF62" s="1604"/>
      <c r="BG62" s="1604"/>
      <c r="BH62" s="1604"/>
      <c r="BI62" s="1604"/>
      <c r="BJ62" s="1604"/>
      <c r="BK62" s="1604"/>
      <c r="BL62" s="1604"/>
      <c r="BM62" s="1604"/>
      <c r="BN62" s="1604"/>
      <c r="BO62" s="1604"/>
      <c r="BP62" s="1604"/>
      <c r="BQ62" s="1604"/>
      <c r="BR62" s="1604"/>
      <c r="BS62" s="1604"/>
      <c r="BT62" s="1604"/>
      <c r="BU62" s="1604"/>
      <c r="BV62" s="1604"/>
      <c r="BW62" s="1604"/>
      <c r="BX62" s="1604"/>
      <c r="BY62" s="1604"/>
      <c r="BZ62" s="1604"/>
      <c r="CA62" s="1604"/>
      <c r="CB62" s="1604"/>
      <c r="CC62" s="1604"/>
      <c r="CD62" s="1604"/>
      <c r="CE62" s="1604"/>
      <c r="CF62" s="1604"/>
      <c r="CG62" s="1604"/>
      <c r="CH62" s="1604"/>
      <c r="CI62" s="1604"/>
      <c r="CJ62" s="1604"/>
      <c r="CK62" s="1604"/>
      <c r="CL62" s="1604"/>
      <c r="CM62" s="1604"/>
      <c r="CN62" s="1604"/>
      <c r="CO62" s="1604"/>
      <c r="CP62" s="1604"/>
      <c r="CQ62" s="1604"/>
      <c r="CR62" s="1604"/>
      <c r="CS62" s="1604"/>
      <c r="CT62" s="1604"/>
      <c r="CU62" s="1604"/>
      <c r="CV62" s="1604"/>
      <c r="CW62" s="1604"/>
      <c r="CX62" s="1604"/>
      <c r="CY62" s="1604"/>
      <c r="CZ62" s="1604"/>
      <c r="DA62" s="1604"/>
      <c r="DB62" s="1604"/>
      <c r="DC62" s="1604"/>
      <c r="DD62" s="1604"/>
      <c r="DE62" s="1604"/>
      <c r="DF62" s="1604"/>
      <c r="DG62" s="1604"/>
      <c r="DH62" s="1604"/>
      <c r="DI62" s="1604"/>
      <c r="DJ62" s="1604"/>
      <c r="DK62" s="1604"/>
      <c r="DL62" s="1604"/>
      <c r="DM62" s="1604"/>
      <c r="DN62" s="1604"/>
      <c r="DO62" s="1604"/>
      <c r="DP62" s="1604"/>
      <c r="DQ62" s="1604"/>
      <c r="DR62" s="1604"/>
      <c r="DS62" s="1604"/>
      <c r="DT62" s="1604"/>
      <c r="DU62" s="1604"/>
      <c r="DV62" s="1604"/>
      <c r="DW62" s="1604"/>
      <c r="DX62" s="1604"/>
      <c r="DY62" s="1604"/>
      <c r="DZ62" s="1604"/>
      <c r="EA62" s="1604"/>
      <c r="EB62" s="1604"/>
      <c r="EC62" s="1604"/>
      <c r="ED62" s="1604"/>
      <c r="EE62" s="1604"/>
      <c r="EF62" s="1604"/>
      <c r="EG62" s="1604"/>
      <c r="EH62" s="1604"/>
      <c r="EI62" s="1604"/>
      <c r="EJ62" s="1604"/>
      <c r="EK62" s="1604"/>
      <c r="EL62" s="1604"/>
      <c r="EM62" s="1604"/>
      <c r="EN62" s="1604"/>
      <c r="EO62" s="1604"/>
      <c r="EP62" s="1604"/>
      <c r="EQ62" s="1604"/>
      <c r="ER62" s="1604"/>
      <c r="ES62" s="1604"/>
      <c r="ET62" s="1604"/>
      <c r="EU62" s="1604"/>
      <c r="EV62" s="1604"/>
      <c r="EW62" s="1604"/>
      <c r="EX62" s="1604"/>
      <c r="EY62" s="1604"/>
      <c r="EZ62" s="1604"/>
      <c r="FA62" s="1604"/>
      <c r="FB62" s="1604"/>
      <c r="FC62" s="1604"/>
      <c r="FD62" s="1604"/>
      <c r="FE62" s="1604"/>
      <c r="FF62" s="1604"/>
      <c r="FG62" s="1604"/>
      <c r="FH62" s="1604"/>
      <c r="FI62" s="1604"/>
      <c r="FJ62" s="1604"/>
      <c r="FK62" s="1604"/>
      <c r="FL62" s="1604"/>
      <c r="FM62" s="1604"/>
      <c r="FN62" s="1604"/>
      <c r="FO62" s="1604"/>
      <c r="FP62" s="1604"/>
      <c r="FQ62" s="1604"/>
      <c r="FR62" s="1604"/>
      <c r="FS62" s="1604"/>
      <c r="FT62" s="1604"/>
      <c r="FU62" s="1604"/>
      <c r="FV62" s="1604"/>
      <c r="FW62" s="1604"/>
      <c r="FX62" s="1604"/>
      <c r="FY62" s="1604"/>
      <c r="FZ62" s="1604"/>
      <c r="GA62" s="1604"/>
      <c r="GB62" s="1604"/>
      <c r="GC62" s="1604"/>
      <c r="GD62" s="1604"/>
      <c r="GE62" s="1604"/>
      <c r="GF62" s="1604"/>
      <c r="GG62" s="1604"/>
      <c r="GH62" s="1604"/>
      <c r="GI62" s="1604"/>
      <c r="GJ62" s="1604"/>
      <c r="GK62" s="1604"/>
      <c r="GL62" s="1604"/>
      <c r="GM62" s="1604"/>
      <c r="GN62" s="1604"/>
      <c r="GO62" s="1604"/>
      <c r="GP62" s="1604"/>
      <c r="GQ62" s="1604"/>
      <c r="GR62" s="1604"/>
      <c r="GS62" s="1604"/>
      <c r="GT62" s="1604"/>
      <c r="GU62" s="1604"/>
      <c r="GV62" s="1604"/>
      <c r="GW62" s="1604"/>
      <c r="GX62" s="1604"/>
      <c r="GY62" s="1604"/>
      <c r="GZ62" s="1604"/>
      <c r="HA62" s="1604"/>
      <c r="HB62" s="1604"/>
      <c r="HC62" s="1604"/>
      <c r="HD62" s="1604"/>
      <c r="HE62" s="1604"/>
      <c r="HF62" s="1604"/>
      <c r="HG62" s="1604"/>
      <c r="HH62" s="1604"/>
      <c r="HI62" s="1604"/>
      <c r="HJ62" s="1604"/>
      <c r="HK62" s="1604"/>
      <c r="HL62" s="1604"/>
      <c r="HM62" s="1604"/>
      <c r="HN62" s="1604"/>
      <c r="HO62" s="1604"/>
      <c r="HP62" s="1604"/>
      <c r="HQ62" s="1604"/>
      <c r="HR62" s="1604"/>
      <c r="HS62" s="1604"/>
      <c r="HT62" s="1604"/>
      <c r="HU62" s="1604"/>
      <c r="HV62" s="1604"/>
      <c r="HW62" s="1604"/>
      <c r="HX62" s="1604"/>
      <c r="HY62" s="1604"/>
      <c r="HZ62" s="1604"/>
      <c r="IA62" s="1604"/>
      <c r="IB62" s="1604"/>
      <c r="IC62" s="1604"/>
      <c r="ID62" s="1604"/>
      <c r="IE62" s="1604"/>
      <c r="IF62" s="1604"/>
      <c r="IG62" s="1604"/>
      <c r="IH62" s="1604"/>
      <c r="II62" s="1604"/>
      <c r="IJ62" s="1604"/>
      <c r="IK62" s="1604"/>
      <c r="IL62" s="1604"/>
      <c r="IM62" s="1604"/>
      <c r="IN62" s="1604"/>
      <c r="IO62" s="1604"/>
      <c r="IP62" s="1604"/>
      <c r="IQ62" s="1604"/>
      <c r="IR62" s="1604"/>
      <c r="IS62" s="1604"/>
      <c r="IT62" s="1604"/>
      <c r="IU62" s="1604"/>
    </row>
    <row r="63" spans="1:255" ht="18">
      <c r="A63" s="2392"/>
      <c r="B63" s="2393"/>
      <c r="C63" s="2392"/>
      <c r="D63" s="1604"/>
      <c r="E63" s="1604"/>
      <c r="F63" s="1604"/>
      <c r="G63" s="1604"/>
      <c r="H63" s="1604"/>
      <c r="I63" s="1604"/>
      <c r="J63" s="2063"/>
      <c r="K63" s="2063"/>
      <c r="L63" s="2063"/>
      <c r="M63" s="1604"/>
      <c r="N63" s="2063"/>
      <c r="O63" s="1604"/>
      <c r="P63" s="2063"/>
      <c r="Q63" s="2063"/>
      <c r="R63" s="2063"/>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c r="AN63" s="1604"/>
      <c r="AO63" s="1604"/>
      <c r="AP63" s="1604"/>
      <c r="AQ63" s="1604"/>
      <c r="AR63" s="1604"/>
      <c r="AS63" s="1604"/>
      <c r="AT63" s="1604"/>
      <c r="AU63" s="1604"/>
      <c r="AV63" s="1604"/>
      <c r="AW63" s="1604"/>
      <c r="AX63" s="1604"/>
      <c r="AY63" s="1604"/>
      <c r="AZ63" s="1604"/>
      <c r="BA63" s="1604"/>
      <c r="BB63" s="1604"/>
      <c r="BC63" s="1604"/>
      <c r="BD63" s="1604"/>
      <c r="BE63" s="1604"/>
      <c r="BF63" s="1604"/>
      <c r="BG63" s="1604"/>
      <c r="BH63" s="1604"/>
      <c r="BI63" s="1604"/>
      <c r="BJ63" s="1604"/>
      <c r="BK63" s="1604"/>
      <c r="BL63" s="1604"/>
      <c r="BM63" s="1604"/>
      <c r="BN63" s="1604"/>
      <c r="BO63" s="1604"/>
      <c r="BP63" s="1604"/>
      <c r="BQ63" s="1604"/>
      <c r="BR63" s="1604"/>
      <c r="BS63" s="1604"/>
      <c r="BT63" s="1604"/>
      <c r="BU63" s="1604"/>
      <c r="BV63" s="1604"/>
      <c r="BW63" s="1604"/>
      <c r="BX63" s="1604"/>
      <c r="BY63" s="1604"/>
      <c r="BZ63" s="1604"/>
      <c r="CA63" s="1604"/>
      <c r="CB63" s="1604"/>
      <c r="CC63" s="1604"/>
      <c r="CD63" s="1604"/>
      <c r="CE63" s="1604"/>
      <c r="CF63" s="1604"/>
      <c r="CG63" s="1604"/>
      <c r="CH63" s="1604"/>
      <c r="CI63" s="1604"/>
      <c r="CJ63" s="1604"/>
      <c r="CK63" s="1604"/>
      <c r="CL63" s="1604"/>
      <c r="CM63" s="1604"/>
      <c r="CN63" s="1604"/>
      <c r="CO63" s="1604"/>
      <c r="CP63" s="1604"/>
      <c r="CQ63" s="1604"/>
      <c r="CR63" s="1604"/>
      <c r="CS63" s="1604"/>
      <c r="CT63" s="1604"/>
      <c r="CU63" s="1604"/>
      <c r="CV63" s="1604"/>
      <c r="CW63" s="1604"/>
      <c r="CX63" s="1604"/>
      <c r="CY63" s="1604"/>
      <c r="CZ63" s="1604"/>
      <c r="DA63" s="1604"/>
      <c r="DB63" s="1604"/>
      <c r="DC63" s="1604"/>
      <c r="DD63" s="1604"/>
      <c r="DE63" s="1604"/>
      <c r="DF63" s="1604"/>
      <c r="DG63" s="1604"/>
      <c r="DH63" s="1604"/>
      <c r="DI63" s="1604"/>
      <c r="DJ63" s="1604"/>
      <c r="DK63" s="1604"/>
      <c r="DL63" s="1604"/>
      <c r="DM63" s="1604"/>
      <c r="DN63" s="1604"/>
      <c r="DO63" s="1604"/>
      <c r="DP63" s="1604"/>
      <c r="DQ63" s="1604"/>
      <c r="DR63" s="1604"/>
      <c r="DS63" s="1604"/>
      <c r="DT63" s="1604"/>
      <c r="DU63" s="1604"/>
      <c r="DV63" s="1604"/>
      <c r="DW63" s="1604"/>
      <c r="DX63" s="1604"/>
      <c r="DY63" s="1604"/>
      <c r="DZ63" s="1604"/>
      <c r="EA63" s="1604"/>
      <c r="EB63" s="1604"/>
      <c r="EC63" s="1604"/>
      <c r="ED63" s="1604"/>
      <c r="EE63" s="1604"/>
      <c r="EF63" s="1604"/>
      <c r="EG63" s="1604"/>
      <c r="EH63" s="1604"/>
      <c r="EI63" s="1604"/>
      <c r="EJ63" s="1604"/>
      <c r="EK63" s="1604"/>
      <c r="EL63" s="1604"/>
      <c r="EM63" s="1604"/>
      <c r="EN63" s="1604"/>
      <c r="EO63" s="1604"/>
      <c r="EP63" s="1604"/>
      <c r="EQ63" s="1604"/>
      <c r="ER63" s="1604"/>
      <c r="ES63" s="1604"/>
      <c r="ET63" s="1604"/>
      <c r="EU63" s="1604"/>
      <c r="EV63" s="1604"/>
      <c r="EW63" s="1604"/>
      <c r="EX63" s="1604"/>
      <c r="EY63" s="1604"/>
      <c r="EZ63" s="1604"/>
      <c r="FA63" s="1604"/>
      <c r="FB63" s="1604"/>
      <c r="FC63" s="1604"/>
      <c r="FD63" s="1604"/>
      <c r="FE63" s="1604"/>
      <c r="FF63" s="1604"/>
      <c r="FG63" s="1604"/>
      <c r="FH63" s="1604"/>
      <c r="FI63" s="1604"/>
      <c r="FJ63" s="1604"/>
      <c r="FK63" s="1604"/>
      <c r="FL63" s="1604"/>
      <c r="FM63" s="1604"/>
      <c r="FN63" s="1604"/>
      <c r="FO63" s="1604"/>
      <c r="FP63" s="1604"/>
      <c r="FQ63" s="1604"/>
      <c r="FR63" s="1604"/>
      <c r="FS63" s="1604"/>
      <c r="FT63" s="1604"/>
      <c r="FU63" s="1604"/>
      <c r="FV63" s="1604"/>
      <c r="FW63" s="1604"/>
      <c r="FX63" s="1604"/>
      <c r="FY63" s="1604"/>
      <c r="FZ63" s="1604"/>
      <c r="GA63" s="1604"/>
      <c r="GB63" s="1604"/>
      <c r="GC63" s="1604"/>
      <c r="GD63" s="1604"/>
      <c r="GE63" s="1604"/>
      <c r="GF63" s="1604"/>
      <c r="GG63" s="1604"/>
      <c r="GH63" s="1604"/>
      <c r="GI63" s="1604"/>
      <c r="GJ63" s="1604"/>
      <c r="GK63" s="1604"/>
      <c r="GL63" s="1604"/>
      <c r="GM63" s="1604"/>
      <c r="GN63" s="1604"/>
      <c r="GO63" s="1604"/>
      <c r="GP63" s="1604"/>
      <c r="GQ63" s="1604"/>
      <c r="GR63" s="1604"/>
      <c r="GS63" s="1604"/>
      <c r="GT63" s="1604"/>
      <c r="GU63" s="1604"/>
      <c r="GV63" s="1604"/>
      <c r="GW63" s="1604"/>
      <c r="GX63" s="1604"/>
      <c r="GY63" s="1604"/>
      <c r="GZ63" s="1604"/>
      <c r="HA63" s="1604"/>
      <c r="HB63" s="1604"/>
      <c r="HC63" s="1604"/>
      <c r="HD63" s="1604"/>
      <c r="HE63" s="1604"/>
      <c r="HF63" s="1604"/>
      <c r="HG63" s="1604"/>
      <c r="HH63" s="1604"/>
      <c r="HI63" s="1604"/>
      <c r="HJ63" s="1604"/>
      <c r="HK63" s="1604"/>
      <c r="HL63" s="1604"/>
      <c r="HM63" s="1604"/>
      <c r="HN63" s="1604"/>
      <c r="HO63" s="1604"/>
      <c r="HP63" s="1604"/>
      <c r="HQ63" s="1604"/>
      <c r="HR63" s="1604"/>
      <c r="HS63" s="1604"/>
      <c r="HT63" s="1604"/>
      <c r="HU63" s="1604"/>
      <c r="HV63" s="1604"/>
      <c r="HW63" s="1604"/>
      <c r="HX63" s="1604"/>
      <c r="HY63" s="1604"/>
      <c r="HZ63" s="1604"/>
      <c r="IA63" s="1604"/>
      <c r="IB63" s="1604"/>
      <c r="IC63" s="1604"/>
      <c r="ID63" s="1604"/>
      <c r="IE63" s="1604"/>
      <c r="IF63" s="1604"/>
      <c r="IG63" s="1604"/>
      <c r="IH63" s="1604"/>
      <c r="II63" s="1604"/>
      <c r="IJ63" s="1604"/>
      <c r="IK63" s="1604"/>
      <c r="IL63" s="1604"/>
      <c r="IM63" s="1604"/>
      <c r="IN63" s="1604"/>
      <c r="IO63" s="1604"/>
      <c r="IP63" s="1604"/>
      <c r="IQ63" s="1604"/>
      <c r="IR63" s="1604"/>
      <c r="IS63" s="1604"/>
      <c r="IT63" s="1604"/>
      <c r="IU63" s="1604"/>
    </row>
    <row r="64" spans="1:255" ht="18.75" thickBot="1">
      <c r="A64" s="2335" t="str">
        <f>'Data Sheet'!$C$25</f>
        <v xml:space="preserve"> New York State Electric &amp; Gas Corporation</v>
      </c>
      <c r="B64" s="2392"/>
      <c r="C64" s="1604"/>
      <c r="D64" s="2336" t="str">
        <f>'Data Sheet'!$C$40</f>
        <v xml:space="preserve"> </v>
      </c>
      <c r="E64" s="2300" t="str">
        <f>'Data Sheet'!$C$38</f>
        <v>12/31/2016</v>
      </c>
      <c r="F64" s="2335" t="str">
        <f>'Data Sheet'!$C$25</f>
        <v xml:space="preserve"> New York State Electric &amp; Gas Corporation</v>
      </c>
      <c r="G64" s="1604"/>
      <c r="H64" s="1604"/>
      <c r="I64" s="1604"/>
      <c r="J64" s="2336" t="str">
        <f>'Data Sheet'!$C$40</f>
        <v xml:space="preserve"> </v>
      </c>
      <c r="K64" s="2063"/>
      <c r="L64" s="2300" t="str">
        <f>'Data Sheet'!$C$38</f>
        <v>12/31/2016</v>
      </c>
      <c r="M64" s="1604"/>
      <c r="N64" s="2335" t="str">
        <f>'Data Sheet'!$C$25</f>
        <v xml:space="preserve"> New York State Electric &amp; Gas Corporation</v>
      </c>
      <c r="O64" s="1604"/>
      <c r="P64" s="2063"/>
      <c r="Q64" s="2336" t="str">
        <f>'Data Sheet'!$C$40</f>
        <v xml:space="preserve"> </v>
      </c>
      <c r="R64" s="2300" t="str">
        <f>'Data Sheet'!$C$38</f>
        <v>12/31/2016</v>
      </c>
      <c r="S64" s="1604"/>
      <c r="T64" s="1604"/>
      <c r="U64" s="1604"/>
      <c r="V64" s="1604"/>
      <c r="W64" s="1604"/>
      <c r="X64" s="1604"/>
      <c r="Y64" s="1604"/>
      <c r="Z64" s="1604"/>
      <c r="AA64" s="1604"/>
      <c r="AB64" s="1604"/>
      <c r="AC64" s="1604"/>
      <c r="AD64" s="1604"/>
      <c r="AE64" s="1604"/>
      <c r="AF64" s="1604"/>
      <c r="AG64" s="1604"/>
      <c r="AH64" s="1604"/>
      <c r="AI64" s="1604"/>
      <c r="AJ64" s="1604"/>
      <c r="AK64" s="1604"/>
      <c r="AL64" s="1604"/>
      <c r="AM64" s="1604"/>
      <c r="AN64" s="1604"/>
      <c r="AO64" s="1604"/>
      <c r="AP64" s="1604"/>
      <c r="AQ64" s="1604"/>
      <c r="AR64" s="1604"/>
      <c r="AS64" s="1604"/>
      <c r="AT64" s="1604"/>
      <c r="AU64" s="1604"/>
      <c r="AV64" s="1604"/>
      <c r="AW64" s="1604"/>
      <c r="AX64" s="1604"/>
      <c r="AY64" s="1604"/>
      <c r="AZ64" s="1604"/>
      <c r="BA64" s="1604"/>
      <c r="BB64" s="1604"/>
      <c r="BC64" s="1604"/>
      <c r="BD64" s="1604"/>
      <c r="BE64" s="1604"/>
      <c r="BF64" s="1604"/>
      <c r="BG64" s="1604"/>
      <c r="BH64" s="1604"/>
      <c r="BI64" s="1604"/>
      <c r="BJ64" s="1604"/>
      <c r="BK64" s="1604"/>
      <c r="BL64" s="1604"/>
      <c r="BM64" s="1604"/>
      <c r="BN64" s="1604"/>
      <c r="BO64" s="1604"/>
      <c r="BP64" s="1604"/>
      <c r="BQ64" s="1604"/>
      <c r="BR64" s="1604"/>
      <c r="BS64" s="1604"/>
      <c r="BT64" s="1604"/>
      <c r="BU64" s="1604"/>
      <c r="BV64" s="1604"/>
      <c r="BW64" s="1604"/>
      <c r="BX64" s="1604"/>
      <c r="BY64" s="1604"/>
      <c r="BZ64" s="1604"/>
      <c r="CA64" s="1604"/>
      <c r="CB64" s="1604"/>
      <c r="CC64" s="1604"/>
      <c r="CD64" s="1604"/>
      <c r="CE64" s="1604"/>
      <c r="CF64" s="1604"/>
      <c r="CG64" s="1604"/>
      <c r="CH64" s="1604"/>
      <c r="CI64" s="1604"/>
      <c r="CJ64" s="1604"/>
      <c r="CK64" s="1604"/>
      <c r="CL64" s="1604"/>
      <c r="CM64" s="1604"/>
      <c r="CN64" s="1604"/>
      <c r="CO64" s="1604"/>
      <c r="CP64" s="1604"/>
      <c r="CQ64" s="1604"/>
      <c r="CR64" s="1604"/>
      <c r="CS64" s="1604"/>
      <c r="CT64" s="1604"/>
      <c r="CU64" s="1604"/>
      <c r="CV64" s="1604"/>
      <c r="CW64" s="1604"/>
      <c r="CX64" s="1604"/>
      <c r="CY64" s="1604"/>
      <c r="CZ64" s="1604"/>
      <c r="DA64" s="1604"/>
      <c r="DB64" s="1604"/>
      <c r="DC64" s="1604"/>
      <c r="DD64" s="1604"/>
      <c r="DE64" s="1604"/>
      <c r="DF64" s="1604"/>
      <c r="DG64" s="1604"/>
      <c r="DH64" s="1604"/>
      <c r="DI64" s="1604"/>
      <c r="DJ64" s="1604"/>
      <c r="DK64" s="1604"/>
      <c r="DL64" s="1604"/>
      <c r="DM64" s="1604"/>
      <c r="DN64" s="1604"/>
      <c r="DO64" s="1604"/>
      <c r="DP64" s="1604"/>
      <c r="DQ64" s="1604"/>
      <c r="DR64" s="1604"/>
      <c r="DS64" s="1604"/>
      <c r="DT64" s="1604"/>
      <c r="DU64" s="1604"/>
      <c r="DV64" s="1604"/>
      <c r="DW64" s="1604"/>
      <c r="DX64" s="1604"/>
      <c r="DY64" s="1604"/>
      <c r="DZ64" s="1604"/>
      <c r="EA64" s="1604"/>
      <c r="EB64" s="1604"/>
      <c r="EC64" s="1604"/>
      <c r="ED64" s="1604"/>
      <c r="EE64" s="1604"/>
      <c r="EF64" s="1604"/>
      <c r="EG64" s="1604"/>
      <c r="EH64" s="1604"/>
      <c r="EI64" s="1604"/>
      <c r="EJ64" s="1604"/>
      <c r="EK64" s="1604"/>
      <c r="EL64" s="1604"/>
      <c r="EM64" s="1604"/>
      <c r="EN64" s="1604"/>
      <c r="EO64" s="1604"/>
      <c r="EP64" s="1604"/>
      <c r="EQ64" s="1604"/>
      <c r="ER64" s="1604"/>
      <c r="ES64" s="1604"/>
      <c r="ET64" s="1604"/>
      <c r="EU64" s="1604"/>
      <c r="EV64" s="1604"/>
      <c r="EW64" s="1604"/>
      <c r="EX64" s="1604"/>
      <c r="EY64" s="1604"/>
      <c r="EZ64" s="1604"/>
      <c r="FA64" s="1604"/>
      <c r="FB64" s="1604"/>
      <c r="FC64" s="1604"/>
      <c r="FD64" s="1604"/>
      <c r="FE64" s="1604"/>
      <c r="FF64" s="1604"/>
      <c r="FG64" s="1604"/>
      <c r="FH64" s="1604"/>
      <c r="FI64" s="1604"/>
      <c r="FJ64" s="1604"/>
      <c r="FK64" s="1604"/>
      <c r="FL64" s="1604"/>
      <c r="FM64" s="1604"/>
      <c r="FN64" s="1604"/>
      <c r="FO64" s="1604"/>
      <c r="FP64" s="1604"/>
      <c r="FQ64" s="1604"/>
      <c r="FR64" s="1604"/>
      <c r="FS64" s="1604"/>
      <c r="FT64" s="1604"/>
      <c r="FU64" s="1604"/>
      <c r="FV64" s="1604"/>
      <c r="FW64" s="1604"/>
      <c r="FX64" s="1604"/>
      <c r="FY64" s="1604"/>
      <c r="FZ64" s="1604"/>
      <c r="GA64" s="1604"/>
      <c r="GB64" s="1604"/>
      <c r="GC64" s="1604"/>
      <c r="GD64" s="1604"/>
      <c r="GE64" s="1604"/>
      <c r="GF64" s="1604"/>
      <c r="GG64" s="1604"/>
      <c r="GH64" s="1604"/>
      <c r="GI64" s="1604"/>
      <c r="GJ64" s="1604"/>
      <c r="GK64" s="1604"/>
      <c r="GL64" s="1604"/>
      <c r="GM64" s="1604"/>
      <c r="GN64" s="1604"/>
      <c r="GO64" s="1604"/>
      <c r="GP64" s="1604"/>
      <c r="GQ64" s="1604"/>
      <c r="GR64" s="1604"/>
      <c r="GS64" s="1604"/>
      <c r="GT64" s="1604"/>
      <c r="GU64" s="1604"/>
      <c r="GV64" s="1604"/>
      <c r="GW64" s="1604"/>
      <c r="GX64" s="1604"/>
      <c r="GY64" s="1604"/>
      <c r="GZ64" s="1604"/>
      <c r="HA64" s="1604"/>
      <c r="HB64" s="1604"/>
      <c r="HC64" s="1604"/>
      <c r="HD64" s="1604"/>
      <c r="HE64" s="1604"/>
      <c r="HF64" s="1604"/>
      <c r="HG64" s="1604"/>
      <c r="HH64" s="1604"/>
      <c r="HI64" s="1604"/>
      <c r="HJ64" s="1604"/>
      <c r="HK64" s="1604"/>
      <c r="HL64" s="1604"/>
      <c r="HM64" s="1604"/>
      <c r="HN64" s="1604"/>
      <c r="HO64" s="1604"/>
      <c r="HP64" s="1604"/>
      <c r="HQ64" s="1604"/>
      <c r="HR64" s="1604"/>
      <c r="HS64" s="1604"/>
      <c r="HT64" s="1604"/>
      <c r="HU64" s="1604"/>
      <c r="HV64" s="1604"/>
      <c r="HW64" s="1604"/>
      <c r="HX64" s="1604"/>
      <c r="HY64" s="1604"/>
      <c r="HZ64" s="1604"/>
      <c r="IA64" s="1604"/>
      <c r="IB64" s="1604"/>
      <c r="IC64" s="1604"/>
      <c r="ID64" s="1604"/>
      <c r="IE64" s="1604"/>
      <c r="IF64" s="1604"/>
      <c r="IG64" s="1604"/>
      <c r="IH64" s="1604"/>
      <c r="II64" s="1604"/>
      <c r="IJ64" s="1604"/>
      <c r="IK64" s="1604"/>
      <c r="IL64" s="1604"/>
      <c r="IM64" s="1604"/>
      <c r="IN64" s="1604"/>
      <c r="IO64" s="1604"/>
      <c r="IP64" s="1604"/>
      <c r="IQ64" s="1604"/>
      <c r="IR64" s="1604"/>
      <c r="IS64" s="1604"/>
      <c r="IT64" s="1604"/>
      <c r="IU64" s="1604"/>
    </row>
    <row r="65" spans="1:255">
      <c r="A65" s="1578"/>
      <c r="B65" s="1734"/>
      <c r="C65" s="1734"/>
      <c r="D65" s="1734"/>
      <c r="E65" s="1941"/>
      <c r="F65" s="1578"/>
      <c r="G65" s="1734"/>
      <c r="H65" s="1734"/>
      <c r="I65" s="1734"/>
      <c r="J65" s="2394"/>
      <c r="K65" s="2394"/>
      <c r="L65" s="2394"/>
      <c r="M65" s="1941"/>
      <c r="N65" s="2395"/>
      <c r="O65" s="1734"/>
      <c r="P65" s="2394"/>
      <c r="Q65" s="2394"/>
      <c r="R65" s="2394"/>
      <c r="S65" s="1941"/>
      <c r="T65" s="1604"/>
      <c r="U65" s="1604"/>
      <c r="V65" s="1604"/>
      <c r="W65" s="1604"/>
      <c r="X65" s="1604"/>
      <c r="Y65" s="1604"/>
      <c r="Z65" s="1604"/>
      <c r="AA65" s="1604"/>
      <c r="AB65" s="1604"/>
      <c r="AC65" s="1604"/>
      <c r="AD65" s="1604"/>
      <c r="AE65" s="1604"/>
      <c r="AF65" s="1604"/>
      <c r="AG65" s="1604"/>
      <c r="AH65" s="1604"/>
      <c r="AI65" s="1604"/>
      <c r="AJ65" s="1604"/>
      <c r="AK65" s="1604"/>
      <c r="AL65" s="1604"/>
      <c r="AM65" s="1604"/>
      <c r="AN65" s="1604"/>
      <c r="AO65" s="1604"/>
      <c r="AP65" s="1604"/>
      <c r="AQ65" s="1604"/>
      <c r="AR65" s="1604"/>
      <c r="AS65" s="1604"/>
      <c r="AT65" s="1604"/>
      <c r="AU65" s="1604"/>
      <c r="AV65" s="1604"/>
      <c r="AW65" s="1604"/>
      <c r="AX65" s="1604"/>
      <c r="AY65" s="1604"/>
      <c r="AZ65" s="1604"/>
      <c r="BA65" s="1604"/>
      <c r="BB65" s="1604"/>
      <c r="BC65" s="1604"/>
      <c r="BD65" s="1604"/>
      <c r="BE65" s="1604"/>
      <c r="BF65" s="1604"/>
      <c r="BG65" s="1604"/>
      <c r="BH65" s="1604"/>
      <c r="BI65" s="1604"/>
      <c r="BJ65" s="1604"/>
      <c r="BK65" s="1604"/>
      <c r="BL65" s="1604"/>
      <c r="BM65" s="1604"/>
      <c r="BN65" s="1604"/>
      <c r="BO65" s="1604"/>
      <c r="BP65" s="1604"/>
      <c r="BQ65" s="1604"/>
      <c r="BR65" s="1604"/>
      <c r="BS65" s="1604"/>
      <c r="BT65" s="1604"/>
      <c r="BU65" s="1604"/>
      <c r="BV65" s="1604"/>
      <c r="BW65" s="1604"/>
      <c r="BX65" s="1604"/>
      <c r="BY65" s="1604"/>
      <c r="BZ65" s="1604"/>
      <c r="CA65" s="1604"/>
      <c r="CB65" s="1604"/>
      <c r="CC65" s="1604"/>
      <c r="CD65" s="1604"/>
      <c r="CE65" s="1604"/>
      <c r="CF65" s="1604"/>
      <c r="CG65" s="1604"/>
      <c r="CH65" s="1604"/>
      <c r="CI65" s="1604"/>
      <c r="CJ65" s="1604"/>
      <c r="CK65" s="1604"/>
      <c r="CL65" s="1604"/>
      <c r="CM65" s="1604"/>
      <c r="CN65" s="1604"/>
      <c r="CO65" s="1604"/>
      <c r="CP65" s="1604"/>
      <c r="CQ65" s="1604"/>
      <c r="CR65" s="1604"/>
      <c r="CS65" s="1604"/>
      <c r="CT65" s="1604"/>
      <c r="CU65" s="1604"/>
      <c r="CV65" s="1604"/>
      <c r="CW65" s="1604"/>
      <c r="CX65" s="1604"/>
      <c r="CY65" s="1604"/>
      <c r="CZ65" s="1604"/>
      <c r="DA65" s="1604"/>
      <c r="DB65" s="1604"/>
      <c r="DC65" s="1604"/>
      <c r="DD65" s="1604"/>
      <c r="DE65" s="1604"/>
      <c r="DF65" s="1604"/>
      <c r="DG65" s="1604"/>
      <c r="DH65" s="1604"/>
      <c r="DI65" s="1604"/>
      <c r="DJ65" s="1604"/>
      <c r="DK65" s="1604"/>
      <c r="DL65" s="1604"/>
      <c r="DM65" s="1604"/>
      <c r="DN65" s="1604"/>
      <c r="DO65" s="1604"/>
      <c r="DP65" s="1604"/>
      <c r="DQ65" s="1604"/>
      <c r="DR65" s="1604"/>
      <c r="DS65" s="1604"/>
      <c r="DT65" s="1604"/>
      <c r="DU65" s="1604"/>
      <c r="DV65" s="1604"/>
      <c r="DW65" s="1604"/>
      <c r="DX65" s="1604"/>
      <c r="DY65" s="1604"/>
      <c r="DZ65" s="1604"/>
      <c r="EA65" s="1604"/>
      <c r="EB65" s="1604"/>
      <c r="EC65" s="1604"/>
      <c r="ED65" s="1604"/>
      <c r="EE65" s="1604"/>
      <c r="EF65" s="1604"/>
      <c r="EG65" s="1604"/>
      <c r="EH65" s="1604"/>
      <c r="EI65" s="1604"/>
      <c r="EJ65" s="1604"/>
      <c r="EK65" s="1604"/>
      <c r="EL65" s="1604"/>
      <c r="EM65" s="1604"/>
      <c r="EN65" s="1604"/>
      <c r="EO65" s="1604"/>
      <c r="EP65" s="1604"/>
      <c r="EQ65" s="1604"/>
      <c r="ER65" s="1604"/>
      <c r="ES65" s="1604"/>
      <c r="ET65" s="1604"/>
      <c r="EU65" s="1604"/>
      <c r="EV65" s="1604"/>
      <c r="EW65" s="1604"/>
      <c r="EX65" s="1604"/>
      <c r="EY65" s="1604"/>
      <c r="EZ65" s="1604"/>
      <c r="FA65" s="1604"/>
      <c r="FB65" s="1604"/>
      <c r="FC65" s="1604"/>
      <c r="FD65" s="1604"/>
      <c r="FE65" s="1604"/>
      <c r="FF65" s="1604"/>
      <c r="FG65" s="1604"/>
      <c r="FH65" s="1604"/>
      <c r="FI65" s="1604"/>
      <c r="FJ65" s="1604"/>
      <c r="FK65" s="1604"/>
      <c r="FL65" s="1604"/>
      <c r="FM65" s="1604"/>
      <c r="FN65" s="1604"/>
      <c r="FO65" s="1604"/>
      <c r="FP65" s="1604"/>
      <c r="FQ65" s="1604"/>
      <c r="FR65" s="1604"/>
      <c r="FS65" s="1604"/>
      <c r="FT65" s="1604"/>
      <c r="FU65" s="1604"/>
      <c r="FV65" s="1604"/>
      <c r="FW65" s="1604"/>
      <c r="FX65" s="1604"/>
      <c r="FY65" s="1604"/>
      <c r="FZ65" s="1604"/>
      <c r="GA65" s="1604"/>
      <c r="GB65" s="1604"/>
      <c r="GC65" s="1604"/>
      <c r="GD65" s="1604"/>
      <c r="GE65" s="1604"/>
      <c r="GF65" s="1604"/>
      <c r="GG65" s="1604"/>
      <c r="GH65" s="1604"/>
      <c r="GI65" s="1604"/>
      <c r="GJ65" s="1604"/>
      <c r="GK65" s="1604"/>
      <c r="GL65" s="1604"/>
      <c r="GM65" s="1604"/>
      <c r="GN65" s="1604"/>
      <c r="GO65" s="1604"/>
      <c r="GP65" s="1604"/>
      <c r="GQ65" s="1604"/>
      <c r="GR65" s="1604"/>
      <c r="GS65" s="1604"/>
      <c r="GT65" s="1604"/>
      <c r="GU65" s="1604"/>
      <c r="GV65" s="1604"/>
      <c r="GW65" s="1604"/>
      <c r="GX65" s="1604"/>
      <c r="GY65" s="1604"/>
      <c r="GZ65" s="1604"/>
      <c r="HA65" s="1604"/>
      <c r="HB65" s="1604"/>
      <c r="HC65" s="1604"/>
      <c r="HD65" s="1604"/>
      <c r="HE65" s="1604"/>
      <c r="HF65" s="1604"/>
      <c r="HG65" s="1604"/>
      <c r="HH65" s="1604"/>
      <c r="HI65" s="1604"/>
      <c r="HJ65" s="1604"/>
      <c r="HK65" s="1604"/>
      <c r="HL65" s="1604"/>
      <c r="HM65" s="1604"/>
      <c r="HN65" s="1604"/>
      <c r="HO65" s="1604"/>
      <c r="HP65" s="1604"/>
      <c r="HQ65" s="1604"/>
      <c r="HR65" s="1604"/>
      <c r="HS65" s="1604"/>
      <c r="HT65" s="1604"/>
      <c r="HU65" s="1604"/>
      <c r="HV65" s="1604"/>
      <c r="HW65" s="1604"/>
      <c r="HX65" s="1604"/>
      <c r="HY65" s="1604"/>
      <c r="HZ65" s="1604"/>
      <c r="IA65" s="1604"/>
      <c r="IB65" s="1604"/>
      <c r="IC65" s="1604"/>
      <c r="ID65" s="1604"/>
      <c r="IE65" s="1604"/>
      <c r="IF65" s="1604"/>
      <c r="IG65" s="1604"/>
      <c r="IH65" s="1604"/>
      <c r="II65" s="1604"/>
      <c r="IJ65" s="1604"/>
      <c r="IK65" s="1604"/>
      <c r="IL65" s="1604"/>
      <c r="IM65" s="1604"/>
      <c r="IN65" s="1604"/>
      <c r="IO65" s="1604"/>
      <c r="IP65" s="1604"/>
      <c r="IQ65" s="1604"/>
      <c r="IR65" s="1604"/>
      <c r="IS65" s="1604"/>
      <c r="IT65" s="1604"/>
      <c r="IU65" s="1604"/>
    </row>
    <row r="66" spans="1:255">
      <c r="A66" s="3214" t="s">
        <v>1971</v>
      </c>
      <c r="B66" s="3197"/>
      <c r="C66" s="3197"/>
      <c r="D66" s="3197"/>
      <c r="E66" s="3215"/>
      <c r="F66" s="3214" t="s">
        <v>1972</v>
      </c>
      <c r="G66" s="3197"/>
      <c r="H66" s="3197"/>
      <c r="I66" s="3197"/>
      <c r="J66" s="3197"/>
      <c r="K66" s="3197"/>
      <c r="L66" s="3197"/>
      <c r="M66" s="3215"/>
      <c r="N66" s="3214" t="s">
        <v>1972</v>
      </c>
      <c r="O66" s="3197"/>
      <c r="P66" s="3197"/>
      <c r="Q66" s="3197"/>
      <c r="R66" s="3197"/>
      <c r="S66" s="3215"/>
      <c r="T66" s="1604"/>
      <c r="U66" s="1604"/>
      <c r="V66" s="1604"/>
      <c r="W66" s="1604"/>
      <c r="X66" s="1604"/>
      <c r="Y66" s="1604"/>
      <c r="Z66" s="1604"/>
      <c r="AA66" s="1604"/>
      <c r="AB66" s="1604"/>
      <c r="AC66" s="1604"/>
      <c r="AD66" s="1604"/>
      <c r="AE66" s="1604"/>
      <c r="AF66" s="1604"/>
      <c r="AG66" s="1604"/>
      <c r="AH66" s="1604"/>
      <c r="AI66" s="1604"/>
      <c r="AJ66" s="1604"/>
      <c r="AK66" s="1604"/>
      <c r="AL66" s="1604"/>
      <c r="AM66" s="1604"/>
      <c r="AN66" s="1604"/>
      <c r="AO66" s="1604"/>
      <c r="AP66" s="1604"/>
      <c r="AQ66" s="1604"/>
      <c r="AR66" s="1604"/>
      <c r="AS66" s="1604"/>
      <c r="AT66" s="1604"/>
      <c r="AU66" s="1604"/>
      <c r="AV66" s="1604"/>
      <c r="AW66" s="1604"/>
      <c r="AX66" s="1604"/>
      <c r="AY66" s="1604"/>
      <c r="AZ66" s="1604"/>
      <c r="BA66" s="1604"/>
      <c r="BB66" s="1604"/>
      <c r="BC66" s="1604"/>
      <c r="BD66" s="1604"/>
      <c r="BE66" s="1604"/>
      <c r="BF66" s="1604"/>
      <c r="BG66" s="1604"/>
      <c r="BH66" s="1604"/>
      <c r="BI66" s="1604"/>
      <c r="BJ66" s="1604"/>
      <c r="BK66" s="1604"/>
      <c r="BL66" s="1604"/>
      <c r="BM66" s="1604"/>
      <c r="BN66" s="1604"/>
      <c r="BO66" s="1604"/>
      <c r="BP66" s="1604"/>
      <c r="BQ66" s="1604"/>
      <c r="BR66" s="1604"/>
      <c r="BS66" s="1604"/>
      <c r="BT66" s="1604"/>
      <c r="BU66" s="1604"/>
      <c r="BV66" s="1604"/>
      <c r="BW66" s="1604"/>
      <c r="BX66" s="1604"/>
      <c r="BY66" s="1604"/>
      <c r="BZ66" s="1604"/>
      <c r="CA66" s="1604"/>
      <c r="CB66" s="1604"/>
      <c r="CC66" s="1604"/>
      <c r="CD66" s="1604"/>
      <c r="CE66" s="1604"/>
      <c r="CF66" s="1604"/>
      <c r="CG66" s="1604"/>
      <c r="CH66" s="1604"/>
      <c r="CI66" s="1604"/>
      <c r="CJ66" s="1604"/>
      <c r="CK66" s="1604"/>
      <c r="CL66" s="1604"/>
      <c r="CM66" s="1604"/>
      <c r="CN66" s="1604"/>
      <c r="CO66" s="1604"/>
      <c r="CP66" s="1604"/>
      <c r="CQ66" s="1604"/>
      <c r="CR66" s="1604"/>
      <c r="CS66" s="1604"/>
      <c r="CT66" s="1604"/>
      <c r="CU66" s="1604"/>
      <c r="CV66" s="1604"/>
      <c r="CW66" s="1604"/>
      <c r="CX66" s="1604"/>
      <c r="CY66" s="1604"/>
      <c r="CZ66" s="1604"/>
      <c r="DA66" s="1604"/>
      <c r="DB66" s="1604"/>
      <c r="DC66" s="1604"/>
      <c r="DD66" s="1604"/>
      <c r="DE66" s="1604"/>
      <c r="DF66" s="1604"/>
      <c r="DG66" s="1604"/>
      <c r="DH66" s="1604"/>
      <c r="DI66" s="1604"/>
      <c r="DJ66" s="1604"/>
      <c r="DK66" s="1604"/>
      <c r="DL66" s="1604"/>
      <c r="DM66" s="1604"/>
      <c r="DN66" s="1604"/>
      <c r="DO66" s="1604"/>
      <c r="DP66" s="1604"/>
      <c r="DQ66" s="1604"/>
      <c r="DR66" s="1604"/>
      <c r="DS66" s="1604"/>
      <c r="DT66" s="1604"/>
      <c r="DU66" s="1604"/>
      <c r="DV66" s="1604"/>
      <c r="DW66" s="1604"/>
      <c r="DX66" s="1604"/>
      <c r="DY66" s="1604"/>
      <c r="DZ66" s="1604"/>
      <c r="EA66" s="1604"/>
      <c r="EB66" s="1604"/>
      <c r="EC66" s="1604"/>
      <c r="ED66" s="1604"/>
      <c r="EE66" s="1604"/>
      <c r="EF66" s="1604"/>
      <c r="EG66" s="1604"/>
      <c r="EH66" s="1604"/>
      <c r="EI66" s="1604"/>
      <c r="EJ66" s="1604"/>
      <c r="EK66" s="1604"/>
      <c r="EL66" s="1604"/>
      <c r="EM66" s="1604"/>
      <c r="EN66" s="1604"/>
      <c r="EO66" s="1604"/>
      <c r="EP66" s="1604"/>
      <c r="EQ66" s="1604"/>
      <c r="ER66" s="1604"/>
      <c r="ES66" s="1604"/>
      <c r="ET66" s="1604"/>
      <c r="EU66" s="1604"/>
      <c r="EV66" s="1604"/>
      <c r="EW66" s="1604"/>
      <c r="EX66" s="1604"/>
      <c r="EY66" s="1604"/>
      <c r="EZ66" s="1604"/>
      <c r="FA66" s="1604"/>
      <c r="FB66" s="1604"/>
      <c r="FC66" s="1604"/>
      <c r="FD66" s="1604"/>
      <c r="FE66" s="1604"/>
      <c r="FF66" s="1604"/>
      <c r="FG66" s="1604"/>
      <c r="FH66" s="1604"/>
      <c r="FI66" s="1604"/>
      <c r="FJ66" s="1604"/>
      <c r="FK66" s="1604"/>
      <c r="FL66" s="1604"/>
      <c r="FM66" s="1604"/>
      <c r="FN66" s="1604"/>
      <c r="FO66" s="1604"/>
      <c r="FP66" s="1604"/>
      <c r="FQ66" s="1604"/>
      <c r="FR66" s="1604"/>
      <c r="FS66" s="1604"/>
      <c r="FT66" s="1604"/>
      <c r="FU66" s="1604"/>
      <c r="FV66" s="1604"/>
      <c r="FW66" s="1604"/>
      <c r="FX66" s="1604"/>
      <c r="FY66" s="1604"/>
      <c r="FZ66" s="1604"/>
      <c r="GA66" s="1604"/>
      <c r="GB66" s="1604"/>
      <c r="GC66" s="1604"/>
      <c r="GD66" s="1604"/>
      <c r="GE66" s="1604"/>
      <c r="GF66" s="1604"/>
      <c r="GG66" s="1604"/>
      <c r="GH66" s="1604"/>
      <c r="GI66" s="1604"/>
      <c r="GJ66" s="1604"/>
      <c r="GK66" s="1604"/>
      <c r="GL66" s="1604"/>
      <c r="GM66" s="1604"/>
      <c r="GN66" s="1604"/>
      <c r="GO66" s="1604"/>
      <c r="GP66" s="1604"/>
      <c r="GQ66" s="1604"/>
      <c r="GR66" s="1604"/>
      <c r="GS66" s="1604"/>
      <c r="GT66" s="1604"/>
      <c r="GU66" s="1604"/>
      <c r="GV66" s="1604"/>
      <c r="GW66" s="1604"/>
      <c r="GX66" s="1604"/>
      <c r="GY66" s="1604"/>
      <c r="GZ66" s="1604"/>
      <c r="HA66" s="1604"/>
      <c r="HB66" s="1604"/>
      <c r="HC66" s="1604"/>
      <c r="HD66" s="1604"/>
      <c r="HE66" s="1604"/>
      <c r="HF66" s="1604"/>
      <c r="HG66" s="1604"/>
      <c r="HH66" s="1604"/>
      <c r="HI66" s="1604"/>
      <c r="HJ66" s="1604"/>
      <c r="HK66" s="1604"/>
      <c r="HL66" s="1604"/>
      <c r="HM66" s="1604"/>
      <c r="HN66" s="1604"/>
      <c r="HO66" s="1604"/>
      <c r="HP66" s="1604"/>
      <c r="HQ66" s="1604"/>
      <c r="HR66" s="1604"/>
      <c r="HS66" s="1604"/>
      <c r="HT66" s="1604"/>
      <c r="HU66" s="1604"/>
      <c r="HV66" s="1604"/>
      <c r="HW66" s="1604"/>
      <c r="HX66" s="1604"/>
      <c r="HY66" s="1604"/>
      <c r="HZ66" s="1604"/>
      <c r="IA66" s="1604"/>
      <c r="IB66" s="1604"/>
      <c r="IC66" s="1604"/>
      <c r="ID66" s="1604"/>
      <c r="IE66" s="1604"/>
      <c r="IF66" s="1604"/>
      <c r="IG66" s="1604"/>
      <c r="IH66" s="1604"/>
      <c r="II66" s="1604"/>
      <c r="IJ66" s="1604"/>
      <c r="IK66" s="1604"/>
      <c r="IL66" s="1604"/>
      <c r="IM66" s="1604"/>
      <c r="IN66" s="1604"/>
      <c r="IO66" s="1604"/>
      <c r="IP66" s="1604"/>
      <c r="IQ66" s="1604"/>
      <c r="IR66" s="1604"/>
      <c r="IS66" s="1604"/>
      <c r="IT66" s="1604"/>
      <c r="IU66" s="1604"/>
    </row>
    <row r="67" spans="1:255">
      <c r="A67" s="3214" t="s">
        <v>1973</v>
      </c>
      <c r="B67" s="3197"/>
      <c r="C67" s="3197"/>
      <c r="D67" s="3197"/>
      <c r="E67" s="3215"/>
      <c r="F67" s="3214" t="s">
        <v>1973</v>
      </c>
      <c r="G67" s="3197"/>
      <c r="H67" s="3197"/>
      <c r="I67" s="3197"/>
      <c r="J67" s="3197"/>
      <c r="K67" s="3197"/>
      <c r="L67" s="3197"/>
      <c r="M67" s="3215"/>
      <c r="N67" s="3214" t="s">
        <v>1973</v>
      </c>
      <c r="O67" s="3197"/>
      <c r="P67" s="3197"/>
      <c r="Q67" s="3197"/>
      <c r="R67" s="3197"/>
      <c r="S67" s="3215"/>
      <c r="T67" s="1604"/>
      <c r="U67" s="1604"/>
      <c r="V67" s="1604"/>
      <c r="W67" s="1604"/>
      <c r="X67" s="1604"/>
      <c r="Y67" s="1604"/>
      <c r="Z67" s="1604"/>
      <c r="AA67" s="1604"/>
      <c r="AB67" s="1604"/>
      <c r="AC67" s="1604"/>
      <c r="AD67" s="1604"/>
      <c r="AE67" s="1604"/>
      <c r="AF67" s="1604"/>
      <c r="AG67" s="1604"/>
      <c r="AH67" s="1604"/>
      <c r="AI67" s="1604"/>
      <c r="AJ67" s="1604"/>
      <c r="AK67" s="1604"/>
      <c r="AL67" s="1604"/>
      <c r="AM67" s="1604"/>
      <c r="AN67" s="1604"/>
      <c r="AO67" s="1604"/>
      <c r="AP67" s="1604"/>
      <c r="AQ67" s="1604"/>
      <c r="AR67" s="1604"/>
      <c r="AS67" s="1604"/>
      <c r="AT67" s="1604"/>
      <c r="AU67" s="1604"/>
      <c r="AV67" s="1604"/>
      <c r="AW67" s="1604"/>
      <c r="AX67" s="1604"/>
      <c r="AY67" s="1604"/>
      <c r="AZ67" s="1604"/>
      <c r="BA67" s="1604"/>
      <c r="BB67" s="1604"/>
      <c r="BC67" s="1604"/>
      <c r="BD67" s="1604"/>
      <c r="BE67" s="1604"/>
      <c r="BF67" s="1604"/>
      <c r="BG67" s="1604"/>
      <c r="BH67" s="1604"/>
      <c r="BI67" s="1604"/>
      <c r="BJ67" s="1604"/>
      <c r="BK67" s="1604"/>
      <c r="BL67" s="1604"/>
      <c r="BM67" s="1604"/>
      <c r="BN67" s="1604"/>
      <c r="BO67" s="1604"/>
      <c r="BP67" s="1604"/>
      <c r="BQ67" s="1604"/>
      <c r="BR67" s="1604"/>
      <c r="BS67" s="1604"/>
      <c r="BT67" s="1604"/>
      <c r="BU67" s="1604"/>
      <c r="BV67" s="1604"/>
      <c r="BW67" s="1604"/>
      <c r="BX67" s="1604"/>
      <c r="BY67" s="1604"/>
      <c r="BZ67" s="1604"/>
      <c r="CA67" s="1604"/>
      <c r="CB67" s="1604"/>
      <c r="CC67" s="1604"/>
      <c r="CD67" s="1604"/>
      <c r="CE67" s="1604"/>
      <c r="CF67" s="1604"/>
      <c r="CG67" s="1604"/>
      <c r="CH67" s="1604"/>
      <c r="CI67" s="1604"/>
      <c r="CJ67" s="1604"/>
      <c r="CK67" s="1604"/>
      <c r="CL67" s="1604"/>
      <c r="CM67" s="1604"/>
      <c r="CN67" s="1604"/>
      <c r="CO67" s="1604"/>
      <c r="CP67" s="1604"/>
      <c r="CQ67" s="1604"/>
      <c r="CR67" s="1604"/>
      <c r="CS67" s="1604"/>
      <c r="CT67" s="1604"/>
      <c r="CU67" s="1604"/>
      <c r="CV67" s="1604"/>
      <c r="CW67" s="1604"/>
      <c r="CX67" s="1604"/>
      <c r="CY67" s="1604"/>
      <c r="CZ67" s="1604"/>
      <c r="DA67" s="1604"/>
      <c r="DB67" s="1604"/>
      <c r="DC67" s="1604"/>
      <c r="DD67" s="1604"/>
      <c r="DE67" s="1604"/>
      <c r="DF67" s="1604"/>
      <c r="DG67" s="1604"/>
      <c r="DH67" s="1604"/>
      <c r="DI67" s="1604"/>
      <c r="DJ67" s="1604"/>
      <c r="DK67" s="1604"/>
      <c r="DL67" s="1604"/>
      <c r="DM67" s="1604"/>
      <c r="DN67" s="1604"/>
      <c r="DO67" s="1604"/>
      <c r="DP67" s="1604"/>
      <c r="DQ67" s="1604"/>
      <c r="DR67" s="1604"/>
      <c r="DS67" s="1604"/>
      <c r="DT67" s="1604"/>
      <c r="DU67" s="1604"/>
      <c r="DV67" s="1604"/>
      <c r="DW67" s="1604"/>
      <c r="DX67" s="1604"/>
      <c r="DY67" s="1604"/>
      <c r="DZ67" s="1604"/>
      <c r="EA67" s="1604"/>
      <c r="EB67" s="1604"/>
      <c r="EC67" s="1604"/>
      <c r="ED67" s="1604"/>
      <c r="EE67" s="1604"/>
      <c r="EF67" s="1604"/>
      <c r="EG67" s="1604"/>
      <c r="EH67" s="1604"/>
      <c r="EI67" s="1604"/>
      <c r="EJ67" s="1604"/>
      <c r="EK67" s="1604"/>
      <c r="EL67" s="1604"/>
      <c r="EM67" s="1604"/>
      <c r="EN67" s="1604"/>
      <c r="EO67" s="1604"/>
      <c r="EP67" s="1604"/>
      <c r="EQ67" s="1604"/>
      <c r="ER67" s="1604"/>
      <c r="ES67" s="1604"/>
      <c r="ET67" s="1604"/>
      <c r="EU67" s="1604"/>
      <c r="EV67" s="1604"/>
      <c r="EW67" s="1604"/>
      <c r="EX67" s="1604"/>
      <c r="EY67" s="1604"/>
      <c r="EZ67" s="1604"/>
      <c r="FA67" s="1604"/>
      <c r="FB67" s="1604"/>
      <c r="FC67" s="1604"/>
      <c r="FD67" s="1604"/>
      <c r="FE67" s="1604"/>
      <c r="FF67" s="1604"/>
      <c r="FG67" s="1604"/>
      <c r="FH67" s="1604"/>
      <c r="FI67" s="1604"/>
      <c r="FJ67" s="1604"/>
      <c r="FK67" s="1604"/>
      <c r="FL67" s="1604"/>
      <c r="FM67" s="1604"/>
      <c r="FN67" s="1604"/>
      <c r="FO67" s="1604"/>
      <c r="FP67" s="1604"/>
      <c r="FQ67" s="1604"/>
      <c r="FR67" s="1604"/>
      <c r="FS67" s="1604"/>
      <c r="FT67" s="1604"/>
      <c r="FU67" s="1604"/>
      <c r="FV67" s="1604"/>
      <c r="FW67" s="1604"/>
      <c r="FX67" s="1604"/>
      <c r="FY67" s="1604"/>
      <c r="FZ67" s="1604"/>
      <c r="GA67" s="1604"/>
      <c r="GB67" s="1604"/>
      <c r="GC67" s="1604"/>
      <c r="GD67" s="1604"/>
      <c r="GE67" s="1604"/>
      <c r="GF67" s="1604"/>
      <c r="GG67" s="1604"/>
      <c r="GH67" s="1604"/>
      <c r="GI67" s="1604"/>
      <c r="GJ67" s="1604"/>
      <c r="GK67" s="1604"/>
      <c r="GL67" s="1604"/>
      <c r="GM67" s="1604"/>
      <c r="GN67" s="1604"/>
      <c r="GO67" s="1604"/>
      <c r="GP67" s="1604"/>
      <c r="GQ67" s="1604"/>
      <c r="GR67" s="1604"/>
      <c r="GS67" s="1604"/>
      <c r="GT67" s="1604"/>
      <c r="GU67" s="1604"/>
      <c r="GV67" s="1604"/>
      <c r="GW67" s="1604"/>
      <c r="GX67" s="1604"/>
      <c r="GY67" s="1604"/>
      <c r="GZ67" s="1604"/>
      <c r="HA67" s="1604"/>
      <c r="HB67" s="1604"/>
      <c r="HC67" s="1604"/>
      <c r="HD67" s="1604"/>
      <c r="HE67" s="1604"/>
      <c r="HF67" s="1604"/>
      <c r="HG67" s="1604"/>
      <c r="HH67" s="1604"/>
      <c r="HI67" s="1604"/>
      <c r="HJ67" s="1604"/>
      <c r="HK67" s="1604"/>
      <c r="HL67" s="1604"/>
      <c r="HM67" s="1604"/>
      <c r="HN67" s="1604"/>
      <c r="HO67" s="1604"/>
      <c r="HP67" s="1604"/>
      <c r="HQ67" s="1604"/>
      <c r="HR67" s="1604"/>
      <c r="HS67" s="1604"/>
      <c r="HT67" s="1604"/>
      <c r="HU67" s="1604"/>
      <c r="HV67" s="1604"/>
      <c r="HW67" s="1604"/>
      <c r="HX67" s="1604"/>
      <c r="HY67" s="1604"/>
      <c r="HZ67" s="1604"/>
      <c r="IA67" s="1604"/>
      <c r="IB67" s="1604"/>
      <c r="IC67" s="1604"/>
      <c r="ID67" s="1604"/>
      <c r="IE67" s="1604"/>
      <c r="IF67" s="1604"/>
      <c r="IG67" s="1604"/>
      <c r="IH67" s="1604"/>
      <c r="II67" s="1604"/>
      <c r="IJ67" s="1604"/>
      <c r="IK67" s="1604"/>
      <c r="IL67" s="1604"/>
      <c r="IM67" s="1604"/>
      <c r="IN67" s="1604"/>
      <c r="IO67" s="1604"/>
      <c r="IP67" s="1604"/>
      <c r="IQ67" s="1604"/>
      <c r="IR67" s="1604"/>
      <c r="IS67" s="1604"/>
      <c r="IT67" s="1604"/>
      <c r="IU67" s="1604"/>
    </row>
    <row r="68" spans="1:255">
      <c r="A68" s="1582"/>
      <c r="B68" s="1604"/>
      <c r="C68" s="1604"/>
      <c r="D68" s="1604"/>
      <c r="E68" s="1584"/>
      <c r="F68" s="1582"/>
      <c r="G68" s="1604"/>
      <c r="H68" s="1604"/>
      <c r="I68" s="1604"/>
      <c r="J68" s="1604"/>
      <c r="K68" s="1604"/>
      <c r="L68" s="1604"/>
      <c r="M68" s="1584"/>
      <c r="N68" s="1582"/>
      <c r="O68" s="1604"/>
      <c r="P68" s="1604"/>
      <c r="Q68" s="1604"/>
      <c r="R68" s="1604"/>
      <c r="S68" s="1584"/>
      <c r="T68" s="1604"/>
      <c r="U68" s="1604"/>
      <c r="V68" s="1604"/>
      <c r="W68" s="1604"/>
      <c r="X68" s="1604"/>
      <c r="Y68" s="1604"/>
      <c r="Z68" s="1604"/>
      <c r="AA68" s="1604"/>
      <c r="AB68" s="1604"/>
      <c r="AC68" s="1604"/>
      <c r="AD68" s="1604"/>
      <c r="AE68" s="1604"/>
      <c r="AF68" s="1604"/>
      <c r="AG68" s="1604"/>
      <c r="AH68" s="1604"/>
      <c r="AI68" s="1604"/>
      <c r="AJ68" s="1604"/>
      <c r="AK68" s="1604"/>
      <c r="AL68" s="1604"/>
      <c r="AM68" s="1604"/>
      <c r="AN68" s="1604"/>
      <c r="AO68" s="1604"/>
      <c r="AP68" s="1604"/>
      <c r="AQ68" s="1604"/>
      <c r="AR68" s="1604"/>
      <c r="AS68" s="1604"/>
      <c r="AT68" s="1604"/>
      <c r="AU68" s="1604"/>
      <c r="AV68" s="1604"/>
      <c r="AW68" s="1604"/>
      <c r="AX68" s="1604"/>
      <c r="AY68" s="1604"/>
      <c r="AZ68" s="1604"/>
      <c r="BA68" s="1604"/>
      <c r="BB68" s="1604"/>
      <c r="BC68" s="1604"/>
      <c r="BD68" s="1604"/>
      <c r="BE68" s="1604"/>
      <c r="BF68" s="1604"/>
      <c r="BG68" s="1604"/>
      <c r="BH68" s="1604"/>
      <c r="BI68" s="1604"/>
      <c r="BJ68" s="1604"/>
      <c r="BK68" s="1604"/>
      <c r="BL68" s="1604"/>
      <c r="BM68" s="1604"/>
      <c r="BN68" s="1604"/>
      <c r="BO68" s="1604"/>
      <c r="BP68" s="1604"/>
      <c r="BQ68" s="1604"/>
      <c r="BR68" s="1604"/>
      <c r="BS68" s="1604"/>
      <c r="BT68" s="1604"/>
      <c r="BU68" s="1604"/>
      <c r="BV68" s="1604"/>
      <c r="BW68" s="1604"/>
      <c r="BX68" s="1604"/>
      <c r="BY68" s="1604"/>
      <c r="BZ68" s="1604"/>
      <c r="CA68" s="1604"/>
      <c r="CB68" s="1604"/>
      <c r="CC68" s="1604"/>
      <c r="CD68" s="1604"/>
      <c r="CE68" s="1604"/>
      <c r="CF68" s="1604"/>
      <c r="CG68" s="1604"/>
      <c r="CH68" s="1604"/>
      <c r="CI68" s="1604"/>
      <c r="CJ68" s="1604"/>
      <c r="CK68" s="1604"/>
      <c r="CL68" s="1604"/>
      <c r="CM68" s="1604"/>
      <c r="CN68" s="1604"/>
      <c r="CO68" s="1604"/>
      <c r="CP68" s="1604"/>
      <c r="CQ68" s="1604"/>
      <c r="CR68" s="1604"/>
      <c r="CS68" s="1604"/>
      <c r="CT68" s="1604"/>
      <c r="CU68" s="1604"/>
      <c r="CV68" s="1604"/>
      <c r="CW68" s="1604"/>
      <c r="CX68" s="1604"/>
      <c r="CY68" s="1604"/>
      <c r="CZ68" s="1604"/>
      <c r="DA68" s="1604"/>
      <c r="DB68" s="1604"/>
      <c r="DC68" s="1604"/>
      <c r="DD68" s="1604"/>
      <c r="DE68" s="1604"/>
      <c r="DF68" s="1604"/>
      <c r="DG68" s="1604"/>
      <c r="DH68" s="1604"/>
      <c r="DI68" s="1604"/>
      <c r="DJ68" s="1604"/>
      <c r="DK68" s="1604"/>
      <c r="DL68" s="1604"/>
      <c r="DM68" s="1604"/>
      <c r="DN68" s="1604"/>
      <c r="DO68" s="1604"/>
      <c r="DP68" s="1604"/>
      <c r="DQ68" s="1604"/>
      <c r="DR68" s="1604"/>
      <c r="DS68" s="1604"/>
      <c r="DT68" s="1604"/>
      <c r="DU68" s="1604"/>
      <c r="DV68" s="1604"/>
      <c r="DW68" s="1604"/>
      <c r="DX68" s="1604"/>
      <c r="DY68" s="1604"/>
      <c r="DZ68" s="1604"/>
      <c r="EA68" s="1604"/>
      <c r="EB68" s="1604"/>
      <c r="EC68" s="1604"/>
      <c r="ED68" s="1604"/>
      <c r="EE68" s="1604"/>
      <c r="EF68" s="1604"/>
      <c r="EG68" s="1604"/>
      <c r="EH68" s="1604"/>
      <c r="EI68" s="1604"/>
      <c r="EJ68" s="1604"/>
      <c r="EK68" s="1604"/>
      <c r="EL68" s="1604"/>
      <c r="EM68" s="1604"/>
      <c r="EN68" s="1604"/>
      <c r="EO68" s="1604"/>
      <c r="EP68" s="1604"/>
      <c r="EQ68" s="1604"/>
      <c r="ER68" s="1604"/>
      <c r="ES68" s="1604"/>
      <c r="ET68" s="1604"/>
      <c r="EU68" s="1604"/>
      <c r="EV68" s="1604"/>
      <c r="EW68" s="1604"/>
      <c r="EX68" s="1604"/>
      <c r="EY68" s="1604"/>
      <c r="EZ68" s="1604"/>
      <c r="FA68" s="1604"/>
      <c r="FB68" s="1604"/>
      <c r="FC68" s="1604"/>
      <c r="FD68" s="1604"/>
      <c r="FE68" s="1604"/>
      <c r="FF68" s="1604"/>
      <c r="FG68" s="1604"/>
      <c r="FH68" s="1604"/>
      <c r="FI68" s="1604"/>
      <c r="FJ68" s="1604"/>
      <c r="FK68" s="1604"/>
      <c r="FL68" s="1604"/>
      <c r="FM68" s="1604"/>
      <c r="FN68" s="1604"/>
      <c r="FO68" s="1604"/>
      <c r="FP68" s="1604"/>
      <c r="FQ68" s="1604"/>
      <c r="FR68" s="1604"/>
      <c r="FS68" s="1604"/>
      <c r="FT68" s="1604"/>
      <c r="FU68" s="1604"/>
      <c r="FV68" s="1604"/>
      <c r="FW68" s="1604"/>
      <c r="FX68" s="1604"/>
      <c r="FY68" s="1604"/>
      <c r="FZ68" s="1604"/>
      <c r="GA68" s="1604"/>
      <c r="GB68" s="1604"/>
      <c r="GC68" s="1604"/>
      <c r="GD68" s="1604"/>
      <c r="GE68" s="1604"/>
      <c r="GF68" s="1604"/>
      <c r="GG68" s="1604"/>
      <c r="GH68" s="1604"/>
      <c r="GI68" s="1604"/>
      <c r="GJ68" s="1604"/>
      <c r="GK68" s="1604"/>
      <c r="GL68" s="1604"/>
      <c r="GM68" s="1604"/>
      <c r="GN68" s="1604"/>
      <c r="GO68" s="1604"/>
      <c r="GP68" s="1604"/>
      <c r="GQ68" s="1604"/>
      <c r="GR68" s="1604"/>
      <c r="GS68" s="1604"/>
      <c r="GT68" s="1604"/>
      <c r="GU68" s="1604"/>
      <c r="GV68" s="1604"/>
      <c r="GW68" s="1604"/>
      <c r="GX68" s="1604"/>
      <c r="GY68" s="1604"/>
      <c r="GZ68" s="1604"/>
      <c r="HA68" s="1604"/>
      <c r="HB68" s="1604"/>
      <c r="HC68" s="1604"/>
      <c r="HD68" s="1604"/>
      <c r="HE68" s="1604"/>
      <c r="HF68" s="1604"/>
      <c r="HG68" s="1604"/>
      <c r="HH68" s="1604"/>
      <c r="HI68" s="1604"/>
      <c r="HJ68" s="1604"/>
      <c r="HK68" s="1604"/>
      <c r="HL68" s="1604"/>
      <c r="HM68" s="1604"/>
      <c r="HN68" s="1604"/>
      <c r="HO68" s="1604"/>
      <c r="HP68" s="1604"/>
      <c r="HQ68" s="1604"/>
      <c r="HR68" s="1604"/>
      <c r="HS68" s="1604"/>
      <c r="HT68" s="1604"/>
      <c r="HU68" s="1604"/>
      <c r="HV68" s="1604"/>
      <c r="HW68" s="1604"/>
      <c r="HX68" s="1604"/>
      <c r="HY68" s="1604"/>
      <c r="HZ68" s="1604"/>
      <c r="IA68" s="1604"/>
      <c r="IB68" s="1604"/>
      <c r="IC68" s="1604"/>
      <c r="ID68" s="1604"/>
      <c r="IE68" s="1604"/>
      <c r="IF68" s="1604"/>
      <c r="IG68" s="1604"/>
      <c r="IH68" s="1604"/>
      <c r="II68" s="1604"/>
      <c r="IJ68" s="1604"/>
      <c r="IK68" s="1604"/>
      <c r="IL68" s="1604"/>
      <c r="IM68" s="1604"/>
      <c r="IN68" s="1604"/>
      <c r="IO68" s="1604"/>
      <c r="IP68" s="1604"/>
      <c r="IQ68" s="1604"/>
      <c r="IR68" s="1604"/>
      <c r="IS68" s="1604"/>
      <c r="IT68" s="1604"/>
      <c r="IU68" s="1604"/>
    </row>
    <row r="69" spans="1:255">
      <c r="A69" s="2397" t="s">
        <v>1778</v>
      </c>
      <c r="B69" s="1594" t="s">
        <v>1375</v>
      </c>
      <c r="C69" s="1594" t="s">
        <v>1376</v>
      </c>
      <c r="D69" s="2398" t="s">
        <v>1377</v>
      </c>
      <c r="E69" s="1621" t="s">
        <v>1778</v>
      </c>
      <c r="F69" s="2311" t="s">
        <v>1953</v>
      </c>
      <c r="G69" s="2398"/>
      <c r="H69" s="1594"/>
      <c r="I69" s="1594"/>
      <c r="J69" s="1594" t="s">
        <v>1378</v>
      </c>
      <c r="K69" s="2312" t="s">
        <v>1379</v>
      </c>
      <c r="L69" s="2398"/>
      <c r="M69" s="1621"/>
      <c r="N69" s="1946" t="s">
        <v>1380</v>
      </c>
      <c r="O69" s="1858"/>
      <c r="P69" s="1858"/>
      <c r="Q69" s="1858"/>
      <c r="R69" s="1858"/>
      <c r="S69" s="1859"/>
      <c r="T69" s="1604"/>
      <c r="U69" s="1604"/>
      <c r="V69" s="1604"/>
      <c r="W69" s="1604"/>
      <c r="X69" s="1604"/>
      <c r="Y69" s="1604"/>
      <c r="Z69" s="1604"/>
      <c r="AA69" s="1604"/>
      <c r="AB69" s="1604"/>
      <c r="AC69" s="1604"/>
      <c r="AD69" s="1604"/>
      <c r="AE69" s="1604"/>
      <c r="AF69" s="1604"/>
      <c r="AG69" s="1604"/>
      <c r="AH69" s="1604"/>
      <c r="AI69" s="1604"/>
      <c r="AJ69" s="1604"/>
      <c r="AK69" s="1604"/>
      <c r="AL69" s="1604"/>
      <c r="AM69" s="1604"/>
      <c r="AN69" s="1604"/>
      <c r="AO69" s="1604"/>
      <c r="AP69" s="1604"/>
      <c r="AQ69" s="1604"/>
      <c r="AR69" s="1604"/>
      <c r="AS69" s="1604"/>
      <c r="AT69" s="1604"/>
      <c r="AU69" s="1604"/>
      <c r="AV69" s="1604"/>
      <c r="AW69" s="1604"/>
      <c r="AX69" s="1604"/>
      <c r="AY69" s="1604"/>
      <c r="AZ69" s="1604"/>
      <c r="BA69" s="1604"/>
      <c r="BB69" s="1604"/>
      <c r="BC69" s="1604"/>
      <c r="BD69" s="1604"/>
      <c r="BE69" s="1604"/>
      <c r="BF69" s="1604"/>
      <c r="BG69" s="1604"/>
      <c r="BH69" s="1604"/>
      <c r="BI69" s="1604"/>
      <c r="BJ69" s="1604"/>
      <c r="BK69" s="1604"/>
      <c r="BL69" s="1604"/>
      <c r="BM69" s="1604"/>
      <c r="BN69" s="1604"/>
      <c r="BO69" s="1604"/>
      <c r="BP69" s="1604"/>
      <c r="BQ69" s="1604"/>
      <c r="BR69" s="1604"/>
      <c r="BS69" s="1604"/>
      <c r="BT69" s="1604"/>
      <c r="BU69" s="1604"/>
      <c r="BV69" s="1604"/>
      <c r="BW69" s="1604"/>
      <c r="BX69" s="1604"/>
      <c r="BY69" s="1604"/>
      <c r="BZ69" s="1604"/>
      <c r="CA69" s="1604"/>
      <c r="CB69" s="1604"/>
      <c r="CC69" s="1604"/>
      <c r="CD69" s="1604"/>
      <c r="CE69" s="1604"/>
      <c r="CF69" s="1604"/>
      <c r="CG69" s="1604"/>
      <c r="CH69" s="1604"/>
      <c r="CI69" s="1604"/>
      <c r="CJ69" s="1604"/>
      <c r="CK69" s="1604"/>
      <c r="CL69" s="1604"/>
      <c r="CM69" s="1604"/>
      <c r="CN69" s="1604"/>
      <c r="CO69" s="1604"/>
      <c r="CP69" s="1604"/>
      <c r="CQ69" s="1604"/>
      <c r="CR69" s="1604"/>
      <c r="CS69" s="1604"/>
      <c r="CT69" s="1604"/>
      <c r="CU69" s="1604"/>
      <c r="CV69" s="1604"/>
      <c r="CW69" s="1604"/>
      <c r="CX69" s="1604"/>
      <c r="CY69" s="1604"/>
      <c r="CZ69" s="1604"/>
      <c r="DA69" s="1604"/>
      <c r="DB69" s="1604"/>
      <c r="DC69" s="1604"/>
      <c r="DD69" s="1604"/>
      <c r="DE69" s="1604"/>
      <c r="DF69" s="1604"/>
      <c r="DG69" s="1604"/>
      <c r="DH69" s="1604"/>
      <c r="DI69" s="1604"/>
      <c r="DJ69" s="1604"/>
      <c r="DK69" s="1604"/>
      <c r="DL69" s="1604"/>
      <c r="DM69" s="1604"/>
      <c r="DN69" s="1604"/>
      <c r="DO69" s="1604"/>
      <c r="DP69" s="1604"/>
      <c r="DQ69" s="1604"/>
      <c r="DR69" s="1604"/>
      <c r="DS69" s="1604"/>
      <c r="DT69" s="1604"/>
      <c r="DU69" s="1604"/>
      <c r="DV69" s="1604"/>
      <c r="DW69" s="1604"/>
      <c r="DX69" s="1604"/>
      <c r="DY69" s="1604"/>
      <c r="DZ69" s="1604"/>
      <c r="EA69" s="1604"/>
      <c r="EB69" s="1604"/>
      <c r="EC69" s="1604"/>
      <c r="ED69" s="1604"/>
      <c r="EE69" s="1604"/>
      <c r="EF69" s="1604"/>
      <c r="EG69" s="1604"/>
      <c r="EH69" s="1604"/>
      <c r="EI69" s="1604"/>
      <c r="EJ69" s="1604"/>
      <c r="EK69" s="1604"/>
      <c r="EL69" s="1604"/>
      <c r="EM69" s="1604"/>
      <c r="EN69" s="1604"/>
      <c r="EO69" s="1604"/>
      <c r="EP69" s="1604"/>
      <c r="EQ69" s="1604"/>
      <c r="ER69" s="1604"/>
      <c r="ES69" s="1604"/>
      <c r="ET69" s="1604"/>
      <c r="EU69" s="1604"/>
      <c r="EV69" s="1604"/>
      <c r="EW69" s="1604"/>
      <c r="EX69" s="1604"/>
      <c r="EY69" s="1604"/>
      <c r="EZ69" s="1604"/>
      <c r="FA69" s="1604"/>
      <c r="FB69" s="1604"/>
      <c r="FC69" s="1604"/>
      <c r="FD69" s="1604"/>
      <c r="FE69" s="1604"/>
      <c r="FF69" s="1604"/>
      <c r="FG69" s="1604"/>
      <c r="FH69" s="1604"/>
      <c r="FI69" s="1604"/>
      <c r="FJ69" s="1604"/>
      <c r="FK69" s="1604"/>
      <c r="FL69" s="1604"/>
      <c r="FM69" s="1604"/>
      <c r="FN69" s="1604"/>
      <c r="FO69" s="1604"/>
      <c r="FP69" s="1604"/>
      <c r="FQ69" s="1604"/>
      <c r="FR69" s="1604"/>
      <c r="FS69" s="1604"/>
      <c r="FT69" s="1604"/>
      <c r="FU69" s="1604"/>
      <c r="FV69" s="1604"/>
      <c r="FW69" s="1604"/>
      <c r="FX69" s="1604"/>
      <c r="FY69" s="1604"/>
      <c r="FZ69" s="1604"/>
      <c r="GA69" s="1604"/>
      <c r="GB69" s="1604"/>
      <c r="GC69" s="1604"/>
      <c r="GD69" s="1604"/>
      <c r="GE69" s="1604"/>
      <c r="GF69" s="1604"/>
      <c r="GG69" s="1604"/>
      <c r="GH69" s="1604"/>
      <c r="GI69" s="1604"/>
      <c r="GJ69" s="1604"/>
      <c r="GK69" s="1604"/>
      <c r="GL69" s="1604"/>
      <c r="GM69" s="1604"/>
      <c r="GN69" s="1604"/>
      <c r="GO69" s="1604"/>
      <c r="GP69" s="1604"/>
      <c r="GQ69" s="1604"/>
      <c r="GR69" s="1604"/>
      <c r="GS69" s="1604"/>
      <c r="GT69" s="1604"/>
      <c r="GU69" s="1604"/>
      <c r="GV69" s="1604"/>
      <c r="GW69" s="1604"/>
      <c r="GX69" s="1604"/>
      <c r="GY69" s="1604"/>
      <c r="GZ69" s="1604"/>
      <c r="HA69" s="1604"/>
      <c r="HB69" s="1604"/>
      <c r="HC69" s="1604"/>
      <c r="HD69" s="1604"/>
      <c r="HE69" s="1604"/>
      <c r="HF69" s="1604"/>
      <c r="HG69" s="1604"/>
      <c r="HH69" s="1604"/>
      <c r="HI69" s="1604"/>
      <c r="HJ69" s="1604"/>
      <c r="HK69" s="1604"/>
      <c r="HL69" s="1604"/>
      <c r="HM69" s="1604"/>
      <c r="HN69" s="1604"/>
      <c r="HO69" s="1604"/>
      <c r="HP69" s="1604"/>
      <c r="HQ69" s="1604"/>
      <c r="HR69" s="1604"/>
      <c r="HS69" s="1604"/>
      <c r="HT69" s="1604"/>
      <c r="HU69" s="1604"/>
      <c r="HV69" s="1604"/>
      <c r="HW69" s="1604"/>
      <c r="HX69" s="1604"/>
      <c r="HY69" s="1604"/>
      <c r="HZ69" s="1604"/>
      <c r="IA69" s="1604"/>
      <c r="IB69" s="1604"/>
      <c r="IC69" s="1604"/>
      <c r="ID69" s="1604"/>
      <c r="IE69" s="1604"/>
      <c r="IF69" s="1604"/>
      <c r="IG69" s="1604"/>
      <c r="IH69" s="1604"/>
      <c r="II69" s="1604"/>
      <c r="IJ69" s="1604"/>
      <c r="IK69" s="1604"/>
      <c r="IL69" s="1604"/>
      <c r="IM69" s="1604"/>
      <c r="IN69" s="1604"/>
      <c r="IO69" s="1604"/>
      <c r="IP69" s="1604"/>
      <c r="IQ69" s="1604"/>
      <c r="IR69" s="1604"/>
      <c r="IS69" s="1604"/>
      <c r="IT69" s="1604"/>
      <c r="IU69" s="1604"/>
    </row>
    <row r="70" spans="1:255">
      <c r="A70" s="2267"/>
      <c r="B70" s="2029" t="s">
        <v>1381</v>
      </c>
      <c r="C70" s="2029" t="s">
        <v>1381</v>
      </c>
      <c r="D70" s="2029" t="s">
        <v>1381</v>
      </c>
      <c r="E70" s="1608" t="s">
        <v>3578</v>
      </c>
      <c r="F70" s="2066" t="s">
        <v>3579</v>
      </c>
      <c r="G70" s="2268"/>
      <c r="H70" s="2029" t="s">
        <v>1382</v>
      </c>
      <c r="I70" s="2029" t="s">
        <v>1383</v>
      </c>
      <c r="J70" s="2029" t="s">
        <v>1954</v>
      </c>
      <c r="K70" s="1594" t="s">
        <v>3582</v>
      </c>
      <c r="L70" s="1594" t="s">
        <v>3582</v>
      </c>
      <c r="M70" s="1608" t="s">
        <v>1718</v>
      </c>
      <c r="N70" s="2066" t="s">
        <v>3583</v>
      </c>
      <c r="O70" s="2268"/>
      <c r="P70" s="2029" t="s">
        <v>3584</v>
      </c>
      <c r="Q70" s="2029" t="s">
        <v>3585</v>
      </c>
      <c r="R70" s="2029" t="s">
        <v>1384</v>
      </c>
      <c r="S70" s="1608" t="s">
        <v>1718</v>
      </c>
      <c r="T70" s="1604"/>
      <c r="U70" s="1604"/>
      <c r="V70" s="1604"/>
      <c r="W70" s="1604"/>
      <c r="X70" s="1604"/>
      <c r="Y70" s="1604"/>
      <c r="Z70" s="1604"/>
      <c r="AA70" s="1604"/>
      <c r="AB70" s="1604"/>
      <c r="AC70" s="1604"/>
      <c r="AD70" s="1604"/>
      <c r="AE70" s="1604"/>
      <c r="AF70" s="1604"/>
      <c r="AG70" s="1604"/>
      <c r="AH70" s="1604"/>
      <c r="AI70" s="1604"/>
      <c r="AJ70" s="1604"/>
      <c r="AK70" s="1604"/>
      <c r="AL70" s="1604"/>
      <c r="AM70" s="1604"/>
      <c r="AN70" s="1604"/>
      <c r="AO70" s="1604"/>
      <c r="AP70" s="1604"/>
      <c r="AQ70" s="1604"/>
      <c r="AR70" s="1604"/>
      <c r="AS70" s="1604"/>
      <c r="AT70" s="1604"/>
      <c r="AU70" s="1604"/>
      <c r="AV70" s="1604"/>
      <c r="AW70" s="1604"/>
      <c r="AX70" s="1604"/>
      <c r="AY70" s="1604"/>
      <c r="AZ70" s="1604"/>
      <c r="BA70" s="1604"/>
      <c r="BB70" s="1604"/>
      <c r="BC70" s="1604"/>
      <c r="BD70" s="1604"/>
      <c r="BE70" s="1604"/>
      <c r="BF70" s="1604"/>
      <c r="BG70" s="1604"/>
      <c r="BH70" s="1604"/>
      <c r="BI70" s="1604"/>
      <c r="BJ70" s="1604"/>
      <c r="BK70" s="1604"/>
      <c r="BL70" s="1604"/>
      <c r="BM70" s="1604"/>
      <c r="BN70" s="1604"/>
      <c r="BO70" s="1604"/>
      <c r="BP70" s="1604"/>
      <c r="BQ70" s="1604"/>
      <c r="BR70" s="1604"/>
      <c r="BS70" s="1604"/>
      <c r="BT70" s="1604"/>
      <c r="BU70" s="1604"/>
      <c r="BV70" s="1604"/>
      <c r="BW70" s="1604"/>
      <c r="BX70" s="1604"/>
      <c r="BY70" s="1604"/>
      <c r="BZ70" s="1604"/>
      <c r="CA70" s="1604"/>
      <c r="CB70" s="1604"/>
      <c r="CC70" s="1604"/>
      <c r="CD70" s="1604"/>
      <c r="CE70" s="1604"/>
      <c r="CF70" s="1604"/>
      <c r="CG70" s="1604"/>
      <c r="CH70" s="1604"/>
      <c r="CI70" s="1604"/>
      <c r="CJ70" s="1604"/>
      <c r="CK70" s="1604"/>
      <c r="CL70" s="1604"/>
      <c r="CM70" s="1604"/>
      <c r="CN70" s="1604"/>
      <c r="CO70" s="1604"/>
      <c r="CP70" s="1604"/>
      <c r="CQ70" s="1604"/>
      <c r="CR70" s="1604"/>
      <c r="CS70" s="1604"/>
      <c r="CT70" s="1604"/>
      <c r="CU70" s="1604"/>
      <c r="CV70" s="1604"/>
      <c r="CW70" s="1604"/>
      <c r="CX70" s="1604"/>
      <c r="CY70" s="1604"/>
      <c r="CZ70" s="1604"/>
      <c r="DA70" s="1604"/>
      <c r="DB70" s="1604"/>
      <c r="DC70" s="1604"/>
      <c r="DD70" s="1604"/>
      <c r="DE70" s="1604"/>
      <c r="DF70" s="1604"/>
      <c r="DG70" s="1604"/>
      <c r="DH70" s="1604"/>
      <c r="DI70" s="1604"/>
      <c r="DJ70" s="1604"/>
      <c r="DK70" s="1604"/>
      <c r="DL70" s="1604"/>
      <c r="DM70" s="1604"/>
      <c r="DN70" s="1604"/>
      <c r="DO70" s="1604"/>
      <c r="DP70" s="1604"/>
      <c r="DQ70" s="1604"/>
      <c r="DR70" s="1604"/>
      <c r="DS70" s="1604"/>
      <c r="DT70" s="1604"/>
      <c r="DU70" s="1604"/>
      <c r="DV70" s="1604"/>
      <c r="DW70" s="1604"/>
      <c r="DX70" s="1604"/>
      <c r="DY70" s="1604"/>
      <c r="DZ70" s="1604"/>
      <c r="EA70" s="1604"/>
      <c r="EB70" s="1604"/>
      <c r="EC70" s="1604"/>
      <c r="ED70" s="1604"/>
      <c r="EE70" s="1604"/>
      <c r="EF70" s="1604"/>
      <c r="EG70" s="1604"/>
      <c r="EH70" s="1604"/>
      <c r="EI70" s="1604"/>
      <c r="EJ70" s="1604"/>
      <c r="EK70" s="1604"/>
      <c r="EL70" s="1604"/>
      <c r="EM70" s="1604"/>
      <c r="EN70" s="1604"/>
      <c r="EO70" s="1604"/>
      <c r="EP70" s="1604"/>
      <c r="EQ70" s="1604"/>
      <c r="ER70" s="1604"/>
      <c r="ES70" s="1604"/>
      <c r="ET70" s="1604"/>
      <c r="EU70" s="1604"/>
      <c r="EV70" s="1604"/>
      <c r="EW70" s="1604"/>
      <c r="EX70" s="1604"/>
      <c r="EY70" s="1604"/>
      <c r="EZ70" s="1604"/>
      <c r="FA70" s="1604"/>
      <c r="FB70" s="1604"/>
      <c r="FC70" s="1604"/>
      <c r="FD70" s="1604"/>
      <c r="FE70" s="1604"/>
      <c r="FF70" s="1604"/>
      <c r="FG70" s="1604"/>
      <c r="FH70" s="1604"/>
      <c r="FI70" s="1604"/>
      <c r="FJ70" s="1604"/>
      <c r="FK70" s="1604"/>
      <c r="FL70" s="1604"/>
      <c r="FM70" s="1604"/>
      <c r="FN70" s="1604"/>
      <c r="FO70" s="1604"/>
      <c r="FP70" s="1604"/>
      <c r="FQ70" s="1604"/>
      <c r="FR70" s="1604"/>
      <c r="FS70" s="1604"/>
      <c r="FT70" s="1604"/>
      <c r="FU70" s="1604"/>
      <c r="FV70" s="1604"/>
      <c r="FW70" s="1604"/>
      <c r="FX70" s="1604"/>
      <c r="FY70" s="1604"/>
      <c r="FZ70" s="1604"/>
      <c r="GA70" s="1604"/>
      <c r="GB70" s="1604"/>
      <c r="GC70" s="1604"/>
      <c r="GD70" s="1604"/>
      <c r="GE70" s="1604"/>
      <c r="GF70" s="1604"/>
      <c r="GG70" s="1604"/>
      <c r="GH70" s="1604"/>
      <c r="GI70" s="1604"/>
      <c r="GJ70" s="1604"/>
      <c r="GK70" s="1604"/>
      <c r="GL70" s="1604"/>
      <c r="GM70" s="1604"/>
      <c r="GN70" s="1604"/>
      <c r="GO70" s="1604"/>
      <c r="GP70" s="1604"/>
      <c r="GQ70" s="1604"/>
      <c r="GR70" s="1604"/>
      <c r="GS70" s="1604"/>
      <c r="GT70" s="1604"/>
      <c r="GU70" s="1604"/>
      <c r="GV70" s="1604"/>
      <c r="GW70" s="1604"/>
      <c r="GX70" s="1604"/>
      <c r="GY70" s="1604"/>
      <c r="GZ70" s="1604"/>
      <c r="HA70" s="1604"/>
      <c r="HB70" s="1604"/>
      <c r="HC70" s="1604"/>
      <c r="HD70" s="1604"/>
      <c r="HE70" s="1604"/>
      <c r="HF70" s="1604"/>
      <c r="HG70" s="1604"/>
      <c r="HH70" s="1604"/>
      <c r="HI70" s="1604"/>
      <c r="HJ70" s="1604"/>
      <c r="HK70" s="1604"/>
      <c r="HL70" s="1604"/>
      <c r="HM70" s="1604"/>
      <c r="HN70" s="1604"/>
      <c r="HO70" s="1604"/>
      <c r="HP70" s="1604"/>
      <c r="HQ70" s="1604"/>
      <c r="HR70" s="1604"/>
      <c r="HS70" s="1604"/>
      <c r="HT70" s="1604"/>
      <c r="HU70" s="1604"/>
      <c r="HV70" s="1604"/>
      <c r="HW70" s="1604"/>
      <c r="HX70" s="1604"/>
      <c r="HY70" s="1604"/>
      <c r="HZ70" s="1604"/>
      <c r="IA70" s="1604"/>
      <c r="IB70" s="1604"/>
      <c r="IC70" s="1604"/>
      <c r="ID70" s="1604"/>
      <c r="IE70" s="1604"/>
      <c r="IF70" s="1604"/>
      <c r="IG70" s="1604"/>
      <c r="IH70" s="1604"/>
      <c r="II70" s="1604"/>
      <c r="IJ70" s="1604"/>
      <c r="IK70" s="1604"/>
      <c r="IL70" s="1604"/>
      <c r="IM70" s="1604"/>
      <c r="IN70" s="1604"/>
      <c r="IO70" s="1604"/>
      <c r="IP70" s="1604"/>
      <c r="IQ70" s="1604"/>
      <c r="IR70" s="1604"/>
      <c r="IS70" s="1604"/>
      <c r="IT70" s="1604"/>
      <c r="IU70" s="1604"/>
    </row>
    <row r="71" spans="1:255">
      <c r="A71" s="2219" t="s">
        <v>1718</v>
      </c>
      <c r="B71" s="2029" t="s">
        <v>1385</v>
      </c>
      <c r="C71" s="2029" t="s">
        <v>1385</v>
      </c>
      <c r="D71" s="2029" t="s">
        <v>1385</v>
      </c>
      <c r="E71" s="1608" t="s">
        <v>3588</v>
      </c>
      <c r="F71" s="2066" t="s">
        <v>3589</v>
      </c>
      <c r="G71" s="2268"/>
      <c r="H71" s="2029" t="s">
        <v>1386</v>
      </c>
      <c r="I71" s="2029" t="s">
        <v>1386</v>
      </c>
      <c r="J71" s="2029" t="s">
        <v>1387</v>
      </c>
      <c r="K71" s="2029" t="s">
        <v>1388</v>
      </c>
      <c r="L71" s="2029" t="s">
        <v>1961</v>
      </c>
      <c r="M71" s="1608" t="s">
        <v>1721</v>
      </c>
      <c r="N71" s="2066" t="s">
        <v>3594</v>
      </c>
      <c r="O71" s="2268"/>
      <c r="P71" s="2029" t="s">
        <v>3594</v>
      </c>
      <c r="Q71" s="2029" t="s">
        <v>3594</v>
      </c>
      <c r="R71" s="2029" t="s">
        <v>1389</v>
      </c>
      <c r="S71" s="1608" t="s">
        <v>1721</v>
      </c>
      <c r="T71" s="1604"/>
      <c r="U71" s="1604"/>
      <c r="V71" s="1604"/>
      <c r="W71" s="1604"/>
      <c r="X71" s="1604"/>
      <c r="Y71" s="1604"/>
      <c r="Z71" s="1604"/>
      <c r="AA71" s="1604"/>
      <c r="AB71" s="1604"/>
      <c r="AC71" s="1604"/>
      <c r="AD71" s="1604"/>
      <c r="AE71" s="1604"/>
      <c r="AF71" s="1604"/>
      <c r="AG71" s="1604"/>
      <c r="AH71" s="1604"/>
      <c r="AI71" s="1604"/>
      <c r="AJ71" s="1604"/>
      <c r="AK71" s="1604"/>
      <c r="AL71" s="1604"/>
      <c r="AM71" s="1604"/>
      <c r="AN71" s="1604"/>
      <c r="AO71" s="1604"/>
      <c r="AP71" s="1604"/>
      <c r="AQ71" s="1604"/>
      <c r="AR71" s="1604"/>
      <c r="AS71" s="1604"/>
      <c r="AT71" s="1604"/>
      <c r="AU71" s="1604"/>
      <c r="AV71" s="1604"/>
      <c r="AW71" s="1604"/>
      <c r="AX71" s="1604"/>
      <c r="AY71" s="1604"/>
      <c r="AZ71" s="1604"/>
      <c r="BA71" s="1604"/>
      <c r="BB71" s="1604"/>
      <c r="BC71" s="1604"/>
      <c r="BD71" s="1604"/>
      <c r="BE71" s="1604"/>
      <c r="BF71" s="1604"/>
      <c r="BG71" s="1604"/>
      <c r="BH71" s="1604"/>
      <c r="BI71" s="1604"/>
      <c r="BJ71" s="1604"/>
      <c r="BK71" s="1604"/>
      <c r="BL71" s="1604"/>
      <c r="BM71" s="1604"/>
      <c r="BN71" s="1604"/>
      <c r="BO71" s="1604"/>
      <c r="BP71" s="1604"/>
      <c r="BQ71" s="1604"/>
      <c r="BR71" s="1604"/>
      <c r="BS71" s="1604"/>
      <c r="BT71" s="1604"/>
      <c r="BU71" s="1604"/>
      <c r="BV71" s="1604"/>
      <c r="BW71" s="1604"/>
      <c r="BX71" s="1604"/>
      <c r="BY71" s="1604"/>
      <c r="BZ71" s="1604"/>
      <c r="CA71" s="1604"/>
      <c r="CB71" s="1604"/>
      <c r="CC71" s="1604"/>
      <c r="CD71" s="1604"/>
      <c r="CE71" s="1604"/>
      <c r="CF71" s="1604"/>
      <c r="CG71" s="1604"/>
      <c r="CH71" s="1604"/>
      <c r="CI71" s="1604"/>
      <c r="CJ71" s="1604"/>
      <c r="CK71" s="1604"/>
      <c r="CL71" s="1604"/>
      <c r="CM71" s="1604"/>
      <c r="CN71" s="1604"/>
      <c r="CO71" s="1604"/>
      <c r="CP71" s="1604"/>
      <c r="CQ71" s="1604"/>
      <c r="CR71" s="1604"/>
      <c r="CS71" s="1604"/>
      <c r="CT71" s="1604"/>
      <c r="CU71" s="1604"/>
      <c r="CV71" s="1604"/>
      <c r="CW71" s="1604"/>
      <c r="CX71" s="1604"/>
      <c r="CY71" s="1604"/>
      <c r="CZ71" s="1604"/>
      <c r="DA71" s="1604"/>
      <c r="DB71" s="1604"/>
      <c r="DC71" s="1604"/>
      <c r="DD71" s="1604"/>
      <c r="DE71" s="1604"/>
      <c r="DF71" s="1604"/>
      <c r="DG71" s="1604"/>
      <c r="DH71" s="1604"/>
      <c r="DI71" s="1604"/>
      <c r="DJ71" s="1604"/>
      <c r="DK71" s="1604"/>
      <c r="DL71" s="1604"/>
      <c r="DM71" s="1604"/>
      <c r="DN71" s="1604"/>
      <c r="DO71" s="1604"/>
      <c r="DP71" s="1604"/>
      <c r="DQ71" s="1604"/>
      <c r="DR71" s="1604"/>
      <c r="DS71" s="1604"/>
      <c r="DT71" s="1604"/>
      <c r="DU71" s="1604"/>
      <c r="DV71" s="1604"/>
      <c r="DW71" s="1604"/>
      <c r="DX71" s="1604"/>
      <c r="DY71" s="1604"/>
      <c r="DZ71" s="1604"/>
      <c r="EA71" s="1604"/>
      <c r="EB71" s="1604"/>
      <c r="EC71" s="1604"/>
      <c r="ED71" s="1604"/>
      <c r="EE71" s="1604"/>
      <c r="EF71" s="1604"/>
      <c r="EG71" s="1604"/>
      <c r="EH71" s="1604"/>
      <c r="EI71" s="1604"/>
      <c r="EJ71" s="1604"/>
      <c r="EK71" s="1604"/>
      <c r="EL71" s="1604"/>
      <c r="EM71" s="1604"/>
      <c r="EN71" s="1604"/>
      <c r="EO71" s="1604"/>
      <c r="EP71" s="1604"/>
      <c r="EQ71" s="1604"/>
      <c r="ER71" s="1604"/>
      <c r="ES71" s="1604"/>
      <c r="ET71" s="1604"/>
      <c r="EU71" s="1604"/>
      <c r="EV71" s="1604"/>
      <c r="EW71" s="1604"/>
      <c r="EX71" s="1604"/>
      <c r="EY71" s="1604"/>
      <c r="EZ71" s="1604"/>
      <c r="FA71" s="1604"/>
      <c r="FB71" s="1604"/>
      <c r="FC71" s="1604"/>
      <c r="FD71" s="1604"/>
      <c r="FE71" s="1604"/>
      <c r="FF71" s="1604"/>
      <c r="FG71" s="1604"/>
      <c r="FH71" s="1604"/>
      <c r="FI71" s="1604"/>
      <c r="FJ71" s="1604"/>
      <c r="FK71" s="1604"/>
      <c r="FL71" s="1604"/>
      <c r="FM71" s="1604"/>
      <c r="FN71" s="1604"/>
      <c r="FO71" s="1604"/>
      <c r="FP71" s="1604"/>
      <c r="FQ71" s="1604"/>
      <c r="FR71" s="1604"/>
      <c r="FS71" s="1604"/>
      <c r="FT71" s="1604"/>
      <c r="FU71" s="1604"/>
      <c r="FV71" s="1604"/>
      <c r="FW71" s="1604"/>
      <c r="FX71" s="1604"/>
      <c r="FY71" s="1604"/>
      <c r="FZ71" s="1604"/>
      <c r="GA71" s="1604"/>
      <c r="GB71" s="1604"/>
      <c r="GC71" s="1604"/>
      <c r="GD71" s="1604"/>
      <c r="GE71" s="1604"/>
      <c r="GF71" s="1604"/>
      <c r="GG71" s="1604"/>
      <c r="GH71" s="1604"/>
      <c r="GI71" s="1604"/>
      <c r="GJ71" s="1604"/>
      <c r="GK71" s="1604"/>
      <c r="GL71" s="1604"/>
      <c r="GM71" s="1604"/>
      <c r="GN71" s="1604"/>
      <c r="GO71" s="1604"/>
      <c r="GP71" s="1604"/>
      <c r="GQ71" s="1604"/>
      <c r="GR71" s="1604"/>
      <c r="GS71" s="1604"/>
      <c r="GT71" s="1604"/>
      <c r="GU71" s="1604"/>
      <c r="GV71" s="1604"/>
      <c r="GW71" s="1604"/>
      <c r="GX71" s="1604"/>
      <c r="GY71" s="1604"/>
      <c r="GZ71" s="1604"/>
      <c r="HA71" s="1604"/>
      <c r="HB71" s="1604"/>
      <c r="HC71" s="1604"/>
      <c r="HD71" s="1604"/>
      <c r="HE71" s="1604"/>
      <c r="HF71" s="1604"/>
      <c r="HG71" s="1604"/>
      <c r="HH71" s="1604"/>
      <c r="HI71" s="1604"/>
      <c r="HJ71" s="1604"/>
      <c r="HK71" s="1604"/>
      <c r="HL71" s="1604"/>
      <c r="HM71" s="1604"/>
      <c r="HN71" s="1604"/>
      <c r="HO71" s="1604"/>
      <c r="HP71" s="1604"/>
      <c r="HQ71" s="1604"/>
      <c r="HR71" s="1604"/>
      <c r="HS71" s="1604"/>
      <c r="HT71" s="1604"/>
      <c r="HU71" s="1604"/>
      <c r="HV71" s="1604"/>
      <c r="HW71" s="1604"/>
      <c r="HX71" s="1604"/>
      <c r="HY71" s="1604"/>
      <c r="HZ71" s="1604"/>
      <c r="IA71" s="1604"/>
      <c r="IB71" s="1604"/>
      <c r="IC71" s="1604"/>
      <c r="ID71" s="1604"/>
      <c r="IE71" s="1604"/>
      <c r="IF71" s="1604"/>
      <c r="IG71" s="1604"/>
      <c r="IH71" s="1604"/>
      <c r="II71" s="1604"/>
      <c r="IJ71" s="1604"/>
      <c r="IK71" s="1604"/>
      <c r="IL71" s="1604"/>
      <c r="IM71" s="1604"/>
      <c r="IN71" s="1604"/>
      <c r="IO71" s="1604"/>
      <c r="IP71" s="1604"/>
      <c r="IQ71" s="1604"/>
      <c r="IR71" s="1604"/>
      <c r="IS71" s="1604"/>
      <c r="IT71" s="1604"/>
      <c r="IU71" s="1604"/>
    </row>
    <row r="72" spans="1:255">
      <c r="A72" s="2221" t="s">
        <v>1721</v>
      </c>
      <c r="B72" s="1600" t="s">
        <v>3007</v>
      </c>
      <c r="C72" s="1600" t="s">
        <v>3008</v>
      </c>
      <c r="D72" s="1600" t="s">
        <v>3009</v>
      </c>
      <c r="E72" s="1587" t="s">
        <v>3010</v>
      </c>
      <c r="F72" s="2265" t="s">
        <v>2337</v>
      </c>
      <c r="G72" s="2269"/>
      <c r="H72" s="1600" t="s">
        <v>2338</v>
      </c>
      <c r="I72" s="1600" t="s">
        <v>2339</v>
      </c>
      <c r="J72" s="1600" t="s">
        <v>2340</v>
      </c>
      <c r="K72" s="1600" t="s">
        <v>2341</v>
      </c>
      <c r="L72" s="1600" t="s">
        <v>2342</v>
      </c>
      <c r="M72" s="1587"/>
      <c r="N72" s="2265" t="s">
        <v>2343</v>
      </c>
      <c r="O72" s="2269"/>
      <c r="P72" s="1600" t="s">
        <v>2344</v>
      </c>
      <c r="Q72" s="1600" t="s">
        <v>181</v>
      </c>
      <c r="R72" s="1600" t="s">
        <v>182</v>
      </c>
      <c r="S72" s="1587"/>
      <c r="T72" s="1604"/>
      <c r="U72" s="1604"/>
      <c r="V72" s="1604"/>
      <c r="W72" s="1604"/>
      <c r="X72" s="1604"/>
      <c r="Y72" s="1604"/>
      <c r="Z72" s="1604"/>
      <c r="AA72" s="1604"/>
      <c r="AB72" s="1604"/>
      <c r="AC72" s="1604"/>
      <c r="AD72" s="1604"/>
      <c r="AE72" s="1604"/>
      <c r="AF72" s="1604"/>
      <c r="AG72" s="1604"/>
      <c r="AH72" s="1604"/>
      <c r="AI72" s="1604"/>
      <c r="AJ72" s="1604"/>
      <c r="AK72" s="1604"/>
      <c r="AL72" s="1604"/>
      <c r="AM72" s="1604"/>
      <c r="AN72" s="1604"/>
      <c r="AO72" s="1604"/>
      <c r="AP72" s="1604"/>
      <c r="AQ72" s="1604"/>
      <c r="AR72" s="1604"/>
      <c r="AS72" s="1604"/>
      <c r="AT72" s="1604"/>
      <c r="AU72" s="1604"/>
      <c r="AV72" s="1604"/>
      <c r="AW72" s="1604"/>
      <c r="AX72" s="1604"/>
      <c r="AY72" s="1604"/>
      <c r="AZ72" s="1604"/>
      <c r="BA72" s="1604"/>
      <c r="BB72" s="1604"/>
      <c r="BC72" s="1604"/>
      <c r="BD72" s="1604"/>
      <c r="BE72" s="1604"/>
      <c r="BF72" s="1604"/>
      <c r="BG72" s="1604"/>
      <c r="BH72" s="1604"/>
      <c r="BI72" s="1604"/>
      <c r="BJ72" s="1604"/>
      <c r="BK72" s="1604"/>
      <c r="BL72" s="1604"/>
      <c r="BM72" s="1604"/>
      <c r="BN72" s="1604"/>
      <c r="BO72" s="1604"/>
      <c r="BP72" s="1604"/>
      <c r="BQ72" s="1604"/>
      <c r="BR72" s="1604"/>
      <c r="BS72" s="1604"/>
      <c r="BT72" s="1604"/>
      <c r="BU72" s="1604"/>
      <c r="BV72" s="1604"/>
      <c r="BW72" s="1604"/>
      <c r="BX72" s="1604"/>
      <c r="BY72" s="1604"/>
      <c r="BZ72" s="1604"/>
      <c r="CA72" s="1604"/>
      <c r="CB72" s="1604"/>
      <c r="CC72" s="1604"/>
      <c r="CD72" s="1604"/>
      <c r="CE72" s="1604"/>
      <c r="CF72" s="1604"/>
      <c r="CG72" s="1604"/>
      <c r="CH72" s="1604"/>
      <c r="CI72" s="1604"/>
      <c r="CJ72" s="1604"/>
      <c r="CK72" s="1604"/>
      <c r="CL72" s="1604"/>
      <c r="CM72" s="1604"/>
      <c r="CN72" s="1604"/>
      <c r="CO72" s="1604"/>
      <c r="CP72" s="1604"/>
      <c r="CQ72" s="1604"/>
      <c r="CR72" s="1604"/>
      <c r="CS72" s="1604"/>
      <c r="CT72" s="1604"/>
      <c r="CU72" s="1604"/>
      <c r="CV72" s="1604"/>
      <c r="CW72" s="1604"/>
      <c r="CX72" s="1604"/>
      <c r="CY72" s="1604"/>
      <c r="CZ72" s="1604"/>
      <c r="DA72" s="1604"/>
      <c r="DB72" s="1604"/>
      <c r="DC72" s="1604"/>
      <c r="DD72" s="1604"/>
      <c r="DE72" s="1604"/>
      <c r="DF72" s="1604"/>
      <c r="DG72" s="1604"/>
      <c r="DH72" s="1604"/>
      <c r="DI72" s="1604"/>
      <c r="DJ72" s="1604"/>
      <c r="DK72" s="1604"/>
      <c r="DL72" s="1604"/>
      <c r="DM72" s="1604"/>
      <c r="DN72" s="1604"/>
      <c r="DO72" s="1604"/>
      <c r="DP72" s="1604"/>
      <c r="DQ72" s="1604"/>
      <c r="DR72" s="1604"/>
      <c r="DS72" s="1604"/>
      <c r="DT72" s="1604"/>
      <c r="DU72" s="1604"/>
      <c r="DV72" s="1604"/>
      <c r="DW72" s="1604"/>
      <c r="DX72" s="1604"/>
      <c r="DY72" s="1604"/>
      <c r="DZ72" s="1604"/>
      <c r="EA72" s="1604"/>
      <c r="EB72" s="1604"/>
      <c r="EC72" s="1604"/>
      <c r="ED72" s="1604"/>
      <c r="EE72" s="1604"/>
      <c r="EF72" s="1604"/>
      <c r="EG72" s="1604"/>
      <c r="EH72" s="1604"/>
      <c r="EI72" s="1604"/>
      <c r="EJ72" s="1604"/>
      <c r="EK72" s="1604"/>
      <c r="EL72" s="1604"/>
      <c r="EM72" s="1604"/>
      <c r="EN72" s="1604"/>
      <c r="EO72" s="1604"/>
      <c r="EP72" s="1604"/>
      <c r="EQ72" s="1604"/>
      <c r="ER72" s="1604"/>
      <c r="ES72" s="1604"/>
      <c r="ET72" s="1604"/>
      <c r="EU72" s="1604"/>
      <c r="EV72" s="1604"/>
      <c r="EW72" s="1604"/>
      <c r="EX72" s="1604"/>
      <c r="EY72" s="1604"/>
      <c r="EZ72" s="1604"/>
      <c r="FA72" s="1604"/>
      <c r="FB72" s="1604"/>
      <c r="FC72" s="1604"/>
      <c r="FD72" s="1604"/>
      <c r="FE72" s="1604"/>
      <c r="FF72" s="1604"/>
      <c r="FG72" s="1604"/>
      <c r="FH72" s="1604"/>
      <c r="FI72" s="1604"/>
      <c r="FJ72" s="1604"/>
      <c r="FK72" s="1604"/>
      <c r="FL72" s="1604"/>
      <c r="FM72" s="1604"/>
      <c r="FN72" s="1604"/>
      <c r="FO72" s="1604"/>
      <c r="FP72" s="1604"/>
      <c r="FQ72" s="1604"/>
      <c r="FR72" s="1604"/>
      <c r="FS72" s="1604"/>
      <c r="FT72" s="1604"/>
      <c r="FU72" s="1604"/>
      <c r="FV72" s="1604"/>
      <c r="FW72" s="1604"/>
      <c r="FX72" s="1604"/>
      <c r="FY72" s="1604"/>
      <c r="FZ72" s="1604"/>
      <c r="GA72" s="1604"/>
      <c r="GB72" s="1604"/>
      <c r="GC72" s="1604"/>
      <c r="GD72" s="1604"/>
      <c r="GE72" s="1604"/>
      <c r="GF72" s="1604"/>
      <c r="GG72" s="1604"/>
      <c r="GH72" s="1604"/>
      <c r="GI72" s="1604"/>
      <c r="GJ72" s="1604"/>
      <c r="GK72" s="1604"/>
      <c r="GL72" s="1604"/>
      <c r="GM72" s="1604"/>
      <c r="GN72" s="1604"/>
      <c r="GO72" s="1604"/>
      <c r="GP72" s="1604"/>
      <c r="GQ72" s="1604"/>
      <c r="GR72" s="1604"/>
      <c r="GS72" s="1604"/>
      <c r="GT72" s="1604"/>
      <c r="GU72" s="1604"/>
      <c r="GV72" s="1604"/>
      <c r="GW72" s="1604"/>
      <c r="GX72" s="1604"/>
      <c r="GY72" s="1604"/>
      <c r="GZ72" s="1604"/>
      <c r="HA72" s="1604"/>
      <c r="HB72" s="1604"/>
      <c r="HC72" s="1604"/>
      <c r="HD72" s="1604"/>
      <c r="HE72" s="1604"/>
      <c r="HF72" s="1604"/>
      <c r="HG72" s="1604"/>
      <c r="HH72" s="1604"/>
      <c r="HI72" s="1604"/>
      <c r="HJ72" s="1604"/>
      <c r="HK72" s="1604"/>
      <c r="HL72" s="1604"/>
      <c r="HM72" s="1604"/>
      <c r="HN72" s="1604"/>
      <c r="HO72" s="1604"/>
      <c r="HP72" s="1604"/>
      <c r="HQ72" s="1604"/>
      <c r="HR72" s="1604"/>
      <c r="HS72" s="1604"/>
      <c r="HT72" s="1604"/>
      <c r="HU72" s="1604"/>
      <c r="HV72" s="1604"/>
      <c r="HW72" s="1604"/>
      <c r="HX72" s="1604"/>
      <c r="HY72" s="1604"/>
      <c r="HZ72" s="1604"/>
      <c r="IA72" s="1604"/>
      <c r="IB72" s="1604"/>
      <c r="IC72" s="1604"/>
      <c r="ID72" s="1604"/>
      <c r="IE72" s="1604"/>
      <c r="IF72" s="1604"/>
      <c r="IG72" s="1604"/>
      <c r="IH72" s="1604"/>
      <c r="II72" s="1604"/>
      <c r="IJ72" s="1604"/>
      <c r="IK72" s="1604"/>
      <c r="IL72" s="1604"/>
      <c r="IM72" s="1604"/>
      <c r="IN72" s="1604"/>
      <c r="IO72" s="1604"/>
      <c r="IP72" s="1604"/>
      <c r="IQ72" s="1604"/>
      <c r="IR72" s="1604"/>
      <c r="IS72" s="1604"/>
      <c r="IT72" s="1604"/>
      <c r="IU72" s="1604"/>
    </row>
    <row r="73" spans="1:255">
      <c r="A73" s="2221" t="s">
        <v>1390</v>
      </c>
      <c r="B73" s="1586" t="s">
        <v>5346</v>
      </c>
      <c r="C73" s="1586" t="s">
        <v>5341</v>
      </c>
      <c r="D73" s="1586" t="s">
        <v>5341</v>
      </c>
      <c r="E73" s="1945" t="s">
        <v>5343</v>
      </c>
      <c r="F73" s="1585" t="s">
        <v>5344</v>
      </c>
      <c r="G73" s="1586"/>
      <c r="H73" s="1586" t="s">
        <v>5345</v>
      </c>
      <c r="I73" s="1586" t="s">
        <v>5341</v>
      </c>
      <c r="J73" s="1586"/>
      <c r="K73" s="1917"/>
      <c r="L73" s="1917"/>
      <c r="M73" s="1956" t="s">
        <v>1390</v>
      </c>
      <c r="N73" s="1585"/>
      <c r="O73" s="1897"/>
      <c r="P73" s="1897"/>
      <c r="Q73" s="1897">
        <v>4346</v>
      </c>
      <c r="R73" s="1897">
        <f t="shared" ref="R73:R136" si="0">SUM(O73:Q73)</f>
        <v>4346</v>
      </c>
      <c r="S73" s="1956" t="s">
        <v>1390</v>
      </c>
      <c r="T73" s="1604"/>
      <c r="U73" s="1604"/>
      <c r="V73" s="1604"/>
      <c r="W73" s="1604"/>
      <c r="X73" s="1604"/>
      <c r="Y73" s="1604"/>
      <c r="Z73" s="1604"/>
      <c r="AA73" s="1604"/>
      <c r="AB73" s="1604"/>
      <c r="AC73" s="1604"/>
      <c r="AD73" s="1604"/>
      <c r="AE73" s="1604"/>
      <c r="AF73" s="1604"/>
      <c r="AG73" s="1604"/>
      <c r="AH73" s="1604"/>
      <c r="AI73" s="1604"/>
      <c r="AJ73" s="1604"/>
      <c r="AK73" s="1604"/>
      <c r="AL73" s="1604"/>
      <c r="AM73" s="1604"/>
      <c r="AN73" s="1604"/>
      <c r="AO73" s="1604"/>
      <c r="AP73" s="1604"/>
      <c r="AQ73" s="1604"/>
      <c r="AR73" s="1604"/>
      <c r="AS73" s="1604"/>
      <c r="AT73" s="1604"/>
      <c r="AU73" s="1604"/>
      <c r="AV73" s="1604"/>
      <c r="AW73" s="1604"/>
      <c r="AX73" s="1604"/>
      <c r="AY73" s="1604"/>
      <c r="AZ73" s="1604"/>
      <c r="BA73" s="1604"/>
      <c r="BB73" s="1604"/>
      <c r="BC73" s="1604"/>
      <c r="BD73" s="1604"/>
      <c r="BE73" s="1604"/>
      <c r="BF73" s="1604"/>
      <c r="BG73" s="1604"/>
      <c r="BH73" s="1604"/>
      <c r="BI73" s="1604"/>
      <c r="BJ73" s="1604"/>
      <c r="BK73" s="1604"/>
      <c r="BL73" s="1604"/>
      <c r="BM73" s="1604"/>
      <c r="BN73" s="1604"/>
      <c r="BO73" s="1604"/>
      <c r="BP73" s="1604"/>
      <c r="BQ73" s="1604"/>
      <c r="BR73" s="1604"/>
      <c r="BS73" s="1604"/>
      <c r="BT73" s="1604"/>
      <c r="BU73" s="1604"/>
      <c r="BV73" s="1604"/>
      <c r="BW73" s="1604"/>
      <c r="BX73" s="1604"/>
      <c r="BY73" s="1604"/>
      <c r="BZ73" s="1604"/>
      <c r="CA73" s="1604"/>
      <c r="CB73" s="1604"/>
      <c r="CC73" s="1604"/>
      <c r="CD73" s="1604"/>
      <c r="CE73" s="1604"/>
      <c r="CF73" s="1604"/>
      <c r="CG73" s="1604"/>
      <c r="CH73" s="1604"/>
      <c r="CI73" s="1604"/>
      <c r="CJ73" s="1604"/>
      <c r="CK73" s="1604"/>
      <c r="CL73" s="1604"/>
      <c r="CM73" s="1604"/>
      <c r="CN73" s="1604"/>
      <c r="CO73" s="1604"/>
      <c r="CP73" s="1604"/>
      <c r="CQ73" s="1604"/>
      <c r="CR73" s="1604"/>
      <c r="CS73" s="1604"/>
      <c r="CT73" s="1604"/>
      <c r="CU73" s="1604"/>
      <c r="CV73" s="1604"/>
      <c r="CW73" s="1604"/>
      <c r="CX73" s="1604"/>
      <c r="CY73" s="1604"/>
      <c r="CZ73" s="1604"/>
      <c r="DA73" s="1604"/>
      <c r="DB73" s="1604"/>
      <c r="DC73" s="1604"/>
      <c r="DD73" s="1604"/>
      <c r="DE73" s="1604"/>
      <c r="DF73" s="1604"/>
      <c r="DG73" s="1604"/>
      <c r="DH73" s="1604"/>
      <c r="DI73" s="1604"/>
      <c r="DJ73" s="1604"/>
      <c r="DK73" s="1604"/>
      <c r="DL73" s="1604"/>
      <c r="DM73" s="1604"/>
      <c r="DN73" s="1604"/>
      <c r="DO73" s="1604"/>
      <c r="DP73" s="1604"/>
      <c r="DQ73" s="1604"/>
      <c r="DR73" s="1604"/>
      <c r="DS73" s="1604"/>
      <c r="DT73" s="1604"/>
      <c r="DU73" s="1604"/>
      <c r="DV73" s="1604"/>
      <c r="DW73" s="1604"/>
      <c r="DX73" s="1604"/>
      <c r="DY73" s="1604"/>
      <c r="DZ73" s="1604"/>
      <c r="EA73" s="1604"/>
      <c r="EB73" s="1604"/>
      <c r="EC73" s="1604"/>
      <c r="ED73" s="1604"/>
      <c r="EE73" s="1604"/>
      <c r="EF73" s="1604"/>
      <c r="EG73" s="1604"/>
      <c r="EH73" s="1604"/>
      <c r="EI73" s="1604"/>
      <c r="EJ73" s="1604"/>
      <c r="EK73" s="1604"/>
      <c r="EL73" s="1604"/>
      <c r="EM73" s="1604"/>
      <c r="EN73" s="1604"/>
      <c r="EO73" s="1604"/>
      <c r="EP73" s="1604"/>
      <c r="EQ73" s="1604"/>
      <c r="ER73" s="1604"/>
      <c r="ES73" s="1604"/>
      <c r="ET73" s="1604"/>
      <c r="EU73" s="1604"/>
      <c r="EV73" s="1604"/>
      <c r="EW73" s="1604"/>
      <c r="EX73" s="1604"/>
      <c r="EY73" s="1604"/>
      <c r="EZ73" s="1604"/>
      <c r="FA73" s="1604"/>
      <c r="FB73" s="1604"/>
      <c r="FC73" s="1604"/>
      <c r="FD73" s="1604"/>
      <c r="FE73" s="1604"/>
      <c r="FF73" s="1604"/>
      <c r="FG73" s="1604"/>
      <c r="FH73" s="1604"/>
      <c r="FI73" s="1604"/>
      <c r="FJ73" s="1604"/>
      <c r="FK73" s="1604"/>
      <c r="FL73" s="1604"/>
      <c r="FM73" s="1604"/>
      <c r="FN73" s="1604"/>
      <c r="FO73" s="1604"/>
      <c r="FP73" s="1604"/>
      <c r="FQ73" s="1604"/>
      <c r="FR73" s="1604"/>
      <c r="FS73" s="1604"/>
      <c r="FT73" s="1604"/>
      <c r="FU73" s="1604"/>
      <c r="FV73" s="1604"/>
      <c r="FW73" s="1604"/>
      <c r="FX73" s="1604"/>
      <c r="FY73" s="1604"/>
      <c r="FZ73" s="1604"/>
      <c r="GA73" s="1604"/>
      <c r="GB73" s="1604"/>
      <c r="GC73" s="1604"/>
      <c r="GD73" s="1604"/>
      <c r="GE73" s="1604"/>
      <c r="GF73" s="1604"/>
      <c r="GG73" s="1604"/>
      <c r="GH73" s="1604"/>
      <c r="GI73" s="1604"/>
      <c r="GJ73" s="1604"/>
      <c r="GK73" s="1604"/>
      <c r="GL73" s="1604"/>
      <c r="GM73" s="1604"/>
      <c r="GN73" s="1604"/>
      <c r="GO73" s="1604"/>
      <c r="GP73" s="1604"/>
      <c r="GQ73" s="1604"/>
      <c r="GR73" s="1604"/>
      <c r="GS73" s="1604"/>
      <c r="GT73" s="1604"/>
      <c r="GU73" s="1604"/>
      <c r="GV73" s="1604"/>
      <c r="GW73" s="1604"/>
      <c r="GX73" s="1604"/>
      <c r="GY73" s="1604"/>
      <c r="GZ73" s="1604"/>
      <c r="HA73" s="1604"/>
      <c r="HB73" s="1604"/>
      <c r="HC73" s="1604"/>
      <c r="HD73" s="1604"/>
      <c r="HE73" s="1604"/>
      <c r="HF73" s="1604"/>
      <c r="HG73" s="1604"/>
      <c r="HH73" s="1604"/>
      <c r="HI73" s="1604"/>
      <c r="HJ73" s="1604"/>
      <c r="HK73" s="1604"/>
      <c r="HL73" s="1604"/>
      <c r="HM73" s="1604"/>
      <c r="HN73" s="1604"/>
      <c r="HO73" s="1604"/>
      <c r="HP73" s="1604"/>
      <c r="HQ73" s="1604"/>
      <c r="HR73" s="1604"/>
      <c r="HS73" s="1604"/>
      <c r="HT73" s="1604"/>
      <c r="HU73" s="1604"/>
      <c r="HV73" s="1604"/>
      <c r="HW73" s="1604"/>
      <c r="HX73" s="1604"/>
      <c r="HY73" s="1604"/>
      <c r="HZ73" s="1604"/>
      <c r="IA73" s="1604"/>
      <c r="IB73" s="1604"/>
      <c r="IC73" s="1604"/>
      <c r="ID73" s="1604"/>
      <c r="IE73" s="1604"/>
      <c r="IF73" s="1604"/>
      <c r="IG73" s="1604"/>
      <c r="IH73" s="1604"/>
      <c r="II73" s="1604"/>
      <c r="IJ73" s="1604"/>
      <c r="IK73" s="1604"/>
      <c r="IL73" s="1604"/>
      <c r="IM73" s="1604"/>
      <c r="IN73" s="1604"/>
      <c r="IO73" s="1604"/>
      <c r="IP73" s="1604"/>
      <c r="IQ73" s="1604"/>
      <c r="IR73" s="1604"/>
      <c r="IS73" s="1604"/>
      <c r="IT73" s="1604"/>
      <c r="IU73" s="1604"/>
    </row>
    <row r="74" spans="1:255">
      <c r="A74" s="2221" t="s">
        <v>1391</v>
      </c>
      <c r="B74" s="1586" t="s">
        <v>5347</v>
      </c>
      <c r="C74" s="1586" t="s">
        <v>5341</v>
      </c>
      <c r="D74" s="1586" t="s">
        <v>5341</v>
      </c>
      <c r="E74" s="1945" t="s">
        <v>5343</v>
      </c>
      <c r="F74" s="1585" t="s">
        <v>5344</v>
      </c>
      <c r="G74" s="1586"/>
      <c r="H74" s="1586" t="s">
        <v>5345</v>
      </c>
      <c r="I74" s="1586" t="s">
        <v>5341</v>
      </c>
      <c r="J74" s="1586"/>
      <c r="K74" s="1917"/>
      <c r="L74" s="1917"/>
      <c r="M74" s="1956" t="s">
        <v>1391</v>
      </c>
      <c r="N74" s="1585" t="s">
        <v>1778</v>
      </c>
      <c r="O74" s="1917"/>
      <c r="P74" s="1917"/>
      <c r="Q74" s="1917">
        <v>619</v>
      </c>
      <c r="R74" s="1917">
        <f t="shared" si="0"/>
        <v>619</v>
      </c>
      <c r="S74" s="1956" t="s">
        <v>1391</v>
      </c>
      <c r="T74" s="1604"/>
      <c r="U74" s="1604"/>
      <c r="V74" s="1604"/>
      <c r="W74" s="1604"/>
      <c r="X74" s="1604"/>
      <c r="Y74" s="1604"/>
      <c r="Z74" s="1604"/>
      <c r="AA74" s="1604"/>
      <c r="AB74" s="1604"/>
      <c r="AC74" s="1604"/>
      <c r="AD74" s="1604"/>
      <c r="AE74" s="1604"/>
      <c r="AF74" s="1604"/>
      <c r="AG74" s="1604"/>
      <c r="AH74" s="1604"/>
      <c r="AI74" s="1604"/>
      <c r="AJ74" s="1604"/>
      <c r="AK74" s="1604"/>
      <c r="AL74" s="1604"/>
      <c r="AM74" s="1604"/>
      <c r="AN74" s="1604"/>
      <c r="AO74" s="1604"/>
      <c r="AP74" s="1604"/>
      <c r="AQ74" s="1604"/>
      <c r="AR74" s="1604"/>
      <c r="AS74" s="1604"/>
      <c r="AT74" s="1604"/>
      <c r="AU74" s="1604"/>
      <c r="AV74" s="1604"/>
      <c r="AW74" s="1604"/>
      <c r="AX74" s="1604"/>
      <c r="AY74" s="1604"/>
      <c r="AZ74" s="1604"/>
      <c r="BA74" s="1604"/>
      <c r="BB74" s="1604"/>
      <c r="BC74" s="1604"/>
      <c r="BD74" s="1604"/>
      <c r="BE74" s="1604"/>
      <c r="BF74" s="1604"/>
      <c r="BG74" s="1604"/>
      <c r="BH74" s="1604"/>
      <c r="BI74" s="1604"/>
      <c r="BJ74" s="1604"/>
      <c r="BK74" s="1604"/>
      <c r="BL74" s="1604"/>
      <c r="BM74" s="1604"/>
      <c r="BN74" s="1604"/>
      <c r="BO74" s="1604"/>
      <c r="BP74" s="1604"/>
      <c r="BQ74" s="1604"/>
      <c r="BR74" s="1604"/>
      <c r="BS74" s="1604"/>
      <c r="BT74" s="1604"/>
      <c r="BU74" s="1604"/>
      <c r="BV74" s="1604"/>
      <c r="BW74" s="1604"/>
      <c r="BX74" s="1604"/>
      <c r="BY74" s="1604"/>
      <c r="BZ74" s="1604"/>
      <c r="CA74" s="1604"/>
      <c r="CB74" s="1604"/>
      <c r="CC74" s="1604"/>
      <c r="CD74" s="1604"/>
      <c r="CE74" s="1604"/>
      <c r="CF74" s="1604"/>
      <c r="CG74" s="1604"/>
      <c r="CH74" s="1604"/>
      <c r="CI74" s="1604"/>
      <c r="CJ74" s="1604"/>
      <c r="CK74" s="1604"/>
      <c r="CL74" s="1604"/>
      <c r="CM74" s="1604"/>
      <c r="CN74" s="1604"/>
      <c r="CO74" s="1604"/>
      <c r="CP74" s="1604"/>
      <c r="CQ74" s="1604"/>
      <c r="CR74" s="1604"/>
      <c r="CS74" s="1604"/>
      <c r="CT74" s="1604"/>
      <c r="CU74" s="1604"/>
      <c r="CV74" s="1604"/>
      <c r="CW74" s="1604"/>
      <c r="CX74" s="1604"/>
      <c r="CY74" s="1604"/>
      <c r="CZ74" s="1604"/>
      <c r="DA74" s="1604"/>
      <c r="DB74" s="1604"/>
      <c r="DC74" s="1604"/>
      <c r="DD74" s="1604"/>
      <c r="DE74" s="1604"/>
      <c r="DF74" s="1604"/>
      <c r="DG74" s="1604"/>
      <c r="DH74" s="1604"/>
      <c r="DI74" s="1604"/>
      <c r="DJ74" s="1604"/>
      <c r="DK74" s="1604"/>
      <c r="DL74" s="1604"/>
      <c r="DM74" s="1604"/>
      <c r="DN74" s="1604"/>
      <c r="DO74" s="1604"/>
      <c r="DP74" s="1604"/>
      <c r="DQ74" s="1604"/>
      <c r="DR74" s="1604"/>
      <c r="DS74" s="1604"/>
      <c r="DT74" s="1604"/>
      <c r="DU74" s="1604"/>
      <c r="DV74" s="1604"/>
      <c r="DW74" s="1604"/>
      <c r="DX74" s="1604"/>
      <c r="DY74" s="1604"/>
      <c r="DZ74" s="1604"/>
      <c r="EA74" s="1604"/>
      <c r="EB74" s="1604"/>
      <c r="EC74" s="1604"/>
      <c r="ED74" s="1604"/>
      <c r="EE74" s="1604"/>
      <c r="EF74" s="1604"/>
      <c r="EG74" s="1604"/>
      <c r="EH74" s="1604"/>
      <c r="EI74" s="1604"/>
      <c r="EJ74" s="1604"/>
      <c r="EK74" s="1604"/>
      <c r="EL74" s="1604"/>
      <c r="EM74" s="1604"/>
      <c r="EN74" s="1604"/>
      <c r="EO74" s="1604"/>
      <c r="EP74" s="1604"/>
      <c r="EQ74" s="1604"/>
      <c r="ER74" s="1604"/>
      <c r="ES74" s="1604"/>
      <c r="ET74" s="1604"/>
      <c r="EU74" s="1604"/>
      <c r="EV74" s="1604"/>
      <c r="EW74" s="1604"/>
      <c r="EX74" s="1604"/>
      <c r="EY74" s="1604"/>
      <c r="EZ74" s="1604"/>
      <c r="FA74" s="1604"/>
      <c r="FB74" s="1604"/>
      <c r="FC74" s="1604"/>
      <c r="FD74" s="1604"/>
      <c r="FE74" s="1604"/>
      <c r="FF74" s="1604"/>
      <c r="FG74" s="1604"/>
      <c r="FH74" s="1604"/>
      <c r="FI74" s="1604"/>
      <c r="FJ74" s="1604"/>
      <c r="FK74" s="1604"/>
      <c r="FL74" s="1604"/>
      <c r="FM74" s="1604"/>
      <c r="FN74" s="1604"/>
      <c r="FO74" s="1604"/>
      <c r="FP74" s="1604"/>
      <c r="FQ74" s="1604"/>
      <c r="FR74" s="1604"/>
      <c r="FS74" s="1604"/>
      <c r="FT74" s="1604"/>
      <c r="FU74" s="1604"/>
      <c r="FV74" s="1604"/>
      <c r="FW74" s="1604"/>
      <c r="FX74" s="1604"/>
      <c r="FY74" s="1604"/>
      <c r="FZ74" s="1604"/>
      <c r="GA74" s="1604"/>
      <c r="GB74" s="1604"/>
      <c r="GC74" s="1604"/>
      <c r="GD74" s="1604"/>
      <c r="GE74" s="1604"/>
      <c r="GF74" s="1604"/>
      <c r="GG74" s="1604"/>
      <c r="GH74" s="1604"/>
      <c r="GI74" s="1604"/>
      <c r="GJ74" s="1604"/>
      <c r="GK74" s="1604"/>
      <c r="GL74" s="1604"/>
      <c r="GM74" s="1604"/>
      <c r="GN74" s="1604"/>
      <c r="GO74" s="1604"/>
      <c r="GP74" s="1604"/>
      <c r="GQ74" s="1604"/>
      <c r="GR74" s="1604"/>
      <c r="GS74" s="1604"/>
      <c r="GT74" s="1604"/>
      <c r="GU74" s="1604"/>
      <c r="GV74" s="1604"/>
      <c r="GW74" s="1604"/>
      <c r="GX74" s="1604"/>
      <c r="GY74" s="1604"/>
      <c r="GZ74" s="1604"/>
      <c r="HA74" s="1604"/>
      <c r="HB74" s="1604"/>
      <c r="HC74" s="1604"/>
      <c r="HD74" s="1604"/>
      <c r="HE74" s="1604"/>
      <c r="HF74" s="1604"/>
      <c r="HG74" s="1604"/>
      <c r="HH74" s="1604"/>
      <c r="HI74" s="1604"/>
      <c r="HJ74" s="1604"/>
      <c r="HK74" s="1604"/>
      <c r="HL74" s="1604"/>
      <c r="HM74" s="1604"/>
      <c r="HN74" s="1604"/>
      <c r="HO74" s="1604"/>
      <c r="HP74" s="1604"/>
      <c r="HQ74" s="1604"/>
      <c r="HR74" s="1604"/>
      <c r="HS74" s="1604"/>
      <c r="HT74" s="1604"/>
      <c r="HU74" s="1604"/>
      <c r="HV74" s="1604"/>
      <c r="HW74" s="1604"/>
      <c r="HX74" s="1604"/>
      <c r="HY74" s="1604"/>
      <c r="HZ74" s="1604"/>
      <c r="IA74" s="1604"/>
      <c r="IB74" s="1604"/>
      <c r="IC74" s="1604"/>
      <c r="ID74" s="1604"/>
      <c r="IE74" s="1604"/>
      <c r="IF74" s="1604"/>
      <c r="IG74" s="1604"/>
      <c r="IH74" s="1604"/>
      <c r="II74" s="1604"/>
      <c r="IJ74" s="1604"/>
      <c r="IK74" s="1604"/>
      <c r="IL74" s="1604"/>
      <c r="IM74" s="1604"/>
      <c r="IN74" s="1604"/>
      <c r="IO74" s="1604"/>
      <c r="IP74" s="1604"/>
      <c r="IQ74" s="1604"/>
      <c r="IR74" s="1604"/>
      <c r="IS74" s="1604"/>
      <c r="IT74" s="1604"/>
      <c r="IU74" s="1604"/>
    </row>
    <row r="75" spans="1:255">
      <c r="A75" s="2221" t="s">
        <v>1392</v>
      </c>
      <c r="B75" s="1586" t="s">
        <v>5348</v>
      </c>
      <c r="C75" s="1586" t="s">
        <v>5341</v>
      </c>
      <c r="D75" s="1586" t="s">
        <v>5341</v>
      </c>
      <c r="E75" s="1945" t="s">
        <v>5343</v>
      </c>
      <c r="F75" s="1585" t="s">
        <v>5344</v>
      </c>
      <c r="G75" s="1586"/>
      <c r="H75" s="1586" t="s">
        <v>5345</v>
      </c>
      <c r="I75" s="1586" t="s">
        <v>5341</v>
      </c>
      <c r="J75" s="1586"/>
      <c r="K75" s="1917"/>
      <c r="L75" s="1917"/>
      <c r="M75" s="1956" t="s">
        <v>1392</v>
      </c>
      <c r="N75" s="1585"/>
      <c r="O75" s="1917"/>
      <c r="P75" s="1917"/>
      <c r="Q75" s="1917">
        <v>1064</v>
      </c>
      <c r="R75" s="1917">
        <f t="shared" si="0"/>
        <v>1064</v>
      </c>
      <c r="S75" s="1956" t="s">
        <v>1392</v>
      </c>
      <c r="T75" s="1604"/>
      <c r="U75" s="1604"/>
      <c r="V75" s="1604"/>
      <c r="W75" s="1604"/>
      <c r="X75" s="1604"/>
      <c r="Y75" s="1604"/>
      <c r="Z75" s="1604"/>
      <c r="AA75" s="1604"/>
      <c r="AB75" s="1604"/>
      <c r="AC75" s="1604"/>
      <c r="AD75" s="1604"/>
      <c r="AE75" s="1604"/>
      <c r="AF75" s="1604"/>
      <c r="AG75" s="1604"/>
      <c r="AH75" s="1604"/>
      <c r="AI75" s="1604"/>
      <c r="AJ75" s="1604"/>
      <c r="AK75" s="1604"/>
      <c r="AL75" s="1604"/>
      <c r="AM75" s="1604"/>
      <c r="AN75" s="1604"/>
      <c r="AO75" s="1604"/>
      <c r="AP75" s="1604"/>
      <c r="AQ75" s="1604"/>
      <c r="AR75" s="1604"/>
      <c r="AS75" s="1604"/>
      <c r="AT75" s="1604"/>
      <c r="AU75" s="1604"/>
      <c r="AV75" s="1604"/>
      <c r="AW75" s="1604"/>
      <c r="AX75" s="1604"/>
      <c r="AY75" s="1604"/>
      <c r="AZ75" s="1604"/>
      <c r="BA75" s="1604"/>
      <c r="BB75" s="1604"/>
      <c r="BC75" s="1604"/>
      <c r="BD75" s="1604"/>
      <c r="BE75" s="1604"/>
      <c r="BF75" s="1604"/>
      <c r="BG75" s="1604"/>
      <c r="BH75" s="1604"/>
      <c r="BI75" s="1604"/>
      <c r="BJ75" s="1604"/>
      <c r="BK75" s="1604"/>
      <c r="BL75" s="1604"/>
      <c r="BM75" s="1604"/>
      <c r="BN75" s="1604"/>
      <c r="BO75" s="1604"/>
      <c r="BP75" s="1604"/>
      <c r="BQ75" s="1604"/>
      <c r="BR75" s="1604"/>
      <c r="BS75" s="1604"/>
      <c r="BT75" s="1604"/>
      <c r="BU75" s="1604"/>
      <c r="BV75" s="1604"/>
      <c r="BW75" s="1604"/>
      <c r="BX75" s="1604"/>
      <c r="BY75" s="1604"/>
      <c r="BZ75" s="1604"/>
      <c r="CA75" s="1604"/>
      <c r="CB75" s="1604"/>
      <c r="CC75" s="1604"/>
      <c r="CD75" s="1604"/>
      <c r="CE75" s="1604"/>
      <c r="CF75" s="1604"/>
      <c r="CG75" s="1604"/>
      <c r="CH75" s="1604"/>
      <c r="CI75" s="1604"/>
      <c r="CJ75" s="1604"/>
      <c r="CK75" s="1604"/>
      <c r="CL75" s="1604"/>
      <c r="CM75" s="1604"/>
      <c r="CN75" s="1604"/>
      <c r="CO75" s="1604"/>
      <c r="CP75" s="1604"/>
      <c r="CQ75" s="1604"/>
      <c r="CR75" s="1604"/>
      <c r="CS75" s="1604"/>
      <c r="CT75" s="1604"/>
      <c r="CU75" s="1604"/>
      <c r="CV75" s="1604"/>
      <c r="CW75" s="1604"/>
      <c r="CX75" s="1604"/>
      <c r="CY75" s="1604"/>
      <c r="CZ75" s="1604"/>
      <c r="DA75" s="1604"/>
      <c r="DB75" s="1604"/>
      <c r="DC75" s="1604"/>
      <c r="DD75" s="1604"/>
      <c r="DE75" s="1604"/>
      <c r="DF75" s="1604"/>
      <c r="DG75" s="1604"/>
      <c r="DH75" s="1604"/>
      <c r="DI75" s="1604"/>
      <c r="DJ75" s="1604"/>
      <c r="DK75" s="1604"/>
      <c r="DL75" s="1604"/>
      <c r="DM75" s="1604"/>
      <c r="DN75" s="1604"/>
      <c r="DO75" s="1604"/>
      <c r="DP75" s="1604"/>
      <c r="DQ75" s="1604"/>
      <c r="DR75" s="1604"/>
      <c r="DS75" s="1604"/>
      <c r="DT75" s="1604"/>
      <c r="DU75" s="1604"/>
      <c r="DV75" s="1604"/>
      <c r="DW75" s="1604"/>
      <c r="DX75" s="1604"/>
      <c r="DY75" s="1604"/>
      <c r="DZ75" s="1604"/>
      <c r="EA75" s="1604"/>
      <c r="EB75" s="1604"/>
      <c r="EC75" s="1604"/>
      <c r="ED75" s="1604"/>
      <c r="EE75" s="1604"/>
      <c r="EF75" s="1604"/>
      <c r="EG75" s="1604"/>
      <c r="EH75" s="1604"/>
      <c r="EI75" s="1604"/>
      <c r="EJ75" s="1604"/>
      <c r="EK75" s="1604"/>
      <c r="EL75" s="1604"/>
      <c r="EM75" s="1604"/>
      <c r="EN75" s="1604"/>
      <c r="EO75" s="1604"/>
      <c r="EP75" s="1604"/>
      <c r="EQ75" s="1604"/>
      <c r="ER75" s="1604"/>
      <c r="ES75" s="1604"/>
      <c r="ET75" s="1604"/>
      <c r="EU75" s="1604"/>
      <c r="EV75" s="1604"/>
      <c r="EW75" s="1604"/>
      <c r="EX75" s="1604"/>
      <c r="EY75" s="1604"/>
      <c r="EZ75" s="1604"/>
      <c r="FA75" s="1604"/>
      <c r="FB75" s="1604"/>
      <c r="FC75" s="1604"/>
      <c r="FD75" s="1604"/>
      <c r="FE75" s="1604"/>
      <c r="FF75" s="1604"/>
      <c r="FG75" s="1604"/>
      <c r="FH75" s="1604"/>
      <c r="FI75" s="1604"/>
      <c r="FJ75" s="1604"/>
      <c r="FK75" s="1604"/>
      <c r="FL75" s="1604"/>
      <c r="FM75" s="1604"/>
      <c r="FN75" s="1604"/>
      <c r="FO75" s="1604"/>
      <c r="FP75" s="1604"/>
      <c r="FQ75" s="1604"/>
      <c r="FR75" s="1604"/>
      <c r="FS75" s="1604"/>
      <c r="FT75" s="1604"/>
      <c r="FU75" s="1604"/>
      <c r="FV75" s="1604"/>
      <c r="FW75" s="1604"/>
      <c r="FX75" s="1604"/>
      <c r="FY75" s="1604"/>
      <c r="FZ75" s="1604"/>
      <c r="GA75" s="1604"/>
      <c r="GB75" s="1604"/>
      <c r="GC75" s="1604"/>
      <c r="GD75" s="1604"/>
      <c r="GE75" s="1604"/>
      <c r="GF75" s="1604"/>
      <c r="GG75" s="1604"/>
      <c r="GH75" s="1604"/>
      <c r="GI75" s="1604"/>
      <c r="GJ75" s="1604"/>
      <c r="GK75" s="1604"/>
      <c r="GL75" s="1604"/>
      <c r="GM75" s="1604"/>
      <c r="GN75" s="1604"/>
      <c r="GO75" s="1604"/>
      <c r="GP75" s="1604"/>
      <c r="GQ75" s="1604"/>
      <c r="GR75" s="1604"/>
      <c r="GS75" s="1604"/>
      <c r="GT75" s="1604"/>
      <c r="GU75" s="1604"/>
      <c r="GV75" s="1604"/>
      <c r="GW75" s="1604"/>
      <c r="GX75" s="1604"/>
      <c r="GY75" s="1604"/>
      <c r="GZ75" s="1604"/>
      <c r="HA75" s="1604"/>
      <c r="HB75" s="1604"/>
      <c r="HC75" s="1604"/>
      <c r="HD75" s="1604"/>
      <c r="HE75" s="1604"/>
      <c r="HF75" s="1604"/>
      <c r="HG75" s="1604"/>
      <c r="HH75" s="1604"/>
      <c r="HI75" s="1604"/>
      <c r="HJ75" s="1604"/>
      <c r="HK75" s="1604"/>
      <c r="HL75" s="1604"/>
      <c r="HM75" s="1604"/>
      <c r="HN75" s="1604"/>
      <c r="HO75" s="1604"/>
      <c r="HP75" s="1604"/>
      <c r="HQ75" s="1604"/>
      <c r="HR75" s="1604"/>
      <c r="HS75" s="1604"/>
      <c r="HT75" s="1604"/>
      <c r="HU75" s="1604"/>
      <c r="HV75" s="1604"/>
      <c r="HW75" s="1604"/>
      <c r="HX75" s="1604"/>
      <c r="HY75" s="1604"/>
      <c r="HZ75" s="1604"/>
      <c r="IA75" s="1604"/>
      <c r="IB75" s="1604"/>
      <c r="IC75" s="1604"/>
      <c r="ID75" s="1604"/>
      <c r="IE75" s="1604"/>
      <c r="IF75" s="1604"/>
      <c r="IG75" s="1604"/>
      <c r="IH75" s="1604"/>
      <c r="II75" s="1604"/>
      <c r="IJ75" s="1604"/>
      <c r="IK75" s="1604"/>
      <c r="IL75" s="1604"/>
      <c r="IM75" s="1604"/>
      <c r="IN75" s="1604"/>
      <c r="IO75" s="1604"/>
      <c r="IP75" s="1604"/>
      <c r="IQ75" s="1604"/>
      <c r="IR75" s="1604"/>
      <c r="IS75" s="1604"/>
      <c r="IT75" s="1604"/>
      <c r="IU75" s="1604"/>
    </row>
    <row r="76" spans="1:255">
      <c r="A76" s="2221" t="s">
        <v>1393</v>
      </c>
      <c r="B76" s="1586" t="s">
        <v>5349</v>
      </c>
      <c r="C76" s="1586" t="s">
        <v>5341</v>
      </c>
      <c r="D76" s="1586" t="s">
        <v>5341</v>
      </c>
      <c r="E76" s="1945" t="s">
        <v>5343</v>
      </c>
      <c r="F76" s="1585" t="s">
        <v>5344</v>
      </c>
      <c r="G76" s="1586"/>
      <c r="H76" s="1586" t="s">
        <v>5345</v>
      </c>
      <c r="I76" s="1586" t="s">
        <v>5341</v>
      </c>
      <c r="J76" s="1586"/>
      <c r="K76" s="1917"/>
      <c r="L76" s="1917"/>
      <c r="M76" s="1956" t="s">
        <v>1393</v>
      </c>
      <c r="N76" s="1585"/>
      <c r="O76" s="1917"/>
      <c r="P76" s="1917"/>
      <c r="Q76" s="1917">
        <v>96133</v>
      </c>
      <c r="R76" s="1917">
        <f t="shared" si="0"/>
        <v>96133</v>
      </c>
      <c r="S76" s="1956" t="s">
        <v>1393</v>
      </c>
      <c r="T76" s="1604"/>
      <c r="U76" s="1604"/>
      <c r="V76" s="1604"/>
      <c r="W76" s="1604"/>
      <c r="X76" s="1604"/>
      <c r="Y76" s="1604"/>
      <c r="Z76" s="1604"/>
      <c r="AA76" s="1604"/>
      <c r="AB76" s="1604"/>
      <c r="AC76" s="1604"/>
      <c r="AD76" s="1604"/>
      <c r="AE76" s="1604"/>
      <c r="AF76" s="1604"/>
      <c r="AG76" s="1604"/>
      <c r="AH76" s="1604"/>
      <c r="AI76" s="1604"/>
      <c r="AJ76" s="1604"/>
      <c r="AK76" s="1604"/>
      <c r="AL76" s="1604"/>
      <c r="AM76" s="1604"/>
      <c r="AN76" s="1604"/>
      <c r="AO76" s="1604"/>
      <c r="AP76" s="1604"/>
      <c r="AQ76" s="1604"/>
      <c r="AR76" s="1604"/>
      <c r="AS76" s="1604"/>
      <c r="AT76" s="1604"/>
      <c r="AU76" s="1604"/>
      <c r="AV76" s="1604"/>
      <c r="AW76" s="1604"/>
      <c r="AX76" s="1604"/>
      <c r="AY76" s="1604"/>
      <c r="AZ76" s="1604"/>
      <c r="BA76" s="1604"/>
      <c r="BB76" s="1604"/>
      <c r="BC76" s="1604"/>
      <c r="BD76" s="1604"/>
      <c r="BE76" s="1604"/>
      <c r="BF76" s="1604"/>
      <c r="BG76" s="1604"/>
      <c r="BH76" s="1604"/>
      <c r="BI76" s="1604"/>
      <c r="BJ76" s="1604"/>
      <c r="BK76" s="1604"/>
      <c r="BL76" s="1604"/>
      <c r="BM76" s="1604"/>
      <c r="BN76" s="1604"/>
      <c r="BO76" s="1604"/>
      <c r="BP76" s="1604"/>
      <c r="BQ76" s="1604"/>
      <c r="BR76" s="1604"/>
      <c r="BS76" s="1604"/>
      <c r="BT76" s="1604"/>
      <c r="BU76" s="1604"/>
      <c r="BV76" s="1604"/>
      <c r="BW76" s="1604"/>
      <c r="BX76" s="1604"/>
      <c r="BY76" s="1604"/>
      <c r="BZ76" s="1604"/>
      <c r="CA76" s="1604"/>
      <c r="CB76" s="1604"/>
      <c r="CC76" s="1604"/>
      <c r="CD76" s="1604"/>
      <c r="CE76" s="1604"/>
      <c r="CF76" s="1604"/>
      <c r="CG76" s="1604"/>
      <c r="CH76" s="1604"/>
      <c r="CI76" s="1604"/>
      <c r="CJ76" s="1604"/>
      <c r="CK76" s="1604"/>
      <c r="CL76" s="1604"/>
      <c r="CM76" s="1604"/>
      <c r="CN76" s="1604"/>
      <c r="CO76" s="1604"/>
      <c r="CP76" s="1604"/>
      <c r="CQ76" s="1604"/>
      <c r="CR76" s="1604"/>
      <c r="CS76" s="1604"/>
      <c r="CT76" s="1604"/>
      <c r="CU76" s="1604"/>
      <c r="CV76" s="1604"/>
      <c r="CW76" s="1604"/>
      <c r="CX76" s="1604"/>
      <c r="CY76" s="1604"/>
      <c r="CZ76" s="1604"/>
      <c r="DA76" s="1604"/>
      <c r="DB76" s="1604"/>
      <c r="DC76" s="1604"/>
      <c r="DD76" s="1604"/>
      <c r="DE76" s="1604"/>
      <c r="DF76" s="1604"/>
      <c r="DG76" s="1604"/>
      <c r="DH76" s="1604"/>
      <c r="DI76" s="1604"/>
      <c r="DJ76" s="1604"/>
      <c r="DK76" s="1604"/>
      <c r="DL76" s="1604"/>
      <c r="DM76" s="1604"/>
      <c r="DN76" s="1604"/>
      <c r="DO76" s="1604"/>
      <c r="DP76" s="1604"/>
      <c r="DQ76" s="1604"/>
      <c r="DR76" s="1604"/>
      <c r="DS76" s="1604"/>
      <c r="DT76" s="1604"/>
      <c r="DU76" s="1604"/>
      <c r="DV76" s="1604"/>
      <c r="DW76" s="1604"/>
      <c r="DX76" s="1604"/>
      <c r="DY76" s="1604"/>
      <c r="DZ76" s="1604"/>
      <c r="EA76" s="1604"/>
      <c r="EB76" s="1604"/>
      <c r="EC76" s="1604"/>
      <c r="ED76" s="1604"/>
      <c r="EE76" s="1604"/>
      <c r="EF76" s="1604"/>
      <c r="EG76" s="1604"/>
      <c r="EH76" s="1604"/>
      <c r="EI76" s="1604"/>
      <c r="EJ76" s="1604"/>
      <c r="EK76" s="1604"/>
      <c r="EL76" s="1604"/>
      <c r="EM76" s="1604"/>
      <c r="EN76" s="1604"/>
      <c r="EO76" s="1604"/>
      <c r="EP76" s="1604"/>
      <c r="EQ76" s="1604"/>
      <c r="ER76" s="1604"/>
      <c r="ES76" s="1604"/>
      <c r="ET76" s="1604"/>
      <c r="EU76" s="1604"/>
      <c r="EV76" s="1604"/>
      <c r="EW76" s="1604"/>
      <c r="EX76" s="1604"/>
      <c r="EY76" s="1604"/>
      <c r="EZ76" s="1604"/>
      <c r="FA76" s="1604"/>
      <c r="FB76" s="1604"/>
      <c r="FC76" s="1604"/>
      <c r="FD76" s="1604"/>
      <c r="FE76" s="1604"/>
      <c r="FF76" s="1604"/>
      <c r="FG76" s="1604"/>
      <c r="FH76" s="1604"/>
      <c r="FI76" s="1604"/>
      <c r="FJ76" s="1604"/>
      <c r="FK76" s="1604"/>
      <c r="FL76" s="1604"/>
      <c r="FM76" s="1604"/>
      <c r="FN76" s="1604"/>
      <c r="FO76" s="1604"/>
      <c r="FP76" s="1604"/>
      <c r="FQ76" s="1604"/>
      <c r="FR76" s="1604"/>
      <c r="FS76" s="1604"/>
      <c r="FT76" s="1604"/>
      <c r="FU76" s="1604"/>
      <c r="FV76" s="1604"/>
      <c r="FW76" s="1604"/>
      <c r="FX76" s="1604"/>
      <c r="FY76" s="1604"/>
      <c r="FZ76" s="1604"/>
      <c r="GA76" s="1604"/>
      <c r="GB76" s="1604"/>
      <c r="GC76" s="1604"/>
      <c r="GD76" s="1604"/>
      <c r="GE76" s="1604"/>
      <c r="GF76" s="1604"/>
      <c r="GG76" s="1604"/>
      <c r="GH76" s="1604"/>
      <c r="GI76" s="1604"/>
      <c r="GJ76" s="1604"/>
      <c r="GK76" s="1604"/>
      <c r="GL76" s="1604"/>
      <c r="GM76" s="1604"/>
      <c r="GN76" s="1604"/>
      <c r="GO76" s="1604"/>
      <c r="GP76" s="1604"/>
      <c r="GQ76" s="1604"/>
      <c r="GR76" s="1604"/>
      <c r="GS76" s="1604"/>
      <c r="GT76" s="1604"/>
      <c r="GU76" s="1604"/>
      <c r="GV76" s="1604"/>
      <c r="GW76" s="1604"/>
      <c r="GX76" s="1604"/>
      <c r="GY76" s="1604"/>
      <c r="GZ76" s="1604"/>
      <c r="HA76" s="1604"/>
      <c r="HB76" s="1604"/>
      <c r="HC76" s="1604"/>
      <c r="HD76" s="1604"/>
      <c r="HE76" s="1604"/>
      <c r="HF76" s="1604"/>
      <c r="HG76" s="1604"/>
      <c r="HH76" s="1604"/>
      <c r="HI76" s="1604"/>
      <c r="HJ76" s="1604"/>
      <c r="HK76" s="1604"/>
      <c r="HL76" s="1604"/>
      <c r="HM76" s="1604"/>
      <c r="HN76" s="1604"/>
      <c r="HO76" s="1604"/>
      <c r="HP76" s="1604"/>
      <c r="HQ76" s="1604"/>
      <c r="HR76" s="1604"/>
      <c r="HS76" s="1604"/>
      <c r="HT76" s="1604"/>
      <c r="HU76" s="1604"/>
      <c r="HV76" s="1604"/>
      <c r="HW76" s="1604"/>
      <c r="HX76" s="1604"/>
      <c r="HY76" s="1604"/>
      <c r="HZ76" s="1604"/>
      <c r="IA76" s="1604"/>
      <c r="IB76" s="1604"/>
      <c r="IC76" s="1604"/>
      <c r="ID76" s="1604"/>
      <c r="IE76" s="1604"/>
      <c r="IF76" s="1604"/>
      <c r="IG76" s="1604"/>
      <c r="IH76" s="1604"/>
      <c r="II76" s="1604"/>
      <c r="IJ76" s="1604"/>
      <c r="IK76" s="1604"/>
      <c r="IL76" s="1604"/>
      <c r="IM76" s="1604"/>
      <c r="IN76" s="1604"/>
      <c r="IO76" s="1604"/>
      <c r="IP76" s="1604"/>
      <c r="IQ76" s="1604"/>
      <c r="IR76" s="1604"/>
      <c r="IS76" s="1604"/>
      <c r="IT76" s="1604"/>
      <c r="IU76" s="1604"/>
    </row>
    <row r="77" spans="1:255">
      <c r="A77" s="2221" t="s">
        <v>1394</v>
      </c>
      <c r="B77" s="1586" t="s">
        <v>5350</v>
      </c>
      <c r="C77" s="1586" t="s">
        <v>5341</v>
      </c>
      <c r="D77" s="1586" t="s">
        <v>5341</v>
      </c>
      <c r="E77" s="1945" t="s">
        <v>5343</v>
      </c>
      <c r="F77" s="1585" t="s">
        <v>5344</v>
      </c>
      <c r="G77" s="1586"/>
      <c r="H77" s="1586" t="s">
        <v>5345</v>
      </c>
      <c r="I77" s="1586" t="s">
        <v>5341</v>
      </c>
      <c r="J77" s="1586"/>
      <c r="K77" s="1917"/>
      <c r="L77" s="1917"/>
      <c r="M77" s="1956" t="s">
        <v>1394</v>
      </c>
      <c r="N77" s="1585"/>
      <c r="O77" s="1917"/>
      <c r="P77" s="1917"/>
      <c r="Q77" s="1917">
        <v>7</v>
      </c>
      <c r="R77" s="1917">
        <f t="shared" si="0"/>
        <v>7</v>
      </c>
      <c r="S77" s="1956" t="s">
        <v>1394</v>
      </c>
      <c r="T77" s="1604"/>
      <c r="U77" s="1604"/>
      <c r="V77" s="1604"/>
      <c r="W77" s="1604"/>
      <c r="X77" s="1604"/>
      <c r="Y77" s="1604"/>
      <c r="Z77" s="1604"/>
      <c r="AA77" s="1604"/>
      <c r="AB77" s="1604"/>
      <c r="AC77" s="1604"/>
      <c r="AD77" s="1604"/>
      <c r="AE77" s="1604"/>
      <c r="AF77" s="1604"/>
      <c r="AG77" s="1604"/>
      <c r="AH77" s="1604"/>
      <c r="AI77" s="1604"/>
      <c r="AJ77" s="1604"/>
      <c r="AK77" s="1604"/>
      <c r="AL77" s="1604"/>
      <c r="AM77" s="1604"/>
      <c r="AN77" s="1604"/>
      <c r="AO77" s="1604"/>
      <c r="AP77" s="1604"/>
      <c r="AQ77" s="1604"/>
      <c r="AR77" s="1604"/>
      <c r="AS77" s="1604"/>
      <c r="AT77" s="1604"/>
      <c r="AU77" s="1604"/>
      <c r="AV77" s="1604"/>
      <c r="AW77" s="1604"/>
      <c r="AX77" s="1604"/>
      <c r="AY77" s="1604"/>
      <c r="AZ77" s="1604"/>
      <c r="BA77" s="1604"/>
      <c r="BB77" s="1604"/>
      <c r="BC77" s="1604"/>
      <c r="BD77" s="1604"/>
      <c r="BE77" s="1604"/>
      <c r="BF77" s="1604"/>
      <c r="BG77" s="1604"/>
      <c r="BH77" s="1604"/>
      <c r="BI77" s="1604"/>
      <c r="BJ77" s="1604"/>
      <c r="BK77" s="1604"/>
      <c r="BL77" s="1604"/>
      <c r="BM77" s="1604"/>
      <c r="BN77" s="1604"/>
      <c r="BO77" s="1604"/>
      <c r="BP77" s="1604"/>
      <c r="BQ77" s="1604"/>
      <c r="BR77" s="1604"/>
      <c r="BS77" s="1604"/>
      <c r="BT77" s="1604"/>
      <c r="BU77" s="1604"/>
      <c r="BV77" s="1604"/>
      <c r="BW77" s="1604"/>
      <c r="BX77" s="1604"/>
      <c r="BY77" s="1604"/>
      <c r="BZ77" s="1604"/>
      <c r="CA77" s="1604"/>
      <c r="CB77" s="1604"/>
      <c r="CC77" s="1604"/>
      <c r="CD77" s="1604"/>
      <c r="CE77" s="1604"/>
      <c r="CF77" s="1604"/>
      <c r="CG77" s="1604"/>
      <c r="CH77" s="1604"/>
      <c r="CI77" s="1604"/>
      <c r="CJ77" s="1604"/>
      <c r="CK77" s="1604"/>
      <c r="CL77" s="1604"/>
      <c r="CM77" s="1604"/>
      <c r="CN77" s="1604"/>
      <c r="CO77" s="1604"/>
      <c r="CP77" s="1604"/>
      <c r="CQ77" s="1604"/>
      <c r="CR77" s="1604"/>
      <c r="CS77" s="1604"/>
      <c r="CT77" s="1604"/>
      <c r="CU77" s="1604"/>
      <c r="CV77" s="1604"/>
      <c r="CW77" s="1604"/>
      <c r="CX77" s="1604"/>
      <c r="CY77" s="1604"/>
      <c r="CZ77" s="1604"/>
      <c r="DA77" s="1604"/>
      <c r="DB77" s="1604"/>
      <c r="DC77" s="1604"/>
      <c r="DD77" s="1604"/>
      <c r="DE77" s="1604"/>
      <c r="DF77" s="1604"/>
      <c r="DG77" s="1604"/>
      <c r="DH77" s="1604"/>
      <c r="DI77" s="1604"/>
      <c r="DJ77" s="1604"/>
      <c r="DK77" s="1604"/>
      <c r="DL77" s="1604"/>
      <c r="DM77" s="1604"/>
      <c r="DN77" s="1604"/>
      <c r="DO77" s="1604"/>
      <c r="DP77" s="1604"/>
      <c r="DQ77" s="1604"/>
      <c r="DR77" s="1604"/>
      <c r="DS77" s="1604"/>
      <c r="DT77" s="1604"/>
      <c r="DU77" s="1604"/>
      <c r="DV77" s="1604"/>
      <c r="DW77" s="1604"/>
      <c r="DX77" s="1604"/>
      <c r="DY77" s="1604"/>
      <c r="DZ77" s="1604"/>
      <c r="EA77" s="1604"/>
      <c r="EB77" s="1604"/>
      <c r="EC77" s="1604"/>
      <c r="ED77" s="1604"/>
      <c r="EE77" s="1604"/>
      <c r="EF77" s="1604"/>
      <c r="EG77" s="1604"/>
      <c r="EH77" s="1604"/>
      <c r="EI77" s="1604"/>
      <c r="EJ77" s="1604"/>
      <c r="EK77" s="1604"/>
      <c r="EL77" s="1604"/>
      <c r="EM77" s="1604"/>
      <c r="EN77" s="1604"/>
      <c r="EO77" s="1604"/>
      <c r="EP77" s="1604"/>
      <c r="EQ77" s="1604"/>
      <c r="ER77" s="1604"/>
      <c r="ES77" s="1604"/>
      <c r="ET77" s="1604"/>
      <c r="EU77" s="1604"/>
      <c r="EV77" s="1604"/>
      <c r="EW77" s="1604"/>
      <c r="EX77" s="1604"/>
      <c r="EY77" s="1604"/>
      <c r="EZ77" s="1604"/>
      <c r="FA77" s="1604"/>
      <c r="FB77" s="1604"/>
      <c r="FC77" s="1604"/>
      <c r="FD77" s="1604"/>
      <c r="FE77" s="1604"/>
      <c r="FF77" s="1604"/>
      <c r="FG77" s="1604"/>
      <c r="FH77" s="1604"/>
      <c r="FI77" s="1604"/>
      <c r="FJ77" s="1604"/>
      <c r="FK77" s="1604"/>
      <c r="FL77" s="1604"/>
      <c r="FM77" s="1604"/>
      <c r="FN77" s="1604"/>
      <c r="FO77" s="1604"/>
      <c r="FP77" s="1604"/>
      <c r="FQ77" s="1604"/>
      <c r="FR77" s="1604"/>
      <c r="FS77" s="1604"/>
      <c r="FT77" s="1604"/>
      <c r="FU77" s="1604"/>
      <c r="FV77" s="1604"/>
      <c r="FW77" s="1604"/>
      <c r="FX77" s="1604"/>
      <c r="FY77" s="1604"/>
      <c r="FZ77" s="1604"/>
      <c r="GA77" s="1604"/>
      <c r="GB77" s="1604"/>
      <c r="GC77" s="1604"/>
      <c r="GD77" s="1604"/>
      <c r="GE77" s="1604"/>
      <c r="GF77" s="1604"/>
      <c r="GG77" s="1604"/>
      <c r="GH77" s="1604"/>
      <c r="GI77" s="1604"/>
      <c r="GJ77" s="1604"/>
      <c r="GK77" s="1604"/>
      <c r="GL77" s="1604"/>
      <c r="GM77" s="1604"/>
      <c r="GN77" s="1604"/>
      <c r="GO77" s="1604"/>
      <c r="GP77" s="1604"/>
      <c r="GQ77" s="1604"/>
      <c r="GR77" s="1604"/>
      <c r="GS77" s="1604"/>
      <c r="GT77" s="1604"/>
      <c r="GU77" s="1604"/>
      <c r="GV77" s="1604"/>
      <c r="GW77" s="1604"/>
      <c r="GX77" s="1604"/>
      <c r="GY77" s="1604"/>
      <c r="GZ77" s="1604"/>
      <c r="HA77" s="1604"/>
      <c r="HB77" s="1604"/>
      <c r="HC77" s="1604"/>
      <c r="HD77" s="1604"/>
      <c r="HE77" s="1604"/>
      <c r="HF77" s="1604"/>
      <c r="HG77" s="1604"/>
      <c r="HH77" s="1604"/>
      <c r="HI77" s="1604"/>
      <c r="HJ77" s="1604"/>
      <c r="HK77" s="1604"/>
      <c r="HL77" s="1604"/>
      <c r="HM77" s="1604"/>
      <c r="HN77" s="1604"/>
      <c r="HO77" s="1604"/>
      <c r="HP77" s="1604"/>
      <c r="HQ77" s="1604"/>
      <c r="HR77" s="1604"/>
      <c r="HS77" s="1604"/>
      <c r="HT77" s="1604"/>
      <c r="HU77" s="1604"/>
      <c r="HV77" s="1604"/>
      <c r="HW77" s="1604"/>
      <c r="HX77" s="1604"/>
      <c r="HY77" s="1604"/>
      <c r="HZ77" s="1604"/>
      <c r="IA77" s="1604"/>
      <c r="IB77" s="1604"/>
      <c r="IC77" s="1604"/>
      <c r="ID77" s="1604"/>
      <c r="IE77" s="1604"/>
      <c r="IF77" s="1604"/>
      <c r="IG77" s="1604"/>
      <c r="IH77" s="1604"/>
      <c r="II77" s="1604"/>
      <c r="IJ77" s="1604"/>
      <c r="IK77" s="1604"/>
      <c r="IL77" s="1604"/>
      <c r="IM77" s="1604"/>
      <c r="IN77" s="1604"/>
      <c r="IO77" s="1604"/>
      <c r="IP77" s="1604"/>
      <c r="IQ77" s="1604"/>
      <c r="IR77" s="1604"/>
      <c r="IS77" s="1604"/>
      <c r="IT77" s="1604"/>
      <c r="IU77" s="1604"/>
    </row>
    <row r="78" spans="1:255">
      <c r="A78" s="2221" t="s">
        <v>1395</v>
      </c>
      <c r="B78" s="1586" t="s">
        <v>5351</v>
      </c>
      <c r="C78" s="1586" t="s">
        <v>5341</v>
      </c>
      <c r="D78" s="1586" t="s">
        <v>5341</v>
      </c>
      <c r="E78" s="1945" t="s">
        <v>5343</v>
      </c>
      <c r="F78" s="1585" t="s">
        <v>5344</v>
      </c>
      <c r="G78" s="1586"/>
      <c r="H78" s="1586" t="s">
        <v>5345</v>
      </c>
      <c r="I78" s="1586" t="s">
        <v>5341</v>
      </c>
      <c r="J78" s="1586"/>
      <c r="K78" s="1917"/>
      <c r="L78" s="1917"/>
      <c r="M78" s="1956" t="s">
        <v>1395</v>
      </c>
      <c r="N78" s="1585"/>
      <c r="O78" s="1917"/>
      <c r="P78" s="1917"/>
      <c r="Q78" s="1917">
        <v>1491</v>
      </c>
      <c r="R78" s="1917">
        <f t="shared" si="0"/>
        <v>1491</v>
      </c>
      <c r="S78" s="1956" t="s">
        <v>1395</v>
      </c>
      <c r="T78" s="1604"/>
      <c r="U78" s="1604"/>
      <c r="V78" s="1604"/>
      <c r="W78" s="1604"/>
      <c r="X78" s="1604"/>
      <c r="Y78" s="1604"/>
      <c r="Z78" s="1604"/>
      <c r="AA78" s="1604"/>
      <c r="AB78" s="1604"/>
      <c r="AC78" s="1604"/>
      <c r="AD78" s="1604"/>
      <c r="AE78" s="1604"/>
      <c r="AF78" s="1604"/>
      <c r="AG78" s="1604"/>
      <c r="AH78" s="1604"/>
      <c r="AI78" s="1604"/>
      <c r="AJ78" s="1604"/>
      <c r="AK78" s="1604"/>
      <c r="AL78" s="1604"/>
      <c r="AM78" s="1604"/>
      <c r="AN78" s="1604"/>
      <c r="AO78" s="1604"/>
      <c r="AP78" s="1604"/>
      <c r="AQ78" s="1604"/>
      <c r="AR78" s="1604"/>
      <c r="AS78" s="1604"/>
      <c r="AT78" s="1604"/>
      <c r="AU78" s="1604"/>
      <c r="AV78" s="1604"/>
      <c r="AW78" s="1604"/>
      <c r="AX78" s="1604"/>
      <c r="AY78" s="1604"/>
      <c r="AZ78" s="1604"/>
      <c r="BA78" s="1604"/>
      <c r="BB78" s="1604"/>
      <c r="BC78" s="1604"/>
      <c r="BD78" s="1604"/>
      <c r="BE78" s="1604"/>
      <c r="BF78" s="1604"/>
      <c r="BG78" s="1604"/>
      <c r="BH78" s="1604"/>
      <c r="BI78" s="1604"/>
      <c r="BJ78" s="1604"/>
      <c r="BK78" s="1604"/>
      <c r="BL78" s="1604"/>
      <c r="BM78" s="1604"/>
      <c r="BN78" s="1604"/>
      <c r="BO78" s="1604"/>
      <c r="BP78" s="1604"/>
      <c r="BQ78" s="1604"/>
      <c r="BR78" s="1604"/>
      <c r="BS78" s="1604"/>
      <c r="BT78" s="1604"/>
      <c r="BU78" s="1604"/>
      <c r="BV78" s="1604"/>
      <c r="BW78" s="1604"/>
      <c r="BX78" s="1604"/>
      <c r="BY78" s="1604"/>
      <c r="BZ78" s="1604"/>
      <c r="CA78" s="1604"/>
      <c r="CB78" s="1604"/>
      <c r="CC78" s="1604"/>
      <c r="CD78" s="1604"/>
      <c r="CE78" s="1604"/>
      <c r="CF78" s="1604"/>
      <c r="CG78" s="1604"/>
      <c r="CH78" s="1604"/>
      <c r="CI78" s="1604"/>
      <c r="CJ78" s="1604"/>
      <c r="CK78" s="1604"/>
      <c r="CL78" s="1604"/>
      <c r="CM78" s="1604"/>
      <c r="CN78" s="1604"/>
      <c r="CO78" s="1604"/>
      <c r="CP78" s="1604"/>
      <c r="CQ78" s="1604"/>
      <c r="CR78" s="1604"/>
      <c r="CS78" s="1604"/>
      <c r="CT78" s="1604"/>
      <c r="CU78" s="1604"/>
      <c r="CV78" s="1604"/>
      <c r="CW78" s="1604"/>
      <c r="CX78" s="1604"/>
      <c r="CY78" s="1604"/>
      <c r="CZ78" s="1604"/>
      <c r="DA78" s="1604"/>
      <c r="DB78" s="1604"/>
      <c r="DC78" s="1604"/>
      <c r="DD78" s="1604"/>
      <c r="DE78" s="1604"/>
      <c r="DF78" s="1604"/>
      <c r="DG78" s="1604"/>
      <c r="DH78" s="1604"/>
      <c r="DI78" s="1604"/>
      <c r="DJ78" s="1604"/>
      <c r="DK78" s="1604"/>
      <c r="DL78" s="1604"/>
      <c r="DM78" s="1604"/>
      <c r="DN78" s="1604"/>
      <c r="DO78" s="1604"/>
      <c r="DP78" s="1604"/>
      <c r="DQ78" s="1604"/>
      <c r="DR78" s="1604"/>
      <c r="DS78" s="1604"/>
      <c r="DT78" s="1604"/>
      <c r="DU78" s="1604"/>
      <c r="DV78" s="1604"/>
      <c r="DW78" s="1604"/>
      <c r="DX78" s="1604"/>
      <c r="DY78" s="1604"/>
      <c r="DZ78" s="1604"/>
      <c r="EA78" s="1604"/>
      <c r="EB78" s="1604"/>
      <c r="EC78" s="1604"/>
      <c r="ED78" s="1604"/>
      <c r="EE78" s="1604"/>
      <c r="EF78" s="1604"/>
      <c r="EG78" s="1604"/>
      <c r="EH78" s="1604"/>
      <c r="EI78" s="1604"/>
      <c r="EJ78" s="1604"/>
      <c r="EK78" s="1604"/>
      <c r="EL78" s="1604"/>
      <c r="EM78" s="1604"/>
      <c r="EN78" s="1604"/>
      <c r="EO78" s="1604"/>
      <c r="EP78" s="1604"/>
      <c r="EQ78" s="1604"/>
      <c r="ER78" s="1604"/>
      <c r="ES78" s="1604"/>
      <c r="ET78" s="1604"/>
      <c r="EU78" s="1604"/>
      <c r="EV78" s="1604"/>
      <c r="EW78" s="1604"/>
      <c r="EX78" s="1604"/>
      <c r="EY78" s="1604"/>
      <c r="EZ78" s="1604"/>
      <c r="FA78" s="1604"/>
      <c r="FB78" s="1604"/>
      <c r="FC78" s="1604"/>
      <c r="FD78" s="1604"/>
      <c r="FE78" s="1604"/>
      <c r="FF78" s="1604"/>
      <c r="FG78" s="1604"/>
      <c r="FH78" s="1604"/>
      <c r="FI78" s="1604"/>
      <c r="FJ78" s="1604"/>
      <c r="FK78" s="1604"/>
      <c r="FL78" s="1604"/>
      <c r="FM78" s="1604"/>
      <c r="FN78" s="1604"/>
      <c r="FO78" s="1604"/>
      <c r="FP78" s="1604"/>
      <c r="FQ78" s="1604"/>
      <c r="FR78" s="1604"/>
      <c r="FS78" s="1604"/>
      <c r="FT78" s="1604"/>
      <c r="FU78" s="1604"/>
      <c r="FV78" s="1604"/>
      <c r="FW78" s="1604"/>
      <c r="FX78" s="1604"/>
      <c r="FY78" s="1604"/>
      <c r="FZ78" s="1604"/>
      <c r="GA78" s="1604"/>
      <c r="GB78" s="1604"/>
      <c r="GC78" s="1604"/>
      <c r="GD78" s="1604"/>
      <c r="GE78" s="1604"/>
      <c r="GF78" s="1604"/>
      <c r="GG78" s="1604"/>
      <c r="GH78" s="1604"/>
      <c r="GI78" s="1604"/>
      <c r="GJ78" s="1604"/>
      <c r="GK78" s="1604"/>
      <c r="GL78" s="1604"/>
      <c r="GM78" s="1604"/>
      <c r="GN78" s="1604"/>
      <c r="GO78" s="1604"/>
      <c r="GP78" s="1604"/>
      <c r="GQ78" s="1604"/>
      <c r="GR78" s="1604"/>
      <c r="GS78" s="1604"/>
      <c r="GT78" s="1604"/>
      <c r="GU78" s="1604"/>
      <c r="GV78" s="1604"/>
      <c r="GW78" s="1604"/>
      <c r="GX78" s="1604"/>
      <c r="GY78" s="1604"/>
      <c r="GZ78" s="1604"/>
      <c r="HA78" s="1604"/>
      <c r="HB78" s="1604"/>
      <c r="HC78" s="1604"/>
      <c r="HD78" s="1604"/>
      <c r="HE78" s="1604"/>
      <c r="HF78" s="1604"/>
      <c r="HG78" s="1604"/>
      <c r="HH78" s="1604"/>
      <c r="HI78" s="1604"/>
      <c r="HJ78" s="1604"/>
      <c r="HK78" s="1604"/>
      <c r="HL78" s="1604"/>
      <c r="HM78" s="1604"/>
      <c r="HN78" s="1604"/>
      <c r="HO78" s="1604"/>
      <c r="HP78" s="1604"/>
      <c r="HQ78" s="1604"/>
      <c r="HR78" s="1604"/>
      <c r="HS78" s="1604"/>
      <c r="HT78" s="1604"/>
      <c r="HU78" s="1604"/>
      <c r="HV78" s="1604"/>
      <c r="HW78" s="1604"/>
      <c r="HX78" s="1604"/>
      <c r="HY78" s="1604"/>
      <c r="HZ78" s="1604"/>
      <c r="IA78" s="1604"/>
      <c r="IB78" s="1604"/>
      <c r="IC78" s="1604"/>
      <c r="ID78" s="1604"/>
      <c r="IE78" s="1604"/>
      <c r="IF78" s="1604"/>
      <c r="IG78" s="1604"/>
      <c r="IH78" s="1604"/>
      <c r="II78" s="1604"/>
      <c r="IJ78" s="1604"/>
      <c r="IK78" s="1604"/>
      <c r="IL78" s="1604"/>
      <c r="IM78" s="1604"/>
      <c r="IN78" s="1604"/>
      <c r="IO78" s="1604"/>
      <c r="IP78" s="1604"/>
      <c r="IQ78" s="1604"/>
      <c r="IR78" s="1604"/>
      <c r="IS78" s="1604"/>
      <c r="IT78" s="1604"/>
      <c r="IU78" s="1604"/>
    </row>
    <row r="79" spans="1:255">
      <c r="A79" s="2221" t="s">
        <v>1396</v>
      </c>
      <c r="B79" s="1586" t="s">
        <v>5352</v>
      </c>
      <c r="C79" s="1586" t="s">
        <v>5341</v>
      </c>
      <c r="D79" s="1586" t="s">
        <v>5341</v>
      </c>
      <c r="E79" s="1945" t="s">
        <v>5343</v>
      </c>
      <c r="F79" s="1585" t="s">
        <v>5344</v>
      </c>
      <c r="G79" s="1586"/>
      <c r="H79" s="1586" t="s">
        <v>5345</v>
      </c>
      <c r="I79" s="1586" t="s">
        <v>5341</v>
      </c>
      <c r="J79" s="1586"/>
      <c r="K79" s="1917"/>
      <c r="L79" s="1917"/>
      <c r="M79" s="1956" t="s">
        <v>1396</v>
      </c>
      <c r="N79" s="1585"/>
      <c r="O79" s="1917"/>
      <c r="P79" s="1917"/>
      <c r="Q79" s="1917">
        <v>29278</v>
      </c>
      <c r="R79" s="1917">
        <f t="shared" si="0"/>
        <v>29278</v>
      </c>
      <c r="S79" s="1956" t="s">
        <v>1396</v>
      </c>
      <c r="T79" s="1604"/>
      <c r="U79" s="1604"/>
      <c r="V79" s="1604"/>
      <c r="W79" s="1604"/>
      <c r="X79" s="1604"/>
      <c r="Y79" s="1604"/>
      <c r="Z79" s="1604"/>
      <c r="AA79" s="1604"/>
      <c r="AB79" s="1604"/>
      <c r="AC79" s="1604"/>
      <c r="AD79" s="1604"/>
      <c r="AE79" s="1604"/>
      <c r="AF79" s="1604"/>
      <c r="AG79" s="1604"/>
      <c r="AH79" s="1604"/>
      <c r="AI79" s="1604"/>
      <c r="AJ79" s="1604"/>
      <c r="AK79" s="1604"/>
      <c r="AL79" s="1604"/>
      <c r="AM79" s="1604"/>
      <c r="AN79" s="1604"/>
      <c r="AO79" s="1604"/>
      <c r="AP79" s="1604"/>
      <c r="AQ79" s="1604"/>
      <c r="AR79" s="1604"/>
      <c r="AS79" s="1604"/>
      <c r="AT79" s="1604"/>
      <c r="AU79" s="1604"/>
      <c r="AV79" s="1604"/>
      <c r="AW79" s="1604"/>
      <c r="AX79" s="1604"/>
      <c r="AY79" s="1604"/>
      <c r="AZ79" s="1604"/>
      <c r="BA79" s="1604"/>
      <c r="BB79" s="1604"/>
      <c r="BC79" s="1604"/>
      <c r="BD79" s="1604"/>
      <c r="BE79" s="1604"/>
      <c r="BF79" s="1604"/>
      <c r="BG79" s="1604"/>
      <c r="BH79" s="1604"/>
      <c r="BI79" s="1604"/>
      <c r="BJ79" s="1604"/>
      <c r="BK79" s="1604"/>
      <c r="BL79" s="1604"/>
      <c r="BM79" s="1604"/>
      <c r="BN79" s="1604"/>
      <c r="BO79" s="1604"/>
      <c r="BP79" s="1604"/>
      <c r="BQ79" s="1604"/>
      <c r="BR79" s="1604"/>
      <c r="BS79" s="1604"/>
      <c r="BT79" s="1604"/>
      <c r="BU79" s="1604"/>
      <c r="BV79" s="1604"/>
      <c r="BW79" s="1604"/>
      <c r="BX79" s="1604"/>
      <c r="BY79" s="1604"/>
      <c r="BZ79" s="1604"/>
      <c r="CA79" s="1604"/>
      <c r="CB79" s="1604"/>
      <c r="CC79" s="1604"/>
      <c r="CD79" s="1604"/>
      <c r="CE79" s="1604"/>
      <c r="CF79" s="1604"/>
      <c r="CG79" s="1604"/>
      <c r="CH79" s="1604"/>
      <c r="CI79" s="1604"/>
      <c r="CJ79" s="1604"/>
      <c r="CK79" s="1604"/>
      <c r="CL79" s="1604"/>
      <c r="CM79" s="1604"/>
      <c r="CN79" s="1604"/>
      <c r="CO79" s="1604"/>
      <c r="CP79" s="1604"/>
      <c r="CQ79" s="1604"/>
      <c r="CR79" s="1604"/>
      <c r="CS79" s="1604"/>
      <c r="CT79" s="1604"/>
      <c r="CU79" s="1604"/>
      <c r="CV79" s="1604"/>
      <c r="CW79" s="1604"/>
      <c r="CX79" s="1604"/>
      <c r="CY79" s="1604"/>
      <c r="CZ79" s="1604"/>
      <c r="DA79" s="1604"/>
      <c r="DB79" s="1604"/>
      <c r="DC79" s="1604"/>
      <c r="DD79" s="1604"/>
      <c r="DE79" s="1604"/>
      <c r="DF79" s="1604"/>
      <c r="DG79" s="1604"/>
      <c r="DH79" s="1604"/>
      <c r="DI79" s="1604"/>
      <c r="DJ79" s="1604"/>
      <c r="DK79" s="1604"/>
      <c r="DL79" s="1604"/>
      <c r="DM79" s="1604"/>
      <c r="DN79" s="1604"/>
      <c r="DO79" s="1604"/>
      <c r="DP79" s="1604"/>
      <c r="DQ79" s="1604"/>
      <c r="DR79" s="1604"/>
      <c r="DS79" s="1604"/>
      <c r="DT79" s="1604"/>
      <c r="DU79" s="1604"/>
      <c r="DV79" s="1604"/>
      <c r="DW79" s="1604"/>
      <c r="DX79" s="1604"/>
      <c r="DY79" s="1604"/>
      <c r="DZ79" s="1604"/>
      <c r="EA79" s="1604"/>
      <c r="EB79" s="1604"/>
      <c r="EC79" s="1604"/>
      <c r="ED79" s="1604"/>
      <c r="EE79" s="1604"/>
      <c r="EF79" s="1604"/>
      <c r="EG79" s="1604"/>
      <c r="EH79" s="1604"/>
      <c r="EI79" s="1604"/>
      <c r="EJ79" s="1604"/>
      <c r="EK79" s="1604"/>
      <c r="EL79" s="1604"/>
      <c r="EM79" s="1604"/>
      <c r="EN79" s="1604"/>
      <c r="EO79" s="1604"/>
      <c r="EP79" s="1604"/>
      <c r="EQ79" s="1604"/>
      <c r="ER79" s="1604"/>
      <c r="ES79" s="1604"/>
      <c r="ET79" s="1604"/>
      <c r="EU79" s="1604"/>
      <c r="EV79" s="1604"/>
      <c r="EW79" s="1604"/>
      <c r="EX79" s="1604"/>
      <c r="EY79" s="1604"/>
      <c r="EZ79" s="1604"/>
      <c r="FA79" s="1604"/>
      <c r="FB79" s="1604"/>
      <c r="FC79" s="1604"/>
      <c r="FD79" s="1604"/>
      <c r="FE79" s="1604"/>
      <c r="FF79" s="1604"/>
      <c r="FG79" s="1604"/>
      <c r="FH79" s="1604"/>
      <c r="FI79" s="1604"/>
      <c r="FJ79" s="1604"/>
      <c r="FK79" s="1604"/>
      <c r="FL79" s="1604"/>
      <c r="FM79" s="1604"/>
      <c r="FN79" s="1604"/>
      <c r="FO79" s="1604"/>
      <c r="FP79" s="1604"/>
      <c r="FQ79" s="1604"/>
      <c r="FR79" s="1604"/>
      <c r="FS79" s="1604"/>
      <c r="FT79" s="1604"/>
      <c r="FU79" s="1604"/>
      <c r="FV79" s="1604"/>
      <c r="FW79" s="1604"/>
      <c r="FX79" s="1604"/>
      <c r="FY79" s="1604"/>
      <c r="FZ79" s="1604"/>
      <c r="GA79" s="1604"/>
      <c r="GB79" s="1604"/>
      <c r="GC79" s="1604"/>
      <c r="GD79" s="1604"/>
      <c r="GE79" s="1604"/>
      <c r="GF79" s="1604"/>
      <c r="GG79" s="1604"/>
      <c r="GH79" s="1604"/>
      <c r="GI79" s="1604"/>
      <c r="GJ79" s="1604"/>
      <c r="GK79" s="1604"/>
      <c r="GL79" s="1604"/>
      <c r="GM79" s="1604"/>
      <c r="GN79" s="1604"/>
      <c r="GO79" s="1604"/>
      <c r="GP79" s="1604"/>
      <c r="GQ79" s="1604"/>
      <c r="GR79" s="1604"/>
      <c r="GS79" s="1604"/>
      <c r="GT79" s="1604"/>
      <c r="GU79" s="1604"/>
      <c r="GV79" s="1604"/>
      <c r="GW79" s="1604"/>
      <c r="GX79" s="1604"/>
      <c r="GY79" s="1604"/>
      <c r="GZ79" s="1604"/>
      <c r="HA79" s="1604"/>
      <c r="HB79" s="1604"/>
      <c r="HC79" s="1604"/>
      <c r="HD79" s="1604"/>
      <c r="HE79" s="1604"/>
      <c r="HF79" s="1604"/>
      <c r="HG79" s="1604"/>
      <c r="HH79" s="1604"/>
      <c r="HI79" s="1604"/>
      <c r="HJ79" s="1604"/>
      <c r="HK79" s="1604"/>
      <c r="HL79" s="1604"/>
      <c r="HM79" s="1604"/>
      <c r="HN79" s="1604"/>
      <c r="HO79" s="1604"/>
      <c r="HP79" s="1604"/>
      <c r="HQ79" s="1604"/>
      <c r="HR79" s="1604"/>
      <c r="HS79" s="1604"/>
      <c r="HT79" s="1604"/>
      <c r="HU79" s="1604"/>
      <c r="HV79" s="1604"/>
      <c r="HW79" s="1604"/>
      <c r="HX79" s="1604"/>
      <c r="HY79" s="1604"/>
      <c r="HZ79" s="1604"/>
      <c r="IA79" s="1604"/>
      <c r="IB79" s="1604"/>
      <c r="IC79" s="1604"/>
      <c r="ID79" s="1604"/>
      <c r="IE79" s="1604"/>
      <c r="IF79" s="1604"/>
      <c r="IG79" s="1604"/>
      <c r="IH79" s="1604"/>
      <c r="II79" s="1604"/>
      <c r="IJ79" s="1604"/>
      <c r="IK79" s="1604"/>
      <c r="IL79" s="1604"/>
      <c r="IM79" s="1604"/>
      <c r="IN79" s="1604"/>
      <c r="IO79" s="1604"/>
      <c r="IP79" s="1604"/>
      <c r="IQ79" s="1604"/>
      <c r="IR79" s="1604"/>
      <c r="IS79" s="1604"/>
      <c r="IT79" s="1604"/>
      <c r="IU79" s="1604"/>
    </row>
    <row r="80" spans="1:255">
      <c r="A80" s="2221" t="s">
        <v>1397</v>
      </c>
      <c r="B80" s="1586" t="s">
        <v>5353</v>
      </c>
      <c r="C80" s="1586" t="s">
        <v>5341</v>
      </c>
      <c r="D80" s="1586" t="s">
        <v>5341</v>
      </c>
      <c r="E80" s="1945" t="s">
        <v>5343</v>
      </c>
      <c r="F80" s="1585" t="s">
        <v>5344</v>
      </c>
      <c r="G80" s="1586"/>
      <c r="H80" s="1586" t="s">
        <v>5345</v>
      </c>
      <c r="I80" s="1586" t="s">
        <v>5341</v>
      </c>
      <c r="J80" s="1586"/>
      <c r="K80" s="1917"/>
      <c r="L80" s="1917"/>
      <c r="M80" s="1956" t="s">
        <v>1397</v>
      </c>
      <c r="N80" s="1585"/>
      <c r="O80" s="1917"/>
      <c r="P80" s="1917"/>
      <c r="Q80" s="1917">
        <v>542</v>
      </c>
      <c r="R80" s="1917">
        <f t="shared" si="0"/>
        <v>542</v>
      </c>
      <c r="S80" s="1956" t="s">
        <v>1397</v>
      </c>
      <c r="T80" s="1604"/>
      <c r="U80" s="1604"/>
      <c r="V80" s="1604"/>
      <c r="W80" s="1604"/>
      <c r="X80" s="1604"/>
      <c r="Y80" s="1604"/>
      <c r="Z80" s="1604"/>
      <c r="AA80" s="1604"/>
      <c r="AB80" s="1604"/>
      <c r="AC80" s="1604"/>
      <c r="AD80" s="1604"/>
      <c r="AE80" s="1604"/>
      <c r="AF80" s="1604"/>
      <c r="AG80" s="1604"/>
      <c r="AH80" s="1604"/>
      <c r="AI80" s="1604"/>
      <c r="AJ80" s="1604"/>
      <c r="AK80" s="1604"/>
      <c r="AL80" s="1604"/>
      <c r="AM80" s="1604"/>
      <c r="AN80" s="1604"/>
      <c r="AO80" s="1604"/>
      <c r="AP80" s="1604"/>
      <c r="AQ80" s="1604"/>
      <c r="AR80" s="1604"/>
      <c r="AS80" s="1604"/>
      <c r="AT80" s="1604"/>
      <c r="AU80" s="1604"/>
      <c r="AV80" s="1604"/>
      <c r="AW80" s="1604"/>
      <c r="AX80" s="1604"/>
      <c r="AY80" s="1604"/>
      <c r="AZ80" s="1604"/>
      <c r="BA80" s="1604"/>
      <c r="BB80" s="1604"/>
      <c r="BC80" s="1604"/>
      <c r="BD80" s="1604"/>
      <c r="BE80" s="1604"/>
      <c r="BF80" s="1604"/>
      <c r="BG80" s="1604"/>
      <c r="BH80" s="1604"/>
      <c r="BI80" s="1604"/>
      <c r="BJ80" s="1604"/>
      <c r="BK80" s="1604"/>
      <c r="BL80" s="1604"/>
      <c r="BM80" s="1604"/>
      <c r="BN80" s="1604"/>
      <c r="BO80" s="1604"/>
      <c r="BP80" s="1604"/>
      <c r="BQ80" s="1604"/>
      <c r="BR80" s="1604"/>
      <c r="BS80" s="1604"/>
      <c r="BT80" s="1604"/>
      <c r="BU80" s="1604"/>
      <c r="BV80" s="1604"/>
      <c r="BW80" s="1604"/>
      <c r="BX80" s="1604"/>
      <c r="BY80" s="1604"/>
      <c r="BZ80" s="1604"/>
      <c r="CA80" s="1604"/>
      <c r="CB80" s="1604"/>
      <c r="CC80" s="1604"/>
      <c r="CD80" s="1604"/>
      <c r="CE80" s="1604"/>
      <c r="CF80" s="1604"/>
      <c r="CG80" s="1604"/>
      <c r="CH80" s="1604"/>
      <c r="CI80" s="1604"/>
      <c r="CJ80" s="1604"/>
      <c r="CK80" s="1604"/>
      <c r="CL80" s="1604"/>
      <c r="CM80" s="1604"/>
      <c r="CN80" s="1604"/>
      <c r="CO80" s="1604"/>
      <c r="CP80" s="1604"/>
      <c r="CQ80" s="1604"/>
      <c r="CR80" s="1604"/>
      <c r="CS80" s="1604"/>
      <c r="CT80" s="1604"/>
      <c r="CU80" s="1604"/>
      <c r="CV80" s="1604"/>
      <c r="CW80" s="1604"/>
      <c r="CX80" s="1604"/>
      <c r="CY80" s="1604"/>
      <c r="CZ80" s="1604"/>
      <c r="DA80" s="1604"/>
      <c r="DB80" s="1604"/>
      <c r="DC80" s="1604"/>
      <c r="DD80" s="1604"/>
      <c r="DE80" s="1604"/>
      <c r="DF80" s="1604"/>
      <c r="DG80" s="1604"/>
      <c r="DH80" s="1604"/>
      <c r="DI80" s="1604"/>
      <c r="DJ80" s="1604"/>
      <c r="DK80" s="1604"/>
      <c r="DL80" s="1604"/>
      <c r="DM80" s="1604"/>
      <c r="DN80" s="1604"/>
      <c r="DO80" s="1604"/>
      <c r="DP80" s="1604"/>
      <c r="DQ80" s="1604"/>
      <c r="DR80" s="1604"/>
      <c r="DS80" s="1604"/>
      <c r="DT80" s="1604"/>
      <c r="DU80" s="1604"/>
      <c r="DV80" s="1604"/>
      <c r="DW80" s="1604"/>
      <c r="DX80" s="1604"/>
      <c r="DY80" s="1604"/>
      <c r="DZ80" s="1604"/>
      <c r="EA80" s="1604"/>
      <c r="EB80" s="1604"/>
      <c r="EC80" s="1604"/>
      <c r="ED80" s="1604"/>
      <c r="EE80" s="1604"/>
      <c r="EF80" s="1604"/>
      <c r="EG80" s="1604"/>
      <c r="EH80" s="1604"/>
      <c r="EI80" s="1604"/>
      <c r="EJ80" s="1604"/>
      <c r="EK80" s="1604"/>
      <c r="EL80" s="1604"/>
      <c r="EM80" s="1604"/>
      <c r="EN80" s="1604"/>
      <c r="EO80" s="1604"/>
      <c r="EP80" s="1604"/>
      <c r="EQ80" s="1604"/>
      <c r="ER80" s="1604"/>
      <c r="ES80" s="1604"/>
      <c r="ET80" s="1604"/>
      <c r="EU80" s="1604"/>
      <c r="EV80" s="1604"/>
      <c r="EW80" s="1604"/>
      <c r="EX80" s="1604"/>
      <c r="EY80" s="1604"/>
      <c r="EZ80" s="1604"/>
      <c r="FA80" s="1604"/>
      <c r="FB80" s="1604"/>
      <c r="FC80" s="1604"/>
      <c r="FD80" s="1604"/>
      <c r="FE80" s="1604"/>
      <c r="FF80" s="1604"/>
      <c r="FG80" s="1604"/>
      <c r="FH80" s="1604"/>
      <c r="FI80" s="1604"/>
      <c r="FJ80" s="1604"/>
      <c r="FK80" s="1604"/>
      <c r="FL80" s="1604"/>
      <c r="FM80" s="1604"/>
      <c r="FN80" s="1604"/>
      <c r="FO80" s="1604"/>
      <c r="FP80" s="1604"/>
      <c r="FQ80" s="1604"/>
      <c r="FR80" s="1604"/>
      <c r="FS80" s="1604"/>
      <c r="FT80" s="1604"/>
      <c r="FU80" s="1604"/>
      <c r="FV80" s="1604"/>
      <c r="FW80" s="1604"/>
      <c r="FX80" s="1604"/>
      <c r="FY80" s="1604"/>
      <c r="FZ80" s="1604"/>
      <c r="GA80" s="1604"/>
      <c r="GB80" s="1604"/>
      <c r="GC80" s="1604"/>
      <c r="GD80" s="1604"/>
      <c r="GE80" s="1604"/>
      <c r="GF80" s="1604"/>
      <c r="GG80" s="1604"/>
      <c r="GH80" s="1604"/>
      <c r="GI80" s="1604"/>
      <c r="GJ80" s="1604"/>
      <c r="GK80" s="1604"/>
      <c r="GL80" s="1604"/>
      <c r="GM80" s="1604"/>
      <c r="GN80" s="1604"/>
      <c r="GO80" s="1604"/>
      <c r="GP80" s="1604"/>
      <c r="GQ80" s="1604"/>
      <c r="GR80" s="1604"/>
      <c r="GS80" s="1604"/>
      <c r="GT80" s="1604"/>
      <c r="GU80" s="1604"/>
      <c r="GV80" s="1604"/>
      <c r="GW80" s="1604"/>
      <c r="GX80" s="1604"/>
      <c r="GY80" s="1604"/>
      <c r="GZ80" s="1604"/>
      <c r="HA80" s="1604"/>
      <c r="HB80" s="1604"/>
      <c r="HC80" s="1604"/>
      <c r="HD80" s="1604"/>
      <c r="HE80" s="1604"/>
      <c r="HF80" s="1604"/>
      <c r="HG80" s="1604"/>
      <c r="HH80" s="1604"/>
      <c r="HI80" s="1604"/>
      <c r="HJ80" s="1604"/>
      <c r="HK80" s="1604"/>
      <c r="HL80" s="1604"/>
      <c r="HM80" s="1604"/>
      <c r="HN80" s="1604"/>
      <c r="HO80" s="1604"/>
      <c r="HP80" s="1604"/>
      <c r="HQ80" s="1604"/>
      <c r="HR80" s="1604"/>
      <c r="HS80" s="1604"/>
      <c r="HT80" s="1604"/>
      <c r="HU80" s="1604"/>
      <c r="HV80" s="1604"/>
      <c r="HW80" s="1604"/>
      <c r="HX80" s="1604"/>
      <c r="HY80" s="1604"/>
      <c r="HZ80" s="1604"/>
      <c r="IA80" s="1604"/>
      <c r="IB80" s="1604"/>
      <c r="IC80" s="1604"/>
      <c r="ID80" s="1604"/>
      <c r="IE80" s="1604"/>
      <c r="IF80" s="1604"/>
      <c r="IG80" s="1604"/>
      <c r="IH80" s="1604"/>
      <c r="II80" s="1604"/>
      <c r="IJ80" s="1604"/>
      <c r="IK80" s="1604"/>
      <c r="IL80" s="1604"/>
      <c r="IM80" s="1604"/>
      <c r="IN80" s="1604"/>
      <c r="IO80" s="1604"/>
      <c r="IP80" s="1604"/>
      <c r="IQ80" s="1604"/>
      <c r="IR80" s="1604"/>
      <c r="IS80" s="1604"/>
      <c r="IT80" s="1604"/>
      <c r="IU80" s="1604"/>
    </row>
    <row r="81" spans="1:255">
      <c r="A81" s="2221" t="s">
        <v>1398</v>
      </c>
      <c r="B81" s="1586" t="s">
        <v>5354</v>
      </c>
      <c r="C81" s="1586" t="s">
        <v>5341</v>
      </c>
      <c r="D81" s="1586" t="s">
        <v>5341</v>
      </c>
      <c r="E81" s="1945" t="s">
        <v>5343</v>
      </c>
      <c r="F81" s="1585" t="s">
        <v>5344</v>
      </c>
      <c r="G81" s="1586"/>
      <c r="H81" s="1586" t="s">
        <v>5345</v>
      </c>
      <c r="I81" s="1586" t="s">
        <v>5341</v>
      </c>
      <c r="J81" s="1586"/>
      <c r="K81" s="1917"/>
      <c r="L81" s="1917"/>
      <c r="M81" s="1956" t="s">
        <v>1398</v>
      </c>
      <c r="N81" s="1585"/>
      <c r="O81" s="1917"/>
      <c r="P81" s="1917"/>
      <c r="Q81" s="1917">
        <v>3322</v>
      </c>
      <c r="R81" s="1917">
        <f t="shared" si="0"/>
        <v>3322</v>
      </c>
      <c r="S81" s="1956" t="s">
        <v>1398</v>
      </c>
      <c r="T81" s="1604"/>
      <c r="U81" s="1604"/>
      <c r="V81" s="1604"/>
      <c r="W81" s="1604"/>
      <c r="X81" s="1604"/>
      <c r="Y81" s="1604"/>
      <c r="Z81" s="1604"/>
      <c r="AA81" s="1604"/>
      <c r="AB81" s="1604"/>
      <c r="AC81" s="1604"/>
      <c r="AD81" s="1604"/>
      <c r="AE81" s="1604"/>
      <c r="AF81" s="1604"/>
      <c r="AG81" s="1604"/>
      <c r="AH81" s="1604"/>
      <c r="AI81" s="1604"/>
      <c r="AJ81" s="1604"/>
      <c r="AK81" s="1604"/>
      <c r="AL81" s="1604"/>
      <c r="AM81" s="1604"/>
      <c r="AN81" s="1604"/>
      <c r="AO81" s="1604"/>
      <c r="AP81" s="1604"/>
      <c r="AQ81" s="1604"/>
      <c r="AR81" s="1604"/>
      <c r="AS81" s="1604"/>
      <c r="AT81" s="1604"/>
      <c r="AU81" s="1604"/>
      <c r="AV81" s="1604"/>
      <c r="AW81" s="1604"/>
      <c r="AX81" s="1604"/>
      <c r="AY81" s="1604"/>
      <c r="AZ81" s="1604"/>
      <c r="BA81" s="1604"/>
      <c r="BB81" s="1604"/>
      <c r="BC81" s="1604"/>
      <c r="BD81" s="1604"/>
      <c r="BE81" s="1604"/>
      <c r="BF81" s="1604"/>
      <c r="BG81" s="1604"/>
      <c r="BH81" s="1604"/>
      <c r="BI81" s="1604"/>
      <c r="BJ81" s="1604"/>
      <c r="BK81" s="1604"/>
      <c r="BL81" s="1604"/>
      <c r="BM81" s="1604"/>
      <c r="BN81" s="1604"/>
      <c r="BO81" s="1604"/>
      <c r="BP81" s="1604"/>
      <c r="BQ81" s="1604"/>
      <c r="BR81" s="1604"/>
      <c r="BS81" s="1604"/>
      <c r="BT81" s="1604"/>
      <c r="BU81" s="1604"/>
      <c r="BV81" s="1604"/>
      <c r="BW81" s="1604"/>
      <c r="BX81" s="1604"/>
      <c r="BY81" s="1604"/>
      <c r="BZ81" s="1604"/>
      <c r="CA81" s="1604"/>
      <c r="CB81" s="1604"/>
      <c r="CC81" s="1604"/>
      <c r="CD81" s="1604"/>
      <c r="CE81" s="1604"/>
      <c r="CF81" s="1604"/>
      <c r="CG81" s="1604"/>
      <c r="CH81" s="1604"/>
      <c r="CI81" s="1604"/>
      <c r="CJ81" s="1604"/>
      <c r="CK81" s="1604"/>
      <c r="CL81" s="1604"/>
      <c r="CM81" s="1604"/>
      <c r="CN81" s="1604"/>
      <c r="CO81" s="1604"/>
      <c r="CP81" s="1604"/>
      <c r="CQ81" s="1604"/>
      <c r="CR81" s="1604"/>
      <c r="CS81" s="1604"/>
      <c r="CT81" s="1604"/>
      <c r="CU81" s="1604"/>
      <c r="CV81" s="1604"/>
      <c r="CW81" s="1604"/>
      <c r="CX81" s="1604"/>
      <c r="CY81" s="1604"/>
      <c r="CZ81" s="1604"/>
      <c r="DA81" s="1604"/>
      <c r="DB81" s="1604"/>
      <c r="DC81" s="1604"/>
      <c r="DD81" s="1604"/>
      <c r="DE81" s="1604"/>
      <c r="DF81" s="1604"/>
      <c r="DG81" s="1604"/>
      <c r="DH81" s="1604"/>
      <c r="DI81" s="1604"/>
      <c r="DJ81" s="1604"/>
      <c r="DK81" s="1604"/>
      <c r="DL81" s="1604"/>
      <c r="DM81" s="1604"/>
      <c r="DN81" s="1604"/>
      <c r="DO81" s="1604"/>
      <c r="DP81" s="1604"/>
      <c r="DQ81" s="1604"/>
      <c r="DR81" s="1604"/>
      <c r="DS81" s="1604"/>
      <c r="DT81" s="1604"/>
      <c r="DU81" s="1604"/>
      <c r="DV81" s="1604"/>
      <c r="DW81" s="1604"/>
      <c r="DX81" s="1604"/>
      <c r="DY81" s="1604"/>
      <c r="DZ81" s="1604"/>
      <c r="EA81" s="1604"/>
      <c r="EB81" s="1604"/>
      <c r="EC81" s="1604"/>
      <c r="ED81" s="1604"/>
      <c r="EE81" s="1604"/>
      <c r="EF81" s="1604"/>
      <c r="EG81" s="1604"/>
      <c r="EH81" s="1604"/>
      <c r="EI81" s="1604"/>
      <c r="EJ81" s="1604"/>
      <c r="EK81" s="1604"/>
      <c r="EL81" s="1604"/>
      <c r="EM81" s="1604"/>
      <c r="EN81" s="1604"/>
      <c r="EO81" s="1604"/>
      <c r="EP81" s="1604"/>
      <c r="EQ81" s="1604"/>
      <c r="ER81" s="1604"/>
      <c r="ES81" s="1604"/>
      <c r="ET81" s="1604"/>
      <c r="EU81" s="1604"/>
      <c r="EV81" s="1604"/>
      <c r="EW81" s="1604"/>
      <c r="EX81" s="1604"/>
      <c r="EY81" s="1604"/>
      <c r="EZ81" s="1604"/>
      <c r="FA81" s="1604"/>
      <c r="FB81" s="1604"/>
      <c r="FC81" s="1604"/>
      <c r="FD81" s="1604"/>
      <c r="FE81" s="1604"/>
      <c r="FF81" s="1604"/>
      <c r="FG81" s="1604"/>
      <c r="FH81" s="1604"/>
      <c r="FI81" s="1604"/>
      <c r="FJ81" s="1604"/>
      <c r="FK81" s="1604"/>
      <c r="FL81" s="1604"/>
      <c r="FM81" s="1604"/>
      <c r="FN81" s="1604"/>
      <c r="FO81" s="1604"/>
      <c r="FP81" s="1604"/>
      <c r="FQ81" s="1604"/>
      <c r="FR81" s="1604"/>
      <c r="FS81" s="1604"/>
      <c r="FT81" s="1604"/>
      <c r="FU81" s="1604"/>
      <c r="FV81" s="1604"/>
      <c r="FW81" s="1604"/>
      <c r="FX81" s="1604"/>
      <c r="FY81" s="1604"/>
      <c r="FZ81" s="1604"/>
      <c r="GA81" s="1604"/>
      <c r="GB81" s="1604"/>
      <c r="GC81" s="1604"/>
      <c r="GD81" s="1604"/>
      <c r="GE81" s="1604"/>
      <c r="GF81" s="1604"/>
      <c r="GG81" s="1604"/>
      <c r="GH81" s="1604"/>
      <c r="GI81" s="1604"/>
      <c r="GJ81" s="1604"/>
      <c r="GK81" s="1604"/>
      <c r="GL81" s="1604"/>
      <c r="GM81" s="1604"/>
      <c r="GN81" s="1604"/>
      <c r="GO81" s="1604"/>
      <c r="GP81" s="1604"/>
      <c r="GQ81" s="1604"/>
      <c r="GR81" s="1604"/>
      <c r="GS81" s="1604"/>
      <c r="GT81" s="1604"/>
      <c r="GU81" s="1604"/>
      <c r="GV81" s="1604"/>
      <c r="GW81" s="1604"/>
      <c r="GX81" s="1604"/>
      <c r="GY81" s="1604"/>
      <c r="GZ81" s="1604"/>
      <c r="HA81" s="1604"/>
      <c r="HB81" s="1604"/>
      <c r="HC81" s="1604"/>
      <c r="HD81" s="1604"/>
      <c r="HE81" s="1604"/>
      <c r="HF81" s="1604"/>
      <c r="HG81" s="1604"/>
      <c r="HH81" s="1604"/>
      <c r="HI81" s="1604"/>
      <c r="HJ81" s="1604"/>
      <c r="HK81" s="1604"/>
      <c r="HL81" s="1604"/>
      <c r="HM81" s="1604"/>
      <c r="HN81" s="1604"/>
      <c r="HO81" s="1604"/>
      <c r="HP81" s="1604"/>
      <c r="HQ81" s="1604"/>
      <c r="HR81" s="1604"/>
      <c r="HS81" s="1604"/>
      <c r="HT81" s="1604"/>
      <c r="HU81" s="1604"/>
      <c r="HV81" s="1604"/>
      <c r="HW81" s="1604"/>
      <c r="HX81" s="1604"/>
      <c r="HY81" s="1604"/>
      <c r="HZ81" s="1604"/>
      <c r="IA81" s="1604"/>
      <c r="IB81" s="1604"/>
      <c r="IC81" s="1604"/>
      <c r="ID81" s="1604"/>
      <c r="IE81" s="1604"/>
      <c r="IF81" s="1604"/>
      <c r="IG81" s="1604"/>
      <c r="IH81" s="1604"/>
      <c r="II81" s="1604"/>
      <c r="IJ81" s="1604"/>
      <c r="IK81" s="1604"/>
      <c r="IL81" s="1604"/>
      <c r="IM81" s="1604"/>
      <c r="IN81" s="1604"/>
      <c r="IO81" s="1604"/>
      <c r="IP81" s="1604"/>
      <c r="IQ81" s="1604"/>
      <c r="IR81" s="1604"/>
      <c r="IS81" s="1604"/>
      <c r="IT81" s="1604"/>
      <c r="IU81" s="1604"/>
    </row>
    <row r="82" spans="1:255">
      <c r="A82" s="2221" t="s">
        <v>1735</v>
      </c>
      <c r="B82" s="1586" t="s">
        <v>5355</v>
      </c>
      <c r="C82" s="1586" t="s">
        <v>5341</v>
      </c>
      <c r="D82" s="1586" t="s">
        <v>5341</v>
      </c>
      <c r="E82" s="1945" t="s">
        <v>5343</v>
      </c>
      <c r="F82" s="1585" t="s">
        <v>5344</v>
      </c>
      <c r="G82" s="1586"/>
      <c r="H82" s="1586" t="s">
        <v>5345</v>
      </c>
      <c r="I82" s="1586" t="s">
        <v>5341</v>
      </c>
      <c r="J82" s="1586"/>
      <c r="K82" s="1917"/>
      <c r="L82" s="1917"/>
      <c r="M82" s="1956" t="s">
        <v>1735</v>
      </c>
      <c r="N82" s="1585"/>
      <c r="O82" s="1917"/>
      <c r="P82" s="1917"/>
      <c r="Q82" s="1917">
        <v>357</v>
      </c>
      <c r="R82" s="1917">
        <f t="shared" si="0"/>
        <v>357</v>
      </c>
      <c r="S82" s="1956" t="s">
        <v>1735</v>
      </c>
      <c r="T82" s="1604"/>
      <c r="U82" s="1604"/>
      <c r="V82" s="1604"/>
      <c r="W82" s="1604"/>
      <c r="X82" s="1604"/>
      <c r="Y82" s="1604"/>
      <c r="Z82" s="1604"/>
      <c r="AA82" s="1604"/>
      <c r="AB82" s="1604"/>
      <c r="AC82" s="1604"/>
      <c r="AD82" s="1604"/>
      <c r="AE82" s="1604"/>
      <c r="AF82" s="1604"/>
      <c r="AG82" s="1604"/>
      <c r="AH82" s="1604"/>
      <c r="AI82" s="1604"/>
      <c r="AJ82" s="1604"/>
      <c r="AK82" s="1604"/>
      <c r="AL82" s="1604"/>
      <c r="AM82" s="1604"/>
      <c r="AN82" s="1604"/>
      <c r="AO82" s="1604"/>
      <c r="AP82" s="1604"/>
      <c r="AQ82" s="1604"/>
      <c r="AR82" s="1604"/>
      <c r="AS82" s="1604"/>
      <c r="AT82" s="1604"/>
      <c r="AU82" s="1604"/>
      <c r="AV82" s="1604"/>
      <c r="AW82" s="1604"/>
      <c r="AX82" s="1604"/>
      <c r="AY82" s="1604"/>
      <c r="AZ82" s="1604"/>
      <c r="BA82" s="1604"/>
      <c r="BB82" s="1604"/>
      <c r="BC82" s="1604"/>
      <c r="BD82" s="1604"/>
      <c r="BE82" s="1604"/>
      <c r="BF82" s="1604"/>
      <c r="BG82" s="1604"/>
      <c r="BH82" s="1604"/>
      <c r="BI82" s="1604"/>
      <c r="BJ82" s="1604"/>
      <c r="BK82" s="1604"/>
      <c r="BL82" s="1604"/>
      <c r="BM82" s="1604"/>
      <c r="BN82" s="1604"/>
      <c r="BO82" s="1604"/>
      <c r="BP82" s="1604"/>
      <c r="BQ82" s="1604"/>
      <c r="BR82" s="1604"/>
      <c r="BS82" s="1604"/>
      <c r="BT82" s="1604"/>
      <c r="BU82" s="1604"/>
      <c r="BV82" s="1604"/>
      <c r="BW82" s="1604"/>
      <c r="BX82" s="1604"/>
      <c r="BY82" s="1604"/>
      <c r="BZ82" s="1604"/>
      <c r="CA82" s="1604"/>
      <c r="CB82" s="1604"/>
      <c r="CC82" s="1604"/>
      <c r="CD82" s="1604"/>
      <c r="CE82" s="1604"/>
      <c r="CF82" s="1604"/>
      <c r="CG82" s="1604"/>
      <c r="CH82" s="1604"/>
      <c r="CI82" s="1604"/>
      <c r="CJ82" s="1604"/>
      <c r="CK82" s="1604"/>
      <c r="CL82" s="1604"/>
      <c r="CM82" s="1604"/>
      <c r="CN82" s="1604"/>
      <c r="CO82" s="1604"/>
      <c r="CP82" s="1604"/>
      <c r="CQ82" s="1604"/>
      <c r="CR82" s="1604"/>
      <c r="CS82" s="1604"/>
      <c r="CT82" s="1604"/>
      <c r="CU82" s="1604"/>
      <c r="CV82" s="1604"/>
      <c r="CW82" s="1604"/>
      <c r="CX82" s="1604"/>
      <c r="CY82" s="1604"/>
      <c r="CZ82" s="1604"/>
      <c r="DA82" s="1604"/>
      <c r="DB82" s="1604"/>
      <c r="DC82" s="1604"/>
      <c r="DD82" s="1604"/>
      <c r="DE82" s="1604"/>
      <c r="DF82" s="1604"/>
      <c r="DG82" s="1604"/>
      <c r="DH82" s="1604"/>
      <c r="DI82" s="1604"/>
      <c r="DJ82" s="1604"/>
      <c r="DK82" s="1604"/>
      <c r="DL82" s="1604"/>
      <c r="DM82" s="1604"/>
      <c r="DN82" s="1604"/>
      <c r="DO82" s="1604"/>
      <c r="DP82" s="1604"/>
      <c r="DQ82" s="1604"/>
      <c r="DR82" s="1604"/>
      <c r="DS82" s="1604"/>
      <c r="DT82" s="1604"/>
      <c r="DU82" s="1604"/>
      <c r="DV82" s="1604"/>
      <c r="DW82" s="1604"/>
      <c r="DX82" s="1604"/>
      <c r="DY82" s="1604"/>
      <c r="DZ82" s="1604"/>
      <c r="EA82" s="1604"/>
      <c r="EB82" s="1604"/>
      <c r="EC82" s="1604"/>
      <c r="ED82" s="1604"/>
      <c r="EE82" s="1604"/>
      <c r="EF82" s="1604"/>
      <c r="EG82" s="1604"/>
      <c r="EH82" s="1604"/>
      <c r="EI82" s="1604"/>
      <c r="EJ82" s="1604"/>
      <c r="EK82" s="1604"/>
      <c r="EL82" s="1604"/>
      <c r="EM82" s="1604"/>
      <c r="EN82" s="1604"/>
      <c r="EO82" s="1604"/>
      <c r="EP82" s="1604"/>
      <c r="EQ82" s="1604"/>
      <c r="ER82" s="1604"/>
      <c r="ES82" s="1604"/>
      <c r="ET82" s="1604"/>
      <c r="EU82" s="1604"/>
      <c r="EV82" s="1604"/>
      <c r="EW82" s="1604"/>
      <c r="EX82" s="1604"/>
      <c r="EY82" s="1604"/>
      <c r="EZ82" s="1604"/>
      <c r="FA82" s="1604"/>
      <c r="FB82" s="1604"/>
      <c r="FC82" s="1604"/>
      <c r="FD82" s="1604"/>
      <c r="FE82" s="1604"/>
      <c r="FF82" s="1604"/>
      <c r="FG82" s="1604"/>
      <c r="FH82" s="1604"/>
      <c r="FI82" s="1604"/>
      <c r="FJ82" s="1604"/>
      <c r="FK82" s="1604"/>
      <c r="FL82" s="1604"/>
      <c r="FM82" s="1604"/>
      <c r="FN82" s="1604"/>
      <c r="FO82" s="1604"/>
      <c r="FP82" s="1604"/>
      <c r="FQ82" s="1604"/>
      <c r="FR82" s="1604"/>
      <c r="FS82" s="1604"/>
      <c r="FT82" s="1604"/>
      <c r="FU82" s="1604"/>
      <c r="FV82" s="1604"/>
      <c r="FW82" s="1604"/>
      <c r="FX82" s="1604"/>
      <c r="FY82" s="1604"/>
      <c r="FZ82" s="1604"/>
      <c r="GA82" s="1604"/>
      <c r="GB82" s="1604"/>
      <c r="GC82" s="1604"/>
      <c r="GD82" s="1604"/>
      <c r="GE82" s="1604"/>
      <c r="GF82" s="1604"/>
      <c r="GG82" s="1604"/>
      <c r="GH82" s="1604"/>
      <c r="GI82" s="1604"/>
      <c r="GJ82" s="1604"/>
      <c r="GK82" s="1604"/>
      <c r="GL82" s="1604"/>
      <c r="GM82" s="1604"/>
      <c r="GN82" s="1604"/>
      <c r="GO82" s="1604"/>
      <c r="GP82" s="1604"/>
      <c r="GQ82" s="1604"/>
      <c r="GR82" s="1604"/>
      <c r="GS82" s="1604"/>
      <c r="GT82" s="1604"/>
      <c r="GU82" s="1604"/>
      <c r="GV82" s="1604"/>
      <c r="GW82" s="1604"/>
      <c r="GX82" s="1604"/>
      <c r="GY82" s="1604"/>
      <c r="GZ82" s="1604"/>
      <c r="HA82" s="1604"/>
      <c r="HB82" s="1604"/>
      <c r="HC82" s="1604"/>
      <c r="HD82" s="1604"/>
      <c r="HE82" s="1604"/>
      <c r="HF82" s="1604"/>
      <c r="HG82" s="1604"/>
      <c r="HH82" s="1604"/>
      <c r="HI82" s="1604"/>
      <c r="HJ82" s="1604"/>
      <c r="HK82" s="1604"/>
      <c r="HL82" s="1604"/>
      <c r="HM82" s="1604"/>
      <c r="HN82" s="1604"/>
      <c r="HO82" s="1604"/>
      <c r="HP82" s="1604"/>
      <c r="HQ82" s="1604"/>
      <c r="HR82" s="1604"/>
      <c r="HS82" s="1604"/>
      <c r="HT82" s="1604"/>
      <c r="HU82" s="1604"/>
      <c r="HV82" s="1604"/>
      <c r="HW82" s="1604"/>
      <c r="HX82" s="1604"/>
      <c r="HY82" s="1604"/>
      <c r="HZ82" s="1604"/>
      <c r="IA82" s="1604"/>
      <c r="IB82" s="1604"/>
      <c r="IC82" s="1604"/>
      <c r="ID82" s="1604"/>
      <c r="IE82" s="1604"/>
      <c r="IF82" s="1604"/>
      <c r="IG82" s="1604"/>
      <c r="IH82" s="1604"/>
      <c r="II82" s="1604"/>
      <c r="IJ82" s="1604"/>
      <c r="IK82" s="1604"/>
      <c r="IL82" s="1604"/>
      <c r="IM82" s="1604"/>
      <c r="IN82" s="1604"/>
      <c r="IO82" s="1604"/>
      <c r="IP82" s="1604"/>
      <c r="IQ82" s="1604"/>
      <c r="IR82" s="1604"/>
      <c r="IS82" s="1604"/>
      <c r="IT82" s="1604"/>
      <c r="IU82" s="1604"/>
    </row>
    <row r="83" spans="1:255">
      <c r="A83" s="2221" t="s">
        <v>1736</v>
      </c>
      <c r="B83" s="1586" t="s">
        <v>5356</v>
      </c>
      <c r="C83" s="1586" t="s">
        <v>5341</v>
      </c>
      <c r="D83" s="1586" t="s">
        <v>5341</v>
      </c>
      <c r="E83" s="1945" t="s">
        <v>5343</v>
      </c>
      <c r="F83" s="1585" t="s">
        <v>5344</v>
      </c>
      <c r="G83" s="1586"/>
      <c r="H83" s="1586" t="s">
        <v>5345</v>
      </c>
      <c r="I83" s="1586" t="s">
        <v>5341</v>
      </c>
      <c r="J83" s="1586"/>
      <c r="K83" s="1917"/>
      <c r="L83" s="1917"/>
      <c r="M83" s="1956" t="s">
        <v>1736</v>
      </c>
      <c r="N83" s="1585"/>
      <c r="O83" s="1917"/>
      <c r="P83" s="1917"/>
      <c r="Q83" s="1917">
        <v>23368</v>
      </c>
      <c r="R83" s="1917">
        <f t="shared" si="0"/>
        <v>23368</v>
      </c>
      <c r="S83" s="1956" t="s">
        <v>1736</v>
      </c>
      <c r="T83" s="1604"/>
      <c r="U83" s="1604"/>
      <c r="V83" s="1604"/>
      <c r="W83" s="1604"/>
      <c r="X83" s="1604"/>
      <c r="Y83" s="1604"/>
      <c r="Z83" s="1604"/>
      <c r="AA83" s="1604"/>
      <c r="AB83" s="1604"/>
      <c r="AC83" s="1604"/>
      <c r="AD83" s="1604"/>
      <c r="AE83" s="1604"/>
      <c r="AF83" s="1604"/>
      <c r="AG83" s="1604"/>
      <c r="AH83" s="1604"/>
      <c r="AI83" s="1604"/>
      <c r="AJ83" s="1604"/>
      <c r="AK83" s="1604"/>
      <c r="AL83" s="1604"/>
      <c r="AM83" s="1604"/>
      <c r="AN83" s="1604"/>
      <c r="AO83" s="1604"/>
      <c r="AP83" s="1604"/>
      <c r="AQ83" s="1604"/>
      <c r="AR83" s="1604"/>
      <c r="AS83" s="1604"/>
      <c r="AT83" s="1604"/>
      <c r="AU83" s="1604"/>
      <c r="AV83" s="1604"/>
      <c r="AW83" s="1604"/>
      <c r="AX83" s="1604"/>
      <c r="AY83" s="1604"/>
      <c r="AZ83" s="1604"/>
      <c r="BA83" s="1604"/>
      <c r="BB83" s="1604"/>
      <c r="BC83" s="1604"/>
      <c r="BD83" s="1604"/>
      <c r="BE83" s="1604"/>
      <c r="BF83" s="1604"/>
      <c r="BG83" s="1604"/>
      <c r="BH83" s="1604"/>
      <c r="BI83" s="1604"/>
      <c r="BJ83" s="1604"/>
      <c r="BK83" s="1604"/>
      <c r="BL83" s="1604"/>
      <c r="BM83" s="1604"/>
      <c r="BN83" s="1604"/>
      <c r="BO83" s="1604"/>
      <c r="BP83" s="1604"/>
      <c r="BQ83" s="1604"/>
      <c r="BR83" s="1604"/>
      <c r="BS83" s="1604"/>
      <c r="BT83" s="1604"/>
      <c r="BU83" s="1604"/>
      <c r="BV83" s="1604"/>
      <c r="BW83" s="1604"/>
      <c r="BX83" s="1604"/>
      <c r="BY83" s="1604"/>
      <c r="BZ83" s="1604"/>
      <c r="CA83" s="1604"/>
      <c r="CB83" s="1604"/>
      <c r="CC83" s="1604"/>
      <c r="CD83" s="1604"/>
      <c r="CE83" s="1604"/>
      <c r="CF83" s="1604"/>
      <c r="CG83" s="1604"/>
      <c r="CH83" s="1604"/>
      <c r="CI83" s="1604"/>
      <c r="CJ83" s="1604"/>
      <c r="CK83" s="1604"/>
      <c r="CL83" s="1604"/>
      <c r="CM83" s="1604"/>
      <c r="CN83" s="1604"/>
      <c r="CO83" s="1604"/>
      <c r="CP83" s="1604"/>
      <c r="CQ83" s="1604"/>
      <c r="CR83" s="1604"/>
      <c r="CS83" s="1604"/>
      <c r="CT83" s="1604"/>
      <c r="CU83" s="1604"/>
      <c r="CV83" s="1604"/>
      <c r="CW83" s="1604"/>
      <c r="CX83" s="1604"/>
      <c r="CY83" s="1604"/>
      <c r="CZ83" s="1604"/>
      <c r="DA83" s="1604"/>
      <c r="DB83" s="1604"/>
      <c r="DC83" s="1604"/>
      <c r="DD83" s="1604"/>
      <c r="DE83" s="1604"/>
      <c r="DF83" s="1604"/>
      <c r="DG83" s="1604"/>
      <c r="DH83" s="1604"/>
      <c r="DI83" s="1604"/>
      <c r="DJ83" s="1604"/>
      <c r="DK83" s="1604"/>
      <c r="DL83" s="1604"/>
      <c r="DM83" s="1604"/>
      <c r="DN83" s="1604"/>
      <c r="DO83" s="1604"/>
      <c r="DP83" s="1604"/>
      <c r="DQ83" s="1604"/>
      <c r="DR83" s="1604"/>
      <c r="DS83" s="1604"/>
      <c r="DT83" s="1604"/>
      <c r="DU83" s="1604"/>
      <c r="DV83" s="1604"/>
      <c r="DW83" s="1604"/>
      <c r="DX83" s="1604"/>
      <c r="DY83" s="1604"/>
      <c r="DZ83" s="1604"/>
      <c r="EA83" s="1604"/>
      <c r="EB83" s="1604"/>
      <c r="EC83" s="1604"/>
      <c r="ED83" s="1604"/>
      <c r="EE83" s="1604"/>
      <c r="EF83" s="1604"/>
      <c r="EG83" s="1604"/>
      <c r="EH83" s="1604"/>
      <c r="EI83" s="1604"/>
      <c r="EJ83" s="1604"/>
      <c r="EK83" s="1604"/>
      <c r="EL83" s="1604"/>
      <c r="EM83" s="1604"/>
      <c r="EN83" s="1604"/>
      <c r="EO83" s="1604"/>
      <c r="EP83" s="1604"/>
      <c r="EQ83" s="1604"/>
      <c r="ER83" s="1604"/>
      <c r="ES83" s="1604"/>
      <c r="ET83" s="1604"/>
      <c r="EU83" s="1604"/>
      <c r="EV83" s="1604"/>
      <c r="EW83" s="1604"/>
      <c r="EX83" s="1604"/>
      <c r="EY83" s="1604"/>
      <c r="EZ83" s="1604"/>
      <c r="FA83" s="1604"/>
      <c r="FB83" s="1604"/>
      <c r="FC83" s="1604"/>
      <c r="FD83" s="1604"/>
      <c r="FE83" s="1604"/>
      <c r="FF83" s="1604"/>
      <c r="FG83" s="1604"/>
      <c r="FH83" s="1604"/>
      <c r="FI83" s="1604"/>
      <c r="FJ83" s="1604"/>
      <c r="FK83" s="1604"/>
      <c r="FL83" s="1604"/>
      <c r="FM83" s="1604"/>
      <c r="FN83" s="1604"/>
      <c r="FO83" s="1604"/>
      <c r="FP83" s="1604"/>
      <c r="FQ83" s="1604"/>
      <c r="FR83" s="1604"/>
      <c r="FS83" s="1604"/>
      <c r="FT83" s="1604"/>
      <c r="FU83" s="1604"/>
      <c r="FV83" s="1604"/>
      <c r="FW83" s="1604"/>
      <c r="FX83" s="1604"/>
      <c r="FY83" s="1604"/>
      <c r="FZ83" s="1604"/>
      <c r="GA83" s="1604"/>
      <c r="GB83" s="1604"/>
      <c r="GC83" s="1604"/>
      <c r="GD83" s="1604"/>
      <c r="GE83" s="1604"/>
      <c r="GF83" s="1604"/>
      <c r="GG83" s="1604"/>
      <c r="GH83" s="1604"/>
      <c r="GI83" s="1604"/>
      <c r="GJ83" s="1604"/>
      <c r="GK83" s="1604"/>
      <c r="GL83" s="1604"/>
      <c r="GM83" s="1604"/>
      <c r="GN83" s="1604"/>
      <c r="GO83" s="1604"/>
      <c r="GP83" s="1604"/>
      <c r="GQ83" s="1604"/>
      <c r="GR83" s="1604"/>
      <c r="GS83" s="1604"/>
      <c r="GT83" s="1604"/>
      <c r="GU83" s="1604"/>
      <c r="GV83" s="1604"/>
      <c r="GW83" s="1604"/>
      <c r="GX83" s="1604"/>
      <c r="GY83" s="1604"/>
      <c r="GZ83" s="1604"/>
      <c r="HA83" s="1604"/>
      <c r="HB83" s="1604"/>
      <c r="HC83" s="1604"/>
      <c r="HD83" s="1604"/>
      <c r="HE83" s="1604"/>
      <c r="HF83" s="1604"/>
      <c r="HG83" s="1604"/>
      <c r="HH83" s="1604"/>
      <c r="HI83" s="1604"/>
      <c r="HJ83" s="1604"/>
      <c r="HK83" s="1604"/>
      <c r="HL83" s="1604"/>
      <c r="HM83" s="1604"/>
      <c r="HN83" s="1604"/>
      <c r="HO83" s="1604"/>
      <c r="HP83" s="1604"/>
      <c r="HQ83" s="1604"/>
      <c r="HR83" s="1604"/>
      <c r="HS83" s="1604"/>
      <c r="HT83" s="1604"/>
      <c r="HU83" s="1604"/>
      <c r="HV83" s="1604"/>
      <c r="HW83" s="1604"/>
      <c r="HX83" s="1604"/>
      <c r="HY83" s="1604"/>
      <c r="HZ83" s="1604"/>
      <c r="IA83" s="1604"/>
      <c r="IB83" s="1604"/>
      <c r="IC83" s="1604"/>
      <c r="ID83" s="1604"/>
      <c r="IE83" s="1604"/>
      <c r="IF83" s="1604"/>
      <c r="IG83" s="1604"/>
      <c r="IH83" s="1604"/>
      <c r="II83" s="1604"/>
      <c r="IJ83" s="1604"/>
      <c r="IK83" s="1604"/>
      <c r="IL83" s="1604"/>
      <c r="IM83" s="1604"/>
      <c r="IN83" s="1604"/>
      <c r="IO83" s="1604"/>
      <c r="IP83" s="1604"/>
      <c r="IQ83" s="1604"/>
      <c r="IR83" s="1604"/>
      <c r="IS83" s="1604"/>
      <c r="IT83" s="1604"/>
      <c r="IU83" s="1604"/>
    </row>
    <row r="84" spans="1:255">
      <c r="A84" s="2221">
        <v>12</v>
      </c>
      <c r="B84" s="1586" t="s">
        <v>5357</v>
      </c>
      <c r="C84" s="1586" t="s">
        <v>5341</v>
      </c>
      <c r="D84" s="1586" t="s">
        <v>5341</v>
      </c>
      <c r="E84" s="1945" t="s">
        <v>5343</v>
      </c>
      <c r="F84" s="1585" t="s">
        <v>5344</v>
      </c>
      <c r="G84" s="1586"/>
      <c r="H84" s="1586" t="s">
        <v>5345</v>
      </c>
      <c r="I84" s="1586" t="s">
        <v>5341</v>
      </c>
      <c r="J84" s="1586"/>
      <c r="K84" s="1917"/>
      <c r="L84" s="1917"/>
      <c r="M84" s="1956">
        <v>12</v>
      </c>
      <c r="N84" s="1585"/>
      <c r="O84" s="1917"/>
      <c r="P84" s="1917"/>
      <c r="Q84" s="1917">
        <v>55810</v>
      </c>
      <c r="R84" s="1917">
        <f t="shared" si="0"/>
        <v>55810</v>
      </c>
      <c r="S84" s="1956">
        <v>12</v>
      </c>
      <c r="T84" s="1604"/>
      <c r="U84" s="1604"/>
      <c r="V84" s="1604"/>
      <c r="W84" s="1604"/>
      <c r="X84" s="1604"/>
      <c r="Y84" s="1604"/>
      <c r="Z84" s="1604"/>
      <c r="AA84" s="1604"/>
      <c r="AB84" s="1604"/>
      <c r="AC84" s="1604"/>
      <c r="AD84" s="1604"/>
      <c r="AE84" s="1604"/>
      <c r="AF84" s="1604"/>
      <c r="AG84" s="1604"/>
      <c r="AH84" s="1604"/>
      <c r="AI84" s="1604"/>
      <c r="AJ84" s="1604"/>
      <c r="AK84" s="1604"/>
      <c r="AL84" s="1604"/>
      <c r="AM84" s="1604"/>
      <c r="AN84" s="1604"/>
      <c r="AO84" s="1604"/>
      <c r="AP84" s="1604"/>
      <c r="AQ84" s="1604"/>
      <c r="AR84" s="1604"/>
      <c r="AS84" s="1604"/>
      <c r="AT84" s="1604"/>
      <c r="AU84" s="1604"/>
      <c r="AV84" s="1604"/>
      <c r="AW84" s="1604"/>
      <c r="AX84" s="1604"/>
      <c r="AY84" s="1604"/>
      <c r="AZ84" s="1604"/>
      <c r="BA84" s="1604"/>
      <c r="BB84" s="1604"/>
      <c r="BC84" s="1604"/>
      <c r="BD84" s="1604"/>
      <c r="BE84" s="1604"/>
      <c r="BF84" s="1604"/>
      <c r="BG84" s="1604"/>
      <c r="BH84" s="1604"/>
      <c r="BI84" s="1604"/>
      <c r="BJ84" s="1604"/>
      <c r="BK84" s="1604"/>
      <c r="BL84" s="1604"/>
      <c r="BM84" s="1604"/>
      <c r="BN84" s="1604"/>
      <c r="BO84" s="1604"/>
      <c r="BP84" s="1604"/>
      <c r="BQ84" s="1604"/>
      <c r="BR84" s="1604"/>
      <c r="BS84" s="1604"/>
      <c r="BT84" s="1604"/>
      <c r="BU84" s="1604"/>
      <c r="BV84" s="1604"/>
      <c r="BW84" s="1604"/>
      <c r="BX84" s="1604"/>
      <c r="BY84" s="1604"/>
      <c r="BZ84" s="1604"/>
      <c r="CA84" s="1604"/>
      <c r="CB84" s="1604"/>
      <c r="CC84" s="1604"/>
      <c r="CD84" s="1604"/>
      <c r="CE84" s="1604"/>
      <c r="CF84" s="1604"/>
      <c r="CG84" s="1604"/>
      <c r="CH84" s="1604"/>
      <c r="CI84" s="1604"/>
      <c r="CJ84" s="1604"/>
      <c r="CK84" s="1604"/>
      <c r="CL84" s="1604"/>
      <c r="CM84" s="1604"/>
      <c r="CN84" s="1604"/>
      <c r="CO84" s="1604"/>
      <c r="CP84" s="1604"/>
      <c r="CQ84" s="1604"/>
      <c r="CR84" s="1604"/>
      <c r="CS84" s="1604"/>
      <c r="CT84" s="1604"/>
      <c r="CU84" s="1604"/>
      <c r="CV84" s="1604"/>
      <c r="CW84" s="1604"/>
      <c r="CX84" s="1604"/>
      <c r="CY84" s="1604"/>
      <c r="CZ84" s="1604"/>
      <c r="DA84" s="1604"/>
      <c r="DB84" s="1604"/>
      <c r="DC84" s="1604"/>
      <c r="DD84" s="1604"/>
      <c r="DE84" s="1604"/>
      <c r="DF84" s="1604"/>
      <c r="DG84" s="1604"/>
      <c r="DH84" s="1604"/>
      <c r="DI84" s="1604"/>
      <c r="DJ84" s="1604"/>
      <c r="DK84" s="1604"/>
      <c r="DL84" s="1604"/>
      <c r="DM84" s="1604"/>
      <c r="DN84" s="1604"/>
      <c r="DO84" s="1604"/>
      <c r="DP84" s="1604"/>
      <c r="DQ84" s="1604"/>
      <c r="DR84" s="1604"/>
      <c r="DS84" s="1604"/>
      <c r="DT84" s="1604"/>
      <c r="DU84" s="1604"/>
      <c r="DV84" s="1604"/>
      <c r="DW84" s="1604"/>
      <c r="DX84" s="1604"/>
      <c r="DY84" s="1604"/>
      <c r="DZ84" s="1604"/>
      <c r="EA84" s="1604"/>
      <c r="EB84" s="1604"/>
      <c r="EC84" s="1604"/>
      <c r="ED84" s="1604"/>
      <c r="EE84" s="1604"/>
      <c r="EF84" s="1604"/>
      <c r="EG84" s="1604"/>
      <c r="EH84" s="1604"/>
      <c r="EI84" s="1604"/>
      <c r="EJ84" s="1604"/>
      <c r="EK84" s="1604"/>
      <c r="EL84" s="1604"/>
      <c r="EM84" s="1604"/>
      <c r="EN84" s="1604"/>
      <c r="EO84" s="1604"/>
      <c r="EP84" s="1604"/>
      <c r="EQ84" s="1604"/>
      <c r="ER84" s="1604"/>
      <c r="ES84" s="1604"/>
      <c r="ET84" s="1604"/>
      <c r="EU84" s="1604"/>
      <c r="EV84" s="1604"/>
      <c r="EW84" s="1604"/>
      <c r="EX84" s="1604"/>
      <c r="EY84" s="1604"/>
      <c r="EZ84" s="1604"/>
      <c r="FA84" s="1604"/>
      <c r="FB84" s="1604"/>
      <c r="FC84" s="1604"/>
      <c r="FD84" s="1604"/>
      <c r="FE84" s="1604"/>
      <c r="FF84" s="1604"/>
      <c r="FG84" s="1604"/>
      <c r="FH84" s="1604"/>
      <c r="FI84" s="1604"/>
      <c r="FJ84" s="1604"/>
      <c r="FK84" s="1604"/>
      <c r="FL84" s="1604"/>
      <c r="FM84" s="1604"/>
      <c r="FN84" s="1604"/>
      <c r="FO84" s="1604"/>
      <c r="FP84" s="1604"/>
      <c r="FQ84" s="1604"/>
      <c r="FR84" s="1604"/>
      <c r="FS84" s="1604"/>
      <c r="FT84" s="1604"/>
      <c r="FU84" s="1604"/>
      <c r="FV84" s="1604"/>
      <c r="FW84" s="1604"/>
      <c r="FX84" s="1604"/>
      <c r="FY84" s="1604"/>
      <c r="FZ84" s="1604"/>
      <c r="GA84" s="1604"/>
      <c r="GB84" s="1604"/>
      <c r="GC84" s="1604"/>
      <c r="GD84" s="1604"/>
      <c r="GE84" s="1604"/>
      <c r="GF84" s="1604"/>
      <c r="GG84" s="1604"/>
      <c r="GH84" s="1604"/>
      <c r="GI84" s="1604"/>
      <c r="GJ84" s="1604"/>
      <c r="GK84" s="1604"/>
      <c r="GL84" s="1604"/>
      <c r="GM84" s="1604"/>
      <c r="GN84" s="1604"/>
      <c r="GO84" s="1604"/>
      <c r="GP84" s="1604"/>
      <c r="GQ84" s="1604"/>
      <c r="GR84" s="1604"/>
      <c r="GS84" s="1604"/>
      <c r="GT84" s="1604"/>
      <c r="GU84" s="1604"/>
      <c r="GV84" s="1604"/>
      <c r="GW84" s="1604"/>
      <c r="GX84" s="1604"/>
      <c r="GY84" s="1604"/>
      <c r="GZ84" s="1604"/>
      <c r="HA84" s="1604"/>
      <c r="HB84" s="1604"/>
      <c r="HC84" s="1604"/>
      <c r="HD84" s="1604"/>
      <c r="HE84" s="1604"/>
      <c r="HF84" s="1604"/>
      <c r="HG84" s="1604"/>
      <c r="HH84" s="1604"/>
      <c r="HI84" s="1604"/>
      <c r="HJ84" s="1604"/>
      <c r="HK84" s="1604"/>
      <c r="HL84" s="1604"/>
      <c r="HM84" s="1604"/>
      <c r="HN84" s="1604"/>
      <c r="HO84" s="1604"/>
      <c r="HP84" s="1604"/>
      <c r="HQ84" s="1604"/>
      <c r="HR84" s="1604"/>
      <c r="HS84" s="1604"/>
      <c r="HT84" s="1604"/>
      <c r="HU84" s="1604"/>
      <c r="HV84" s="1604"/>
      <c r="HW84" s="1604"/>
      <c r="HX84" s="1604"/>
      <c r="HY84" s="1604"/>
      <c r="HZ84" s="1604"/>
      <c r="IA84" s="1604"/>
      <c r="IB84" s="1604"/>
      <c r="IC84" s="1604"/>
      <c r="ID84" s="1604"/>
      <c r="IE84" s="1604"/>
      <c r="IF84" s="1604"/>
      <c r="IG84" s="1604"/>
      <c r="IH84" s="1604"/>
      <c r="II84" s="1604"/>
      <c r="IJ84" s="1604"/>
      <c r="IK84" s="1604"/>
      <c r="IL84" s="1604"/>
      <c r="IM84" s="1604"/>
      <c r="IN84" s="1604"/>
      <c r="IO84" s="1604"/>
      <c r="IP84" s="1604"/>
      <c r="IQ84" s="1604"/>
      <c r="IR84" s="1604"/>
      <c r="IS84" s="1604"/>
      <c r="IT84" s="1604"/>
      <c r="IU84" s="1604"/>
    </row>
    <row r="85" spans="1:255">
      <c r="A85" s="2221">
        <v>13</v>
      </c>
      <c r="B85" s="1586" t="s">
        <v>5358</v>
      </c>
      <c r="C85" s="1586" t="s">
        <v>5341</v>
      </c>
      <c r="D85" s="1586" t="s">
        <v>5341</v>
      </c>
      <c r="E85" s="1945" t="s">
        <v>5343</v>
      </c>
      <c r="F85" s="1585" t="s">
        <v>5344</v>
      </c>
      <c r="G85" s="1586"/>
      <c r="H85" s="1586" t="s">
        <v>5345</v>
      </c>
      <c r="I85" s="1586" t="s">
        <v>5341</v>
      </c>
      <c r="J85" s="1586"/>
      <c r="K85" s="1917"/>
      <c r="L85" s="1917"/>
      <c r="M85" s="1956">
        <v>13</v>
      </c>
      <c r="N85" s="1585"/>
      <c r="O85" s="1917"/>
      <c r="P85" s="1917"/>
      <c r="Q85" s="1917">
        <v>3578</v>
      </c>
      <c r="R85" s="1917">
        <f t="shared" si="0"/>
        <v>3578</v>
      </c>
      <c r="S85" s="1956">
        <v>13</v>
      </c>
      <c r="T85" s="1604"/>
      <c r="U85" s="1604"/>
      <c r="V85" s="1604"/>
      <c r="W85" s="1604"/>
      <c r="X85" s="1604"/>
      <c r="Y85" s="1604"/>
      <c r="Z85" s="1604"/>
      <c r="AA85" s="1604"/>
      <c r="AB85" s="1604"/>
      <c r="AC85" s="1604"/>
      <c r="AD85" s="1604"/>
      <c r="AE85" s="1604"/>
      <c r="AF85" s="1604"/>
      <c r="AG85" s="1604"/>
      <c r="AH85" s="1604"/>
      <c r="AI85" s="1604"/>
      <c r="AJ85" s="1604"/>
      <c r="AK85" s="1604"/>
      <c r="AL85" s="1604"/>
      <c r="AM85" s="1604"/>
      <c r="AN85" s="1604"/>
      <c r="AO85" s="1604"/>
      <c r="AP85" s="1604"/>
      <c r="AQ85" s="1604"/>
      <c r="AR85" s="1604"/>
      <c r="AS85" s="1604"/>
      <c r="AT85" s="1604"/>
      <c r="AU85" s="1604"/>
      <c r="AV85" s="1604"/>
      <c r="AW85" s="1604"/>
      <c r="AX85" s="1604"/>
      <c r="AY85" s="1604"/>
      <c r="AZ85" s="1604"/>
      <c r="BA85" s="1604"/>
      <c r="BB85" s="1604"/>
      <c r="BC85" s="1604"/>
      <c r="BD85" s="1604"/>
      <c r="BE85" s="1604"/>
      <c r="BF85" s="1604"/>
      <c r="BG85" s="1604"/>
      <c r="BH85" s="1604"/>
      <c r="BI85" s="1604"/>
      <c r="BJ85" s="1604"/>
      <c r="BK85" s="1604"/>
      <c r="BL85" s="1604"/>
      <c r="BM85" s="1604"/>
      <c r="BN85" s="1604"/>
      <c r="BO85" s="1604"/>
      <c r="BP85" s="1604"/>
      <c r="BQ85" s="1604"/>
      <c r="BR85" s="1604"/>
      <c r="BS85" s="1604"/>
      <c r="BT85" s="1604"/>
      <c r="BU85" s="1604"/>
      <c r="BV85" s="1604"/>
      <c r="BW85" s="1604"/>
      <c r="BX85" s="1604"/>
      <c r="BY85" s="1604"/>
      <c r="BZ85" s="1604"/>
      <c r="CA85" s="1604"/>
      <c r="CB85" s="1604"/>
      <c r="CC85" s="1604"/>
      <c r="CD85" s="1604"/>
      <c r="CE85" s="1604"/>
      <c r="CF85" s="1604"/>
      <c r="CG85" s="1604"/>
      <c r="CH85" s="1604"/>
      <c r="CI85" s="1604"/>
      <c r="CJ85" s="1604"/>
      <c r="CK85" s="1604"/>
      <c r="CL85" s="1604"/>
      <c r="CM85" s="1604"/>
      <c r="CN85" s="1604"/>
      <c r="CO85" s="1604"/>
      <c r="CP85" s="1604"/>
      <c r="CQ85" s="1604"/>
      <c r="CR85" s="1604"/>
      <c r="CS85" s="1604"/>
      <c r="CT85" s="1604"/>
      <c r="CU85" s="1604"/>
      <c r="CV85" s="1604"/>
      <c r="CW85" s="1604"/>
      <c r="CX85" s="1604"/>
      <c r="CY85" s="1604"/>
      <c r="CZ85" s="1604"/>
      <c r="DA85" s="1604"/>
      <c r="DB85" s="1604"/>
      <c r="DC85" s="1604"/>
      <c r="DD85" s="1604"/>
      <c r="DE85" s="1604"/>
      <c r="DF85" s="1604"/>
      <c r="DG85" s="1604"/>
      <c r="DH85" s="1604"/>
      <c r="DI85" s="1604"/>
      <c r="DJ85" s="1604"/>
      <c r="DK85" s="1604"/>
      <c r="DL85" s="1604"/>
      <c r="DM85" s="1604"/>
      <c r="DN85" s="1604"/>
      <c r="DO85" s="1604"/>
      <c r="DP85" s="1604"/>
      <c r="DQ85" s="1604"/>
      <c r="DR85" s="1604"/>
      <c r="DS85" s="1604"/>
      <c r="DT85" s="1604"/>
      <c r="DU85" s="1604"/>
      <c r="DV85" s="1604"/>
      <c r="DW85" s="1604"/>
      <c r="DX85" s="1604"/>
      <c r="DY85" s="1604"/>
      <c r="DZ85" s="1604"/>
      <c r="EA85" s="1604"/>
      <c r="EB85" s="1604"/>
      <c r="EC85" s="1604"/>
      <c r="ED85" s="1604"/>
      <c r="EE85" s="1604"/>
      <c r="EF85" s="1604"/>
      <c r="EG85" s="1604"/>
      <c r="EH85" s="1604"/>
      <c r="EI85" s="1604"/>
      <c r="EJ85" s="1604"/>
      <c r="EK85" s="1604"/>
      <c r="EL85" s="1604"/>
      <c r="EM85" s="1604"/>
      <c r="EN85" s="1604"/>
      <c r="EO85" s="1604"/>
      <c r="EP85" s="1604"/>
      <c r="EQ85" s="1604"/>
      <c r="ER85" s="1604"/>
      <c r="ES85" s="1604"/>
      <c r="ET85" s="1604"/>
      <c r="EU85" s="1604"/>
      <c r="EV85" s="1604"/>
      <c r="EW85" s="1604"/>
      <c r="EX85" s="1604"/>
      <c r="EY85" s="1604"/>
      <c r="EZ85" s="1604"/>
      <c r="FA85" s="1604"/>
      <c r="FB85" s="1604"/>
      <c r="FC85" s="1604"/>
      <c r="FD85" s="1604"/>
      <c r="FE85" s="1604"/>
      <c r="FF85" s="1604"/>
      <c r="FG85" s="1604"/>
      <c r="FH85" s="1604"/>
      <c r="FI85" s="1604"/>
      <c r="FJ85" s="1604"/>
      <c r="FK85" s="1604"/>
      <c r="FL85" s="1604"/>
      <c r="FM85" s="1604"/>
      <c r="FN85" s="1604"/>
      <c r="FO85" s="1604"/>
      <c r="FP85" s="1604"/>
      <c r="FQ85" s="1604"/>
      <c r="FR85" s="1604"/>
      <c r="FS85" s="1604"/>
      <c r="FT85" s="1604"/>
      <c r="FU85" s="1604"/>
      <c r="FV85" s="1604"/>
      <c r="FW85" s="1604"/>
      <c r="FX85" s="1604"/>
      <c r="FY85" s="1604"/>
      <c r="FZ85" s="1604"/>
      <c r="GA85" s="1604"/>
      <c r="GB85" s="1604"/>
      <c r="GC85" s="1604"/>
      <c r="GD85" s="1604"/>
      <c r="GE85" s="1604"/>
      <c r="GF85" s="1604"/>
      <c r="GG85" s="1604"/>
      <c r="GH85" s="1604"/>
      <c r="GI85" s="1604"/>
      <c r="GJ85" s="1604"/>
      <c r="GK85" s="1604"/>
      <c r="GL85" s="1604"/>
      <c r="GM85" s="1604"/>
      <c r="GN85" s="1604"/>
      <c r="GO85" s="1604"/>
      <c r="GP85" s="1604"/>
      <c r="GQ85" s="1604"/>
      <c r="GR85" s="1604"/>
      <c r="GS85" s="1604"/>
      <c r="GT85" s="1604"/>
      <c r="GU85" s="1604"/>
      <c r="GV85" s="1604"/>
      <c r="GW85" s="1604"/>
      <c r="GX85" s="1604"/>
      <c r="GY85" s="1604"/>
      <c r="GZ85" s="1604"/>
      <c r="HA85" s="1604"/>
      <c r="HB85" s="1604"/>
      <c r="HC85" s="1604"/>
      <c r="HD85" s="1604"/>
      <c r="HE85" s="1604"/>
      <c r="HF85" s="1604"/>
      <c r="HG85" s="1604"/>
      <c r="HH85" s="1604"/>
      <c r="HI85" s="1604"/>
      <c r="HJ85" s="1604"/>
      <c r="HK85" s="1604"/>
      <c r="HL85" s="1604"/>
      <c r="HM85" s="1604"/>
      <c r="HN85" s="1604"/>
      <c r="HO85" s="1604"/>
      <c r="HP85" s="1604"/>
      <c r="HQ85" s="1604"/>
      <c r="HR85" s="1604"/>
      <c r="HS85" s="1604"/>
      <c r="HT85" s="1604"/>
      <c r="HU85" s="1604"/>
      <c r="HV85" s="1604"/>
      <c r="HW85" s="1604"/>
      <c r="HX85" s="1604"/>
      <c r="HY85" s="1604"/>
      <c r="HZ85" s="1604"/>
      <c r="IA85" s="1604"/>
      <c r="IB85" s="1604"/>
      <c r="IC85" s="1604"/>
      <c r="ID85" s="1604"/>
      <c r="IE85" s="1604"/>
      <c r="IF85" s="1604"/>
      <c r="IG85" s="1604"/>
      <c r="IH85" s="1604"/>
      <c r="II85" s="1604"/>
      <c r="IJ85" s="1604"/>
      <c r="IK85" s="1604"/>
      <c r="IL85" s="1604"/>
      <c r="IM85" s="1604"/>
      <c r="IN85" s="1604"/>
      <c r="IO85" s="1604"/>
      <c r="IP85" s="1604"/>
      <c r="IQ85" s="1604"/>
      <c r="IR85" s="1604"/>
      <c r="IS85" s="1604"/>
      <c r="IT85" s="1604"/>
      <c r="IU85" s="1604"/>
    </row>
    <row r="86" spans="1:255">
      <c r="A86" s="2221">
        <v>14</v>
      </c>
      <c r="B86" s="1586" t="s">
        <v>5359</v>
      </c>
      <c r="C86" s="1586" t="s">
        <v>5341</v>
      </c>
      <c r="D86" s="1586" t="s">
        <v>5341</v>
      </c>
      <c r="E86" s="1945" t="s">
        <v>5343</v>
      </c>
      <c r="F86" s="1585" t="s">
        <v>5344</v>
      </c>
      <c r="G86" s="1586"/>
      <c r="H86" s="1586" t="s">
        <v>5345</v>
      </c>
      <c r="I86" s="1586" t="s">
        <v>5341</v>
      </c>
      <c r="J86" s="1586"/>
      <c r="K86" s="1917"/>
      <c r="L86" s="1917"/>
      <c r="M86" s="1956">
        <v>14</v>
      </c>
      <c r="N86" s="1585"/>
      <c r="O86" s="1917"/>
      <c r="P86" s="1917"/>
      <c r="Q86" s="1917">
        <v>410</v>
      </c>
      <c r="R86" s="1917">
        <f t="shared" si="0"/>
        <v>410</v>
      </c>
      <c r="S86" s="1956">
        <v>14</v>
      </c>
      <c r="T86" s="1604"/>
      <c r="U86" s="1604"/>
      <c r="V86" s="1604"/>
      <c r="W86" s="1604"/>
      <c r="X86" s="1604"/>
      <c r="Y86" s="1604"/>
      <c r="Z86" s="1604"/>
      <c r="AA86" s="1604"/>
      <c r="AB86" s="1604"/>
      <c r="AC86" s="1604"/>
      <c r="AD86" s="1604"/>
      <c r="AE86" s="1604"/>
      <c r="AF86" s="1604"/>
      <c r="AG86" s="1604"/>
      <c r="AH86" s="1604"/>
      <c r="AI86" s="1604"/>
      <c r="AJ86" s="1604"/>
      <c r="AK86" s="1604"/>
      <c r="AL86" s="1604"/>
      <c r="AM86" s="1604"/>
      <c r="AN86" s="1604"/>
      <c r="AO86" s="1604"/>
      <c r="AP86" s="1604"/>
      <c r="AQ86" s="1604"/>
      <c r="AR86" s="1604"/>
      <c r="AS86" s="1604"/>
      <c r="AT86" s="1604"/>
      <c r="AU86" s="1604"/>
      <c r="AV86" s="1604"/>
      <c r="AW86" s="1604"/>
      <c r="AX86" s="1604"/>
      <c r="AY86" s="1604"/>
      <c r="AZ86" s="1604"/>
      <c r="BA86" s="1604"/>
      <c r="BB86" s="1604"/>
      <c r="BC86" s="1604"/>
      <c r="BD86" s="1604"/>
      <c r="BE86" s="1604"/>
      <c r="BF86" s="1604"/>
      <c r="BG86" s="1604"/>
      <c r="BH86" s="1604"/>
      <c r="BI86" s="1604"/>
      <c r="BJ86" s="1604"/>
      <c r="BK86" s="1604"/>
      <c r="BL86" s="1604"/>
      <c r="BM86" s="1604"/>
      <c r="BN86" s="1604"/>
      <c r="BO86" s="1604"/>
      <c r="BP86" s="1604"/>
      <c r="BQ86" s="1604"/>
      <c r="BR86" s="1604"/>
      <c r="BS86" s="1604"/>
      <c r="BT86" s="1604"/>
      <c r="BU86" s="1604"/>
      <c r="BV86" s="1604"/>
      <c r="BW86" s="1604"/>
      <c r="BX86" s="1604"/>
      <c r="BY86" s="1604"/>
      <c r="BZ86" s="1604"/>
      <c r="CA86" s="1604"/>
      <c r="CB86" s="1604"/>
      <c r="CC86" s="1604"/>
      <c r="CD86" s="1604"/>
      <c r="CE86" s="1604"/>
      <c r="CF86" s="1604"/>
      <c r="CG86" s="1604"/>
      <c r="CH86" s="1604"/>
      <c r="CI86" s="1604"/>
      <c r="CJ86" s="1604"/>
      <c r="CK86" s="1604"/>
      <c r="CL86" s="1604"/>
      <c r="CM86" s="1604"/>
      <c r="CN86" s="1604"/>
      <c r="CO86" s="1604"/>
      <c r="CP86" s="1604"/>
      <c r="CQ86" s="1604"/>
      <c r="CR86" s="1604"/>
      <c r="CS86" s="1604"/>
      <c r="CT86" s="1604"/>
      <c r="CU86" s="1604"/>
      <c r="CV86" s="1604"/>
      <c r="CW86" s="1604"/>
      <c r="CX86" s="1604"/>
      <c r="CY86" s="1604"/>
      <c r="CZ86" s="1604"/>
      <c r="DA86" s="1604"/>
      <c r="DB86" s="1604"/>
      <c r="DC86" s="1604"/>
      <c r="DD86" s="1604"/>
      <c r="DE86" s="1604"/>
      <c r="DF86" s="1604"/>
      <c r="DG86" s="1604"/>
      <c r="DH86" s="1604"/>
      <c r="DI86" s="1604"/>
      <c r="DJ86" s="1604"/>
      <c r="DK86" s="1604"/>
      <c r="DL86" s="1604"/>
      <c r="DM86" s="1604"/>
      <c r="DN86" s="1604"/>
      <c r="DO86" s="1604"/>
      <c r="DP86" s="1604"/>
      <c r="DQ86" s="1604"/>
      <c r="DR86" s="1604"/>
      <c r="DS86" s="1604"/>
      <c r="DT86" s="1604"/>
      <c r="DU86" s="1604"/>
      <c r="DV86" s="1604"/>
      <c r="DW86" s="1604"/>
      <c r="DX86" s="1604"/>
      <c r="DY86" s="1604"/>
      <c r="DZ86" s="1604"/>
      <c r="EA86" s="1604"/>
      <c r="EB86" s="1604"/>
      <c r="EC86" s="1604"/>
      <c r="ED86" s="1604"/>
      <c r="EE86" s="1604"/>
      <c r="EF86" s="1604"/>
      <c r="EG86" s="1604"/>
      <c r="EH86" s="1604"/>
      <c r="EI86" s="1604"/>
      <c r="EJ86" s="1604"/>
      <c r="EK86" s="1604"/>
      <c r="EL86" s="1604"/>
      <c r="EM86" s="1604"/>
      <c r="EN86" s="1604"/>
      <c r="EO86" s="1604"/>
      <c r="EP86" s="1604"/>
      <c r="EQ86" s="1604"/>
      <c r="ER86" s="1604"/>
      <c r="ES86" s="1604"/>
      <c r="ET86" s="1604"/>
      <c r="EU86" s="1604"/>
      <c r="EV86" s="1604"/>
      <c r="EW86" s="1604"/>
      <c r="EX86" s="1604"/>
      <c r="EY86" s="1604"/>
      <c r="EZ86" s="1604"/>
      <c r="FA86" s="1604"/>
      <c r="FB86" s="1604"/>
      <c r="FC86" s="1604"/>
      <c r="FD86" s="1604"/>
      <c r="FE86" s="1604"/>
      <c r="FF86" s="1604"/>
      <c r="FG86" s="1604"/>
      <c r="FH86" s="1604"/>
      <c r="FI86" s="1604"/>
      <c r="FJ86" s="1604"/>
      <c r="FK86" s="1604"/>
      <c r="FL86" s="1604"/>
      <c r="FM86" s="1604"/>
      <c r="FN86" s="1604"/>
      <c r="FO86" s="1604"/>
      <c r="FP86" s="1604"/>
      <c r="FQ86" s="1604"/>
      <c r="FR86" s="1604"/>
      <c r="FS86" s="1604"/>
      <c r="FT86" s="1604"/>
      <c r="FU86" s="1604"/>
      <c r="FV86" s="1604"/>
      <c r="FW86" s="1604"/>
      <c r="FX86" s="1604"/>
      <c r="FY86" s="1604"/>
      <c r="FZ86" s="1604"/>
      <c r="GA86" s="1604"/>
      <c r="GB86" s="1604"/>
      <c r="GC86" s="1604"/>
      <c r="GD86" s="1604"/>
      <c r="GE86" s="1604"/>
      <c r="GF86" s="1604"/>
      <c r="GG86" s="1604"/>
      <c r="GH86" s="1604"/>
      <c r="GI86" s="1604"/>
      <c r="GJ86" s="1604"/>
      <c r="GK86" s="1604"/>
      <c r="GL86" s="1604"/>
      <c r="GM86" s="1604"/>
      <c r="GN86" s="1604"/>
      <c r="GO86" s="1604"/>
      <c r="GP86" s="1604"/>
      <c r="GQ86" s="1604"/>
      <c r="GR86" s="1604"/>
      <c r="GS86" s="1604"/>
      <c r="GT86" s="1604"/>
      <c r="GU86" s="1604"/>
      <c r="GV86" s="1604"/>
      <c r="GW86" s="1604"/>
      <c r="GX86" s="1604"/>
      <c r="GY86" s="1604"/>
      <c r="GZ86" s="1604"/>
      <c r="HA86" s="1604"/>
      <c r="HB86" s="1604"/>
      <c r="HC86" s="1604"/>
      <c r="HD86" s="1604"/>
      <c r="HE86" s="1604"/>
      <c r="HF86" s="1604"/>
      <c r="HG86" s="1604"/>
      <c r="HH86" s="1604"/>
      <c r="HI86" s="1604"/>
      <c r="HJ86" s="1604"/>
      <c r="HK86" s="1604"/>
      <c r="HL86" s="1604"/>
      <c r="HM86" s="1604"/>
      <c r="HN86" s="1604"/>
      <c r="HO86" s="1604"/>
      <c r="HP86" s="1604"/>
      <c r="HQ86" s="1604"/>
      <c r="HR86" s="1604"/>
      <c r="HS86" s="1604"/>
      <c r="HT86" s="1604"/>
      <c r="HU86" s="1604"/>
      <c r="HV86" s="1604"/>
      <c r="HW86" s="1604"/>
      <c r="HX86" s="1604"/>
      <c r="HY86" s="1604"/>
      <c r="HZ86" s="1604"/>
      <c r="IA86" s="1604"/>
      <c r="IB86" s="1604"/>
      <c r="IC86" s="1604"/>
      <c r="ID86" s="1604"/>
      <c r="IE86" s="1604"/>
      <c r="IF86" s="1604"/>
      <c r="IG86" s="1604"/>
      <c r="IH86" s="1604"/>
      <c r="II86" s="1604"/>
      <c r="IJ86" s="1604"/>
      <c r="IK86" s="1604"/>
      <c r="IL86" s="1604"/>
      <c r="IM86" s="1604"/>
      <c r="IN86" s="1604"/>
      <c r="IO86" s="1604"/>
      <c r="IP86" s="1604"/>
      <c r="IQ86" s="1604"/>
      <c r="IR86" s="1604"/>
      <c r="IS86" s="1604"/>
      <c r="IT86" s="1604"/>
      <c r="IU86" s="1604"/>
    </row>
    <row r="87" spans="1:255">
      <c r="A87" s="2221">
        <v>15</v>
      </c>
      <c r="B87" s="1586" t="s">
        <v>5360</v>
      </c>
      <c r="C87" s="1586" t="s">
        <v>5341</v>
      </c>
      <c r="D87" s="1586" t="s">
        <v>5341</v>
      </c>
      <c r="E87" s="1945" t="s">
        <v>5343</v>
      </c>
      <c r="F87" s="1585" t="s">
        <v>5344</v>
      </c>
      <c r="G87" s="1586"/>
      <c r="H87" s="1586" t="s">
        <v>5345</v>
      </c>
      <c r="I87" s="1586" t="s">
        <v>5341</v>
      </c>
      <c r="J87" s="1586"/>
      <c r="K87" s="1917"/>
      <c r="L87" s="1917"/>
      <c r="M87" s="1956">
        <v>15</v>
      </c>
      <c r="N87" s="1585"/>
      <c r="O87" s="1917"/>
      <c r="P87" s="1917"/>
      <c r="Q87" s="1917">
        <v>9151</v>
      </c>
      <c r="R87" s="1917">
        <f t="shared" si="0"/>
        <v>9151</v>
      </c>
      <c r="S87" s="1956">
        <v>15</v>
      </c>
      <c r="T87" s="1604"/>
      <c r="U87" s="1604"/>
      <c r="V87" s="1604"/>
      <c r="W87" s="1604"/>
      <c r="X87" s="1604"/>
      <c r="Y87" s="1604"/>
      <c r="Z87" s="1604"/>
      <c r="AA87" s="1604"/>
      <c r="AB87" s="1604"/>
      <c r="AC87" s="1604"/>
      <c r="AD87" s="1604"/>
      <c r="AE87" s="1604"/>
      <c r="AF87" s="1604"/>
      <c r="AG87" s="1604"/>
      <c r="AH87" s="1604"/>
      <c r="AI87" s="1604"/>
      <c r="AJ87" s="1604"/>
      <c r="AK87" s="1604"/>
      <c r="AL87" s="1604"/>
      <c r="AM87" s="1604"/>
      <c r="AN87" s="1604"/>
      <c r="AO87" s="1604"/>
      <c r="AP87" s="1604"/>
      <c r="AQ87" s="1604"/>
      <c r="AR87" s="1604"/>
      <c r="AS87" s="1604"/>
      <c r="AT87" s="1604"/>
      <c r="AU87" s="1604"/>
      <c r="AV87" s="1604"/>
      <c r="AW87" s="1604"/>
      <c r="AX87" s="1604"/>
      <c r="AY87" s="1604"/>
      <c r="AZ87" s="1604"/>
      <c r="BA87" s="1604"/>
      <c r="BB87" s="1604"/>
      <c r="BC87" s="1604"/>
      <c r="BD87" s="1604"/>
      <c r="BE87" s="1604"/>
      <c r="BF87" s="1604"/>
      <c r="BG87" s="1604"/>
      <c r="BH87" s="1604"/>
      <c r="BI87" s="1604"/>
      <c r="BJ87" s="1604"/>
      <c r="BK87" s="1604"/>
      <c r="BL87" s="1604"/>
      <c r="BM87" s="1604"/>
      <c r="BN87" s="1604"/>
      <c r="BO87" s="1604"/>
      <c r="BP87" s="1604"/>
      <c r="BQ87" s="1604"/>
      <c r="BR87" s="1604"/>
      <c r="BS87" s="1604"/>
      <c r="BT87" s="1604"/>
      <c r="BU87" s="1604"/>
      <c r="BV87" s="1604"/>
      <c r="BW87" s="1604"/>
      <c r="BX87" s="1604"/>
      <c r="BY87" s="1604"/>
      <c r="BZ87" s="1604"/>
      <c r="CA87" s="1604"/>
      <c r="CB87" s="1604"/>
      <c r="CC87" s="1604"/>
      <c r="CD87" s="1604"/>
      <c r="CE87" s="1604"/>
      <c r="CF87" s="1604"/>
      <c r="CG87" s="1604"/>
      <c r="CH87" s="1604"/>
      <c r="CI87" s="1604"/>
      <c r="CJ87" s="1604"/>
      <c r="CK87" s="1604"/>
      <c r="CL87" s="1604"/>
      <c r="CM87" s="1604"/>
      <c r="CN87" s="1604"/>
      <c r="CO87" s="1604"/>
      <c r="CP87" s="1604"/>
      <c r="CQ87" s="1604"/>
      <c r="CR87" s="1604"/>
      <c r="CS87" s="1604"/>
      <c r="CT87" s="1604"/>
      <c r="CU87" s="1604"/>
      <c r="CV87" s="1604"/>
      <c r="CW87" s="1604"/>
      <c r="CX87" s="1604"/>
      <c r="CY87" s="1604"/>
      <c r="CZ87" s="1604"/>
      <c r="DA87" s="1604"/>
      <c r="DB87" s="1604"/>
      <c r="DC87" s="1604"/>
      <c r="DD87" s="1604"/>
      <c r="DE87" s="1604"/>
      <c r="DF87" s="1604"/>
      <c r="DG87" s="1604"/>
      <c r="DH87" s="1604"/>
      <c r="DI87" s="1604"/>
      <c r="DJ87" s="1604"/>
      <c r="DK87" s="1604"/>
      <c r="DL87" s="1604"/>
      <c r="DM87" s="1604"/>
      <c r="DN87" s="1604"/>
      <c r="DO87" s="1604"/>
      <c r="DP87" s="1604"/>
      <c r="DQ87" s="1604"/>
      <c r="DR87" s="1604"/>
      <c r="DS87" s="1604"/>
      <c r="DT87" s="1604"/>
      <c r="DU87" s="1604"/>
      <c r="DV87" s="1604"/>
      <c r="DW87" s="1604"/>
      <c r="DX87" s="1604"/>
      <c r="DY87" s="1604"/>
      <c r="DZ87" s="1604"/>
      <c r="EA87" s="1604"/>
      <c r="EB87" s="1604"/>
      <c r="EC87" s="1604"/>
      <c r="ED87" s="1604"/>
      <c r="EE87" s="1604"/>
      <c r="EF87" s="1604"/>
      <c r="EG87" s="1604"/>
      <c r="EH87" s="1604"/>
      <c r="EI87" s="1604"/>
      <c r="EJ87" s="1604"/>
      <c r="EK87" s="1604"/>
      <c r="EL87" s="1604"/>
      <c r="EM87" s="1604"/>
      <c r="EN87" s="1604"/>
      <c r="EO87" s="1604"/>
      <c r="EP87" s="1604"/>
      <c r="EQ87" s="1604"/>
      <c r="ER87" s="1604"/>
      <c r="ES87" s="1604"/>
      <c r="ET87" s="1604"/>
      <c r="EU87" s="1604"/>
      <c r="EV87" s="1604"/>
      <c r="EW87" s="1604"/>
      <c r="EX87" s="1604"/>
      <c r="EY87" s="1604"/>
      <c r="EZ87" s="1604"/>
      <c r="FA87" s="1604"/>
      <c r="FB87" s="1604"/>
      <c r="FC87" s="1604"/>
      <c r="FD87" s="1604"/>
      <c r="FE87" s="1604"/>
      <c r="FF87" s="1604"/>
      <c r="FG87" s="1604"/>
      <c r="FH87" s="1604"/>
      <c r="FI87" s="1604"/>
      <c r="FJ87" s="1604"/>
      <c r="FK87" s="1604"/>
      <c r="FL87" s="1604"/>
      <c r="FM87" s="1604"/>
      <c r="FN87" s="1604"/>
      <c r="FO87" s="1604"/>
      <c r="FP87" s="1604"/>
      <c r="FQ87" s="1604"/>
      <c r="FR87" s="1604"/>
      <c r="FS87" s="1604"/>
      <c r="FT87" s="1604"/>
      <c r="FU87" s="1604"/>
      <c r="FV87" s="1604"/>
      <c r="FW87" s="1604"/>
      <c r="FX87" s="1604"/>
      <c r="FY87" s="1604"/>
      <c r="FZ87" s="1604"/>
      <c r="GA87" s="1604"/>
      <c r="GB87" s="1604"/>
      <c r="GC87" s="1604"/>
      <c r="GD87" s="1604"/>
      <c r="GE87" s="1604"/>
      <c r="GF87" s="1604"/>
      <c r="GG87" s="1604"/>
      <c r="GH87" s="1604"/>
      <c r="GI87" s="1604"/>
      <c r="GJ87" s="1604"/>
      <c r="GK87" s="1604"/>
      <c r="GL87" s="1604"/>
      <c r="GM87" s="1604"/>
      <c r="GN87" s="1604"/>
      <c r="GO87" s="1604"/>
      <c r="GP87" s="1604"/>
      <c r="GQ87" s="1604"/>
      <c r="GR87" s="1604"/>
      <c r="GS87" s="1604"/>
      <c r="GT87" s="1604"/>
      <c r="GU87" s="1604"/>
      <c r="GV87" s="1604"/>
      <c r="GW87" s="1604"/>
      <c r="GX87" s="1604"/>
      <c r="GY87" s="1604"/>
      <c r="GZ87" s="1604"/>
      <c r="HA87" s="1604"/>
      <c r="HB87" s="1604"/>
      <c r="HC87" s="1604"/>
      <c r="HD87" s="1604"/>
      <c r="HE87" s="1604"/>
      <c r="HF87" s="1604"/>
      <c r="HG87" s="1604"/>
      <c r="HH87" s="1604"/>
      <c r="HI87" s="1604"/>
      <c r="HJ87" s="1604"/>
      <c r="HK87" s="1604"/>
      <c r="HL87" s="1604"/>
      <c r="HM87" s="1604"/>
      <c r="HN87" s="1604"/>
      <c r="HO87" s="1604"/>
      <c r="HP87" s="1604"/>
      <c r="HQ87" s="1604"/>
      <c r="HR87" s="1604"/>
      <c r="HS87" s="1604"/>
      <c r="HT87" s="1604"/>
      <c r="HU87" s="1604"/>
      <c r="HV87" s="1604"/>
      <c r="HW87" s="1604"/>
      <c r="HX87" s="1604"/>
      <c r="HY87" s="1604"/>
      <c r="HZ87" s="1604"/>
      <c r="IA87" s="1604"/>
      <c r="IB87" s="1604"/>
      <c r="IC87" s="1604"/>
      <c r="ID87" s="1604"/>
      <c r="IE87" s="1604"/>
      <c r="IF87" s="1604"/>
      <c r="IG87" s="1604"/>
      <c r="IH87" s="1604"/>
      <c r="II87" s="1604"/>
      <c r="IJ87" s="1604"/>
      <c r="IK87" s="1604"/>
      <c r="IL87" s="1604"/>
      <c r="IM87" s="1604"/>
      <c r="IN87" s="1604"/>
      <c r="IO87" s="1604"/>
      <c r="IP87" s="1604"/>
      <c r="IQ87" s="1604"/>
      <c r="IR87" s="1604"/>
      <c r="IS87" s="1604"/>
      <c r="IT87" s="1604"/>
      <c r="IU87" s="1604"/>
    </row>
    <row r="88" spans="1:255">
      <c r="A88" s="2221">
        <v>16</v>
      </c>
      <c r="B88" s="1586" t="s">
        <v>5361</v>
      </c>
      <c r="C88" s="1586" t="s">
        <v>5341</v>
      </c>
      <c r="D88" s="1586" t="s">
        <v>5341</v>
      </c>
      <c r="E88" s="1945" t="s">
        <v>5343</v>
      </c>
      <c r="F88" s="1585" t="s">
        <v>5344</v>
      </c>
      <c r="G88" s="1586"/>
      <c r="H88" s="1586" t="s">
        <v>5345</v>
      </c>
      <c r="I88" s="1586" t="s">
        <v>5341</v>
      </c>
      <c r="J88" s="1586"/>
      <c r="K88" s="1917"/>
      <c r="L88" s="1917"/>
      <c r="M88" s="1956">
        <v>16</v>
      </c>
      <c r="N88" s="1585"/>
      <c r="O88" s="1917"/>
      <c r="P88" s="1917"/>
      <c r="Q88" s="1917">
        <v>17154</v>
      </c>
      <c r="R88" s="1917">
        <f t="shared" si="0"/>
        <v>17154</v>
      </c>
      <c r="S88" s="1956">
        <v>16</v>
      </c>
      <c r="T88" s="1604"/>
      <c r="U88" s="1604"/>
      <c r="V88" s="1604"/>
      <c r="W88" s="1604"/>
      <c r="X88" s="1604"/>
      <c r="Y88" s="1604"/>
      <c r="Z88" s="1604"/>
      <c r="AA88" s="1604"/>
      <c r="AB88" s="1604"/>
      <c r="AC88" s="1604"/>
      <c r="AD88" s="1604"/>
      <c r="AE88" s="1604"/>
      <c r="AF88" s="1604"/>
      <c r="AG88" s="1604"/>
      <c r="AH88" s="1604"/>
      <c r="AI88" s="1604"/>
      <c r="AJ88" s="1604"/>
      <c r="AK88" s="1604"/>
      <c r="AL88" s="1604"/>
      <c r="AM88" s="1604"/>
      <c r="AN88" s="1604"/>
      <c r="AO88" s="1604"/>
      <c r="AP88" s="1604"/>
      <c r="AQ88" s="1604"/>
      <c r="AR88" s="1604"/>
      <c r="AS88" s="1604"/>
      <c r="AT88" s="1604"/>
      <c r="AU88" s="1604"/>
      <c r="AV88" s="1604"/>
      <c r="AW88" s="1604"/>
      <c r="AX88" s="1604"/>
      <c r="AY88" s="1604"/>
      <c r="AZ88" s="1604"/>
      <c r="BA88" s="1604"/>
      <c r="BB88" s="1604"/>
      <c r="BC88" s="1604"/>
      <c r="BD88" s="1604"/>
      <c r="BE88" s="1604"/>
      <c r="BF88" s="1604"/>
      <c r="BG88" s="1604"/>
      <c r="BH88" s="1604"/>
      <c r="BI88" s="1604"/>
      <c r="BJ88" s="1604"/>
      <c r="BK88" s="1604"/>
      <c r="BL88" s="1604"/>
      <c r="BM88" s="1604"/>
      <c r="BN88" s="1604"/>
      <c r="BO88" s="1604"/>
      <c r="BP88" s="1604"/>
      <c r="BQ88" s="1604"/>
      <c r="BR88" s="1604"/>
      <c r="BS88" s="1604"/>
      <c r="BT88" s="1604"/>
      <c r="BU88" s="1604"/>
      <c r="BV88" s="1604"/>
      <c r="BW88" s="1604"/>
      <c r="BX88" s="1604"/>
      <c r="BY88" s="1604"/>
      <c r="BZ88" s="1604"/>
      <c r="CA88" s="1604"/>
      <c r="CB88" s="1604"/>
      <c r="CC88" s="1604"/>
      <c r="CD88" s="1604"/>
      <c r="CE88" s="1604"/>
      <c r="CF88" s="1604"/>
      <c r="CG88" s="1604"/>
      <c r="CH88" s="1604"/>
      <c r="CI88" s="1604"/>
      <c r="CJ88" s="1604"/>
      <c r="CK88" s="1604"/>
      <c r="CL88" s="1604"/>
      <c r="CM88" s="1604"/>
      <c r="CN88" s="1604"/>
      <c r="CO88" s="1604"/>
      <c r="CP88" s="1604"/>
      <c r="CQ88" s="1604"/>
      <c r="CR88" s="1604"/>
      <c r="CS88" s="1604"/>
      <c r="CT88" s="1604"/>
      <c r="CU88" s="1604"/>
      <c r="CV88" s="1604"/>
      <c r="CW88" s="1604"/>
      <c r="CX88" s="1604"/>
      <c r="CY88" s="1604"/>
      <c r="CZ88" s="1604"/>
      <c r="DA88" s="1604"/>
      <c r="DB88" s="1604"/>
      <c r="DC88" s="1604"/>
      <c r="DD88" s="1604"/>
      <c r="DE88" s="1604"/>
      <c r="DF88" s="1604"/>
      <c r="DG88" s="1604"/>
      <c r="DH88" s="1604"/>
      <c r="DI88" s="1604"/>
      <c r="DJ88" s="1604"/>
      <c r="DK88" s="1604"/>
      <c r="DL88" s="1604"/>
      <c r="DM88" s="1604"/>
      <c r="DN88" s="1604"/>
      <c r="DO88" s="1604"/>
      <c r="DP88" s="1604"/>
      <c r="DQ88" s="1604"/>
      <c r="DR88" s="1604"/>
      <c r="DS88" s="1604"/>
      <c r="DT88" s="1604"/>
      <c r="DU88" s="1604"/>
      <c r="DV88" s="1604"/>
      <c r="DW88" s="1604"/>
      <c r="DX88" s="1604"/>
      <c r="DY88" s="1604"/>
      <c r="DZ88" s="1604"/>
      <c r="EA88" s="1604"/>
      <c r="EB88" s="1604"/>
      <c r="EC88" s="1604"/>
      <c r="ED88" s="1604"/>
      <c r="EE88" s="1604"/>
      <c r="EF88" s="1604"/>
      <c r="EG88" s="1604"/>
      <c r="EH88" s="1604"/>
      <c r="EI88" s="1604"/>
      <c r="EJ88" s="1604"/>
      <c r="EK88" s="1604"/>
      <c r="EL88" s="1604"/>
      <c r="EM88" s="1604"/>
      <c r="EN88" s="1604"/>
      <c r="EO88" s="1604"/>
      <c r="EP88" s="1604"/>
      <c r="EQ88" s="1604"/>
      <c r="ER88" s="1604"/>
      <c r="ES88" s="1604"/>
      <c r="ET88" s="1604"/>
      <c r="EU88" s="1604"/>
      <c r="EV88" s="1604"/>
      <c r="EW88" s="1604"/>
      <c r="EX88" s="1604"/>
      <c r="EY88" s="1604"/>
      <c r="EZ88" s="1604"/>
      <c r="FA88" s="1604"/>
      <c r="FB88" s="1604"/>
      <c r="FC88" s="1604"/>
      <c r="FD88" s="1604"/>
      <c r="FE88" s="1604"/>
      <c r="FF88" s="1604"/>
      <c r="FG88" s="1604"/>
      <c r="FH88" s="1604"/>
      <c r="FI88" s="1604"/>
      <c r="FJ88" s="1604"/>
      <c r="FK88" s="1604"/>
      <c r="FL88" s="1604"/>
      <c r="FM88" s="1604"/>
      <c r="FN88" s="1604"/>
      <c r="FO88" s="1604"/>
      <c r="FP88" s="1604"/>
      <c r="FQ88" s="1604"/>
      <c r="FR88" s="1604"/>
      <c r="FS88" s="1604"/>
      <c r="FT88" s="1604"/>
      <c r="FU88" s="1604"/>
      <c r="FV88" s="1604"/>
      <c r="FW88" s="1604"/>
      <c r="FX88" s="1604"/>
      <c r="FY88" s="1604"/>
      <c r="FZ88" s="1604"/>
      <c r="GA88" s="1604"/>
      <c r="GB88" s="1604"/>
      <c r="GC88" s="1604"/>
      <c r="GD88" s="1604"/>
      <c r="GE88" s="1604"/>
      <c r="GF88" s="1604"/>
      <c r="GG88" s="1604"/>
      <c r="GH88" s="1604"/>
      <c r="GI88" s="1604"/>
      <c r="GJ88" s="1604"/>
      <c r="GK88" s="1604"/>
      <c r="GL88" s="1604"/>
      <c r="GM88" s="1604"/>
      <c r="GN88" s="1604"/>
      <c r="GO88" s="1604"/>
      <c r="GP88" s="1604"/>
      <c r="GQ88" s="1604"/>
      <c r="GR88" s="1604"/>
      <c r="GS88" s="1604"/>
      <c r="GT88" s="1604"/>
      <c r="GU88" s="1604"/>
      <c r="GV88" s="1604"/>
      <c r="GW88" s="1604"/>
      <c r="GX88" s="1604"/>
      <c r="GY88" s="1604"/>
      <c r="GZ88" s="1604"/>
      <c r="HA88" s="1604"/>
      <c r="HB88" s="1604"/>
      <c r="HC88" s="1604"/>
      <c r="HD88" s="1604"/>
      <c r="HE88" s="1604"/>
      <c r="HF88" s="1604"/>
      <c r="HG88" s="1604"/>
      <c r="HH88" s="1604"/>
      <c r="HI88" s="1604"/>
      <c r="HJ88" s="1604"/>
      <c r="HK88" s="1604"/>
      <c r="HL88" s="1604"/>
      <c r="HM88" s="1604"/>
      <c r="HN88" s="1604"/>
      <c r="HO88" s="1604"/>
      <c r="HP88" s="1604"/>
      <c r="HQ88" s="1604"/>
      <c r="HR88" s="1604"/>
      <c r="HS88" s="1604"/>
      <c r="HT88" s="1604"/>
      <c r="HU88" s="1604"/>
      <c r="HV88" s="1604"/>
      <c r="HW88" s="1604"/>
      <c r="HX88" s="1604"/>
      <c r="HY88" s="1604"/>
      <c r="HZ88" s="1604"/>
      <c r="IA88" s="1604"/>
      <c r="IB88" s="1604"/>
      <c r="IC88" s="1604"/>
      <c r="ID88" s="1604"/>
      <c r="IE88" s="1604"/>
      <c r="IF88" s="1604"/>
      <c r="IG88" s="1604"/>
      <c r="IH88" s="1604"/>
      <c r="II88" s="1604"/>
      <c r="IJ88" s="1604"/>
      <c r="IK88" s="1604"/>
      <c r="IL88" s="1604"/>
      <c r="IM88" s="1604"/>
      <c r="IN88" s="1604"/>
      <c r="IO88" s="1604"/>
      <c r="IP88" s="1604"/>
      <c r="IQ88" s="1604"/>
      <c r="IR88" s="1604"/>
      <c r="IS88" s="1604"/>
      <c r="IT88" s="1604"/>
      <c r="IU88" s="1604"/>
    </row>
    <row r="89" spans="1:255">
      <c r="A89" s="2221">
        <v>17</v>
      </c>
      <c r="B89" s="1586" t="s">
        <v>5362</v>
      </c>
      <c r="C89" s="1586" t="s">
        <v>5341</v>
      </c>
      <c r="D89" s="1586" t="s">
        <v>5341</v>
      </c>
      <c r="E89" s="1945" t="s">
        <v>5343</v>
      </c>
      <c r="F89" s="1585" t="s">
        <v>5344</v>
      </c>
      <c r="G89" s="1586"/>
      <c r="H89" s="1586" t="s">
        <v>5345</v>
      </c>
      <c r="I89" s="1586" t="s">
        <v>5341</v>
      </c>
      <c r="J89" s="1586"/>
      <c r="K89" s="1917"/>
      <c r="L89" s="1917"/>
      <c r="M89" s="1956">
        <v>17</v>
      </c>
      <c r="N89" s="1585"/>
      <c r="O89" s="1917"/>
      <c r="P89" s="1917"/>
      <c r="Q89" s="1917">
        <v>25207</v>
      </c>
      <c r="R89" s="1917">
        <f t="shared" si="0"/>
        <v>25207</v>
      </c>
      <c r="S89" s="1956">
        <v>17</v>
      </c>
      <c r="T89" s="1604"/>
      <c r="U89" s="1604"/>
      <c r="V89" s="1604"/>
      <c r="W89" s="1604"/>
      <c r="X89" s="1604"/>
      <c r="Y89" s="1604"/>
      <c r="Z89" s="1604"/>
      <c r="AA89" s="1604"/>
      <c r="AB89" s="1604"/>
      <c r="AC89" s="1604"/>
      <c r="AD89" s="1604"/>
      <c r="AE89" s="1604"/>
      <c r="AF89" s="1604"/>
      <c r="AG89" s="1604"/>
      <c r="AH89" s="1604"/>
      <c r="AI89" s="1604"/>
      <c r="AJ89" s="1604"/>
      <c r="AK89" s="1604"/>
      <c r="AL89" s="1604"/>
      <c r="AM89" s="1604"/>
      <c r="AN89" s="1604"/>
      <c r="AO89" s="1604"/>
      <c r="AP89" s="1604"/>
      <c r="AQ89" s="1604"/>
      <c r="AR89" s="1604"/>
      <c r="AS89" s="1604"/>
      <c r="AT89" s="1604"/>
      <c r="AU89" s="1604"/>
      <c r="AV89" s="1604"/>
      <c r="AW89" s="1604"/>
      <c r="AX89" s="1604"/>
      <c r="AY89" s="1604"/>
      <c r="AZ89" s="1604"/>
      <c r="BA89" s="1604"/>
      <c r="BB89" s="1604"/>
      <c r="BC89" s="1604"/>
      <c r="BD89" s="1604"/>
      <c r="BE89" s="1604"/>
      <c r="BF89" s="1604"/>
      <c r="BG89" s="1604"/>
      <c r="BH89" s="1604"/>
      <c r="BI89" s="1604"/>
      <c r="BJ89" s="1604"/>
      <c r="BK89" s="1604"/>
      <c r="BL89" s="1604"/>
      <c r="BM89" s="1604"/>
      <c r="BN89" s="1604"/>
      <c r="BO89" s="1604"/>
      <c r="BP89" s="1604"/>
      <c r="BQ89" s="1604"/>
      <c r="BR89" s="1604"/>
      <c r="BS89" s="1604"/>
      <c r="BT89" s="1604"/>
      <c r="BU89" s="1604"/>
      <c r="BV89" s="1604"/>
      <c r="BW89" s="1604"/>
      <c r="BX89" s="1604"/>
      <c r="BY89" s="1604"/>
      <c r="BZ89" s="1604"/>
      <c r="CA89" s="1604"/>
      <c r="CB89" s="1604"/>
      <c r="CC89" s="1604"/>
      <c r="CD89" s="1604"/>
      <c r="CE89" s="1604"/>
      <c r="CF89" s="1604"/>
      <c r="CG89" s="1604"/>
      <c r="CH89" s="1604"/>
      <c r="CI89" s="1604"/>
      <c r="CJ89" s="1604"/>
      <c r="CK89" s="1604"/>
      <c r="CL89" s="1604"/>
      <c r="CM89" s="1604"/>
      <c r="CN89" s="1604"/>
      <c r="CO89" s="1604"/>
      <c r="CP89" s="1604"/>
      <c r="CQ89" s="1604"/>
      <c r="CR89" s="1604"/>
      <c r="CS89" s="1604"/>
      <c r="CT89" s="1604"/>
      <c r="CU89" s="1604"/>
      <c r="CV89" s="1604"/>
      <c r="CW89" s="1604"/>
      <c r="CX89" s="1604"/>
      <c r="CY89" s="1604"/>
      <c r="CZ89" s="1604"/>
      <c r="DA89" s="1604"/>
      <c r="DB89" s="1604"/>
      <c r="DC89" s="1604"/>
      <c r="DD89" s="1604"/>
      <c r="DE89" s="1604"/>
      <c r="DF89" s="1604"/>
      <c r="DG89" s="1604"/>
      <c r="DH89" s="1604"/>
      <c r="DI89" s="1604"/>
      <c r="DJ89" s="1604"/>
      <c r="DK89" s="1604"/>
      <c r="DL89" s="1604"/>
      <c r="DM89" s="1604"/>
      <c r="DN89" s="1604"/>
      <c r="DO89" s="1604"/>
      <c r="DP89" s="1604"/>
      <c r="DQ89" s="1604"/>
      <c r="DR89" s="1604"/>
      <c r="DS89" s="1604"/>
      <c r="DT89" s="1604"/>
      <c r="DU89" s="1604"/>
      <c r="DV89" s="1604"/>
      <c r="DW89" s="1604"/>
      <c r="DX89" s="1604"/>
      <c r="DY89" s="1604"/>
      <c r="DZ89" s="1604"/>
      <c r="EA89" s="1604"/>
      <c r="EB89" s="1604"/>
      <c r="EC89" s="1604"/>
      <c r="ED89" s="1604"/>
      <c r="EE89" s="1604"/>
      <c r="EF89" s="1604"/>
      <c r="EG89" s="1604"/>
      <c r="EH89" s="1604"/>
      <c r="EI89" s="1604"/>
      <c r="EJ89" s="1604"/>
      <c r="EK89" s="1604"/>
      <c r="EL89" s="1604"/>
      <c r="EM89" s="1604"/>
      <c r="EN89" s="1604"/>
      <c r="EO89" s="1604"/>
      <c r="EP89" s="1604"/>
      <c r="EQ89" s="1604"/>
      <c r="ER89" s="1604"/>
      <c r="ES89" s="1604"/>
      <c r="ET89" s="1604"/>
      <c r="EU89" s="1604"/>
      <c r="EV89" s="1604"/>
      <c r="EW89" s="1604"/>
      <c r="EX89" s="1604"/>
      <c r="EY89" s="1604"/>
      <c r="EZ89" s="1604"/>
      <c r="FA89" s="1604"/>
      <c r="FB89" s="1604"/>
      <c r="FC89" s="1604"/>
      <c r="FD89" s="1604"/>
      <c r="FE89" s="1604"/>
      <c r="FF89" s="1604"/>
      <c r="FG89" s="1604"/>
      <c r="FH89" s="1604"/>
      <c r="FI89" s="1604"/>
      <c r="FJ89" s="1604"/>
      <c r="FK89" s="1604"/>
      <c r="FL89" s="1604"/>
      <c r="FM89" s="1604"/>
      <c r="FN89" s="1604"/>
      <c r="FO89" s="1604"/>
      <c r="FP89" s="1604"/>
      <c r="FQ89" s="1604"/>
      <c r="FR89" s="1604"/>
      <c r="FS89" s="1604"/>
      <c r="FT89" s="1604"/>
      <c r="FU89" s="1604"/>
      <c r="FV89" s="1604"/>
      <c r="FW89" s="1604"/>
      <c r="FX89" s="1604"/>
      <c r="FY89" s="1604"/>
      <c r="FZ89" s="1604"/>
      <c r="GA89" s="1604"/>
      <c r="GB89" s="1604"/>
      <c r="GC89" s="1604"/>
      <c r="GD89" s="1604"/>
      <c r="GE89" s="1604"/>
      <c r="GF89" s="1604"/>
      <c r="GG89" s="1604"/>
      <c r="GH89" s="1604"/>
      <c r="GI89" s="1604"/>
      <c r="GJ89" s="1604"/>
      <c r="GK89" s="1604"/>
      <c r="GL89" s="1604"/>
      <c r="GM89" s="1604"/>
      <c r="GN89" s="1604"/>
      <c r="GO89" s="1604"/>
      <c r="GP89" s="1604"/>
      <c r="GQ89" s="1604"/>
      <c r="GR89" s="1604"/>
      <c r="GS89" s="1604"/>
      <c r="GT89" s="1604"/>
      <c r="GU89" s="1604"/>
      <c r="GV89" s="1604"/>
      <c r="GW89" s="1604"/>
      <c r="GX89" s="1604"/>
      <c r="GY89" s="1604"/>
      <c r="GZ89" s="1604"/>
      <c r="HA89" s="1604"/>
      <c r="HB89" s="1604"/>
      <c r="HC89" s="1604"/>
      <c r="HD89" s="1604"/>
      <c r="HE89" s="1604"/>
      <c r="HF89" s="1604"/>
      <c r="HG89" s="1604"/>
      <c r="HH89" s="1604"/>
      <c r="HI89" s="1604"/>
      <c r="HJ89" s="1604"/>
      <c r="HK89" s="1604"/>
      <c r="HL89" s="1604"/>
      <c r="HM89" s="1604"/>
      <c r="HN89" s="1604"/>
      <c r="HO89" s="1604"/>
      <c r="HP89" s="1604"/>
      <c r="HQ89" s="1604"/>
      <c r="HR89" s="1604"/>
      <c r="HS89" s="1604"/>
      <c r="HT89" s="1604"/>
      <c r="HU89" s="1604"/>
      <c r="HV89" s="1604"/>
      <c r="HW89" s="1604"/>
      <c r="HX89" s="1604"/>
      <c r="HY89" s="1604"/>
      <c r="HZ89" s="1604"/>
      <c r="IA89" s="1604"/>
      <c r="IB89" s="1604"/>
      <c r="IC89" s="1604"/>
      <c r="ID89" s="1604"/>
      <c r="IE89" s="1604"/>
      <c r="IF89" s="1604"/>
      <c r="IG89" s="1604"/>
      <c r="IH89" s="1604"/>
      <c r="II89" s="1604"/>
      <c r="IJ89" s="1604"/>
      <c r="IK89" s="1604"/>
      <c r="IL89" s="1604"/>
      <c r="IM89" s="1604"/>
      <c r="IN89" s="1604"/>
      <c r="IO89" s="1604"/>
      <c r="IP89" s="1604"/>
      <c r="IQ89" s="1604"/>
      <c r="IR89" s="1604"/>
      <c r="IS89" s="1604"/>
      <c r="IT89" s="1604"/>
      <c r="IU89" s="1604"/>
    </row>
    <row r="90" spans="1:255">
      <c r="A90" s="2221">
        <v>18</v>
      </c>
      <c r="B90" s="1586" t="s">
        <v>5363</v>
      </c>
      <c r="C90" s="1586" t="s">
        <v>5341</v>
      </c>
      <c r="D90" s="1586" t="s">
        <v>5341</v>
      </c>
      <c r="E90" s="1945" t="s">
        <v>5343</v>
      </c>
      <c r="F90" s="1585" t="s">
        <v>5344</v>
      </c>
      <c r="G90" s="1586"/>
      <c r="H90" s="1586" t="s">
        <v>5345</v>
      </c>
      <c r="I90" s="1586" t="s">
        <v>5341</v>
      </c>
      <c r="J90" s="1586"/>
      <c r="K90" s="1917"/>
      <c r="L90" s="1917"/>
      <c r="M90" s="1956">
        <v>18</v>
      </c>
      <c r="N90" s="1585"/>
      <c r="O90" s="1917"/>
      <c r="P90" s="1917"/>
      <c r="Q90" s="1917">
        <v>2866</v>
      </c>
      <c r="R90" s="1917">
        <f t="shared" si="0"/>
        <v>2866</v>
      </c>
      <c r="S90" s="1956">
        <v>18</v>
      </c>
      <c r="T90" s="1604"/>
      <c r="U90" s="1604"/>
      <c r="V90" s="1604"/>
      <c r="W90" s="1604"/>
      <c r="X90" s="1604"/>
      <c r="Y90" s="1604"/>
      <c r="Z90" s="1604"/>
      <c r="AA90" s="1604"/>
      <c r="AB90" s="1604"/>
      <c r="AC90" s="1604"/>
      <c r="AD90" s="1604"/>
      <c r="AE90" s="1604"/>
      <c r="AF90" s="1604"/>
      <c r="AG90" s="1604"/>
      <c r="AH90" s="1604"/>
      <c r="AI90" s="1604"/>
      <c r="AJ90" s="1604"/>
      <c r="AK90" s="1604"/>
      <c r="AL90" s="1604"/>
      <c r="AM90" s="1604"/>
      <c r="AN90" s="1604"/>
      <c r="AO90" s="1604"/>
      <c r="AP90" s="1604"/>
      <c r="AQ90" s="1604"/>
      <c r="AR90" s="1604"/>
      <c r="AS90" s="1604"/>
      <c r="AT90" s="1604"/>
      <c r="AU90" s="1604"/>
      <c r="AV90" s="1604"/>
      <c r="AW90" s="1604"/>
      <c r="AX90" s="1604"/>
      <c r="AY90" s="1604"/>
      <c r="AZ90" s="1604"/>
      <c r="BA90" s="1604"/>
      <c r="BB90" s="1604"/>
      <c r="BC90" s="1604"/>
      <c r="BD90" s="1604"/>
      <c r="BE90" s="1604"/>
      <c r="BF90" s="1604"/>
      <c r="BG90" s="1604"/>
      <c r="BH90" s="1604"/>
      <c r="BI90" s="1604"/>
      <c r="BJ90" s="1604"/>
      <c r="BK90" s="1604"/>
      <c r="BL90" s="1604"/>
      <c r="BM90" s="1604"/>
      <c r="BN90" s="1604"/>
      <c r="BO90" s="1604"/>
      <c r="BP90" s="1604"/>
      <c r="BQ90" s="1604"/>
      <c r="BR90" s="1604"/>
      <c r="BS90" s="1604"/>
      <c r="BT90" s="1604"/>
      <c r="BU90" s="1604"/>
      <c r="BV90" s="1604"/>
      <c r="BW90" s="1604"/>
      <c r="BX90" s="1604"/>
      <c r="BY90" s="1604"/>
      <c r="BZ90" s="1604"/>
      <c r="CA90" s="1604"/>
      <c r="CB90" s="1604"/>
      <c r="CC90" s="1604"/>
      <c r="CD90" s="1604"/>
      <c r="CE90" s="1604"/>
      <c r="CF90" s="1604"/>
      <c r="CG90" s="1604"/>
      <c r="CH90" s="1604"/>
      <c r="CI90" s="1604"/>
      <c r="CJ90" s="1604"/>
      <c r="CK90" s="1604"/>
      <c r="CL90" s="1604"/>
      <c r="CM90" s="1604"/>
      <c r="CN90" s="1604"/>
      <c r="CO90" s="1604"/>
      <c r="CP90" s="1604"/>
      <c r="CQ90" s="1604"/>
      <c r="CR90" s="1604"/>
      <c r="CS90" s="1604"/>
      <c r="CT90" s="1604"/>
      <c r="CU90" s="1604"/>
      <c r="CV90" s="1604"/>
      <c r="CW90" s="1604"/>
      <c r="CX90" s="1604"/>
      <c r="CY90" s="1604"/>
      <c r="CZ90" s="1604"/>
      <c r="DA90" s="1604"/>
      <c r="DB90" s="1604"/>
      <c r="DC90" s="1604"/>
      <c r="DD90" s="1604"/>
      <c r="DE90" s="1604"/>
      <c r="DF90" s="1604"/>
      <c r="DG90" s="1604"/>
      <c r="DH90" s="1604"/>
      <c r="DI90" s="1604"/>
      <c r="DJ90" s="1604"/>
      <c r="DK90" s="1604"/>
      <c r="DL90" s="1604"/>
      <c r="DM90" s="1604"/>
      <c r="DN90" s="1604"/>
      <c r="DO90" s="1604"/>
      <c r="DP90" s="1604"/>
      <c r="DQ90" s="1604"/>
      <c r="DR90" s="1604"/>
      <c r="DS90" s="1604"/>
      <c r="DT90" s="1604"/>
      <c r="DU90" s="1604"/>
      <c r="DV90" s="1604"/>
      <c r="DW90" s="1604"/>
      <c r="DX90" s="1604"/>
      <c r="DY90" s="1604"/>
      <c r="DZ90" s="1604"/>
      <c r="EA90" s="1604"/>
      <c r="EB90" s="1604"/>
      <c r="EC90" s="1604"/>
      <c r="ED90" s="1604"/>
      <c r="EE90" s="1604"/>
      <c r="EF90" s="1604"/>
      <c r="EG90" s="1604"/>
      <c r="EH90" s="1604"/>
      <c r="EI90" s="1604"/>
      <c r="EJ90" s="1604"/>
      <c r="EK90" s="1604"/>
      <c r="EL90" s="1604"/>
      <c r="EM90" s="1604"/>
      <c r="EN90" s="1604"/>
      <c r="EO90" s="1604"/>
      <c r="EP90" s="1604"/>
      <c r="EQ90" s="1604"/>
      <c r="ER90" s="1604"/>
      <c r="ES90" s="1604"/>
      <c r="ET90" s="1604"/>
      <c r="EU90" s="1604"/>
      <c r="EV90" s="1604"/>
      <c r="EW90" s="1604"/>
      <c r="EX90" s="1604"/>
      <c r="EY90" s="1604"/>
      <c r="EZ90" s="1604"/>
      <c r="FA90" s="1604"/>
      <c r="FB90" s="1604"/>
      <c r="FC90" s="1604"/>
      <c r="FD90" s="1604"/>
      <c r="FE90" s="1604"/>
      <c r="FF90" s="1604"/>
      <c r="FG90" s="1604"/>
      <c r="FH90" s="1604"/>
      <c r="FI90" s="1604"/>
      <c r="FJ90" s="1604"/>
      <c r="FK90" s="1604"/>
      <c r="FL90" s="1604"/>
      <c r="FM90" s="1604"/>
      <c r="FN90" s="1604"/>
      <c r="FO90" s="1604"/>
      <c r="FP90" s="1604"/>
      <c r="FQ90" s="1604"/>
      <c r="FR90" s="1604"/>
      <c r="FS90" s="1604"/>
      <c r="FT90" s="1604"/>
      <c r="FU90" s="1604"/>
      <c r="FV90" s="1604"/>
      <c r="FW90" s="1604"/>
      <c r="FX90" s="1604"/>
      <c r="FY90" s="1604"/>
      <c r="FZ90" s="1604"/>
      <c r="GA90" s="1604"/>
      <c r="GB90" s="1604"/>
      <c r="GC90" s="1604"/>
      <c r="GD90" s="1604"/>
      <c r="GE90" s="1604"/>
      <c r="GF90" s="1604"/>
      <c r="GG90" s="1604"/>
      <c r="GH90" s="1604"/>
      <c r="GI90" s="1604"/>
      <c r="GJ90" s="1604"/>
      <c r="GK90" s="1604"/>
      <c r="GL90" s="1604"/>
      <c r="GM90" s="1604"/>
      <c r="GN90" s="1604"/>
      <c r="GO90" s="1604"/>
      <c r="GP90" s="1604"/>
      <c r="GQ90" s="1604"/>
      <c r="GR90" s="1604"/>
      <c r="GS90" s="1604"/>
      <c r="GT90" s="1604"/>
      <c r="GU90" s="1604"/>
      <c r="GV90" s="1604"/>
      <c r="GW90" s="1604"/>
      <c r="GX90" s="1604"/>
      <c r="GY90" s="1604"/>
      <c r="GZ90" s="1604"/>
      <c r="HA90" s="1604"/>
      <c r="HB90" s="1604"/>
      <c r="HC90" s="1604"/>
      <c r="HD90" s="1604"/>
      <c r="HE90" s="1604"/>
      <c r="HF90" s="1604"/>
      <c r="HG90" s="1604"/>
      <c r="HH90" s="1604"/>
      <c r="HI90" s="1604"/>
      <c r="HJ90" s="1604"/>
      <c r="HK90" s="1604"/>
      <c r="HL90" s="1604"/>
      <c r="HM90" s="1604"/>
      <c r="HN90" s="1604"/>
      <c r="HO90" s="1604"/>
      <c r="HP90" s="1604"/>
      <c r="HQ90" s="1604"/>
      <c r="HR90" s="1604"/>
      <c r="HS90" s="1604"/>
      <c r="HT90" s="1604"/>
      <c r="HU90" s="1604"/>
      <c r="HV90" s="1604"/>
      <c r="HW90" s="1604"/>
      <c r="HX90" s="1604"/>
      <c r="HY90" s="1604"/>
      <c r="HZ90" s="1604"/>
      <c r="IA90" s="1604"/>
      <c r="IB90" s="1604"/>
      <c r="IC90" s="1604"/>
      <c r="ID90" s="1604"/>
      <c r="IE90" s="1604"/>
      <c r="IF90" s="1604"/>
      <c r="IG90" s="1604"/>
      <c r="IH90" s="1604"/>
      <c r="II90" s="1604"/>
      <c r="IJ90" s="1604"/>
      <c r="IK90" s="1604"/>
      <c r="IL90" s="1604"/>
      <c r="IM90" s="1604"/>
      <c r="IN90" s="1604"/>
      <c r="IO90" s="1604"/>
      <c r="IP90" s="1604"/>
      <c r="IQ90" s="1604"/>
      <c r="IR90" s="1604"/>
      <c r="IS90" s="1604"/>
      <c r="IT90" s="1604"/>
      <c r="IU90" s="1604"/>
    </row>
    <row r="91" spans="1:255">
      <c r="A91" s="2221">
        <v>19</v>
      </c>
      <c r="B91" s="1586" t="s">
        <v>5364</v>
      </c>
      <c r="C91" s="1586" t="s">
        <v>5341</v>
      </c>
      <c r="D91" s="1586" t="s">
        <v>5341</v>
      </c>
      <c r="E91" s="1945" t="s">
        <v>5343</v>
      </c>
      <c r="F91" s="1585" t="s">
        <v>5344</v>
      </c>
      <c r="G91" s="1586"/>
      <c r="H91" s="1586" t="s">
        <v>5345</v>
      </c>
      <c r="I91" s="1586" t="s">
        <v>5341</v>
      </c>
      <c r="J91" s="1586"/>
      <c r="K91" s="1917"/>
      <c r="L91" s="1917"/>
      <c r="M91" s="1956">
        <v>19</v>
      </c>
      <c r="N91" s="1585"/>
      <c r="O91" s="1917"/>
      <c r="P91" s="1917"/>
      <c r="Q91" s="1917">
        <v>991</v>
      </c>
      <c r="R91" s="1917">
        <f t="shared" si="0"/>
        <v>991</v>
      </c>
      <c r="S91" s="1956">
        <v>19</v>
      </c>
      <c r="T91" s="1604"/>
      <c r="U91" s="1604"/>
      <c r="V91" s="1604"/>
      <c r="W91" s="1604"/>
      <c r="X91" s="1604"/>
      <c r="Y91" s="1604"/>
      <c r="Z91" s="1604"/>
      <c r="AA91" s="1604"/>
      <c r="AB91" s="1604"/>
      <c r="AC91" s="1604"/>
      <c r="AD91" s="1604"/>
      <c r="AE91" s="1604"/>
      <c r="AF91" s="1604"/>
      <c r="AG91" s="1604"/>
      <c r="AH91" s="1604"/>
      <c r="AI91" s="1604"/>
      <c r="AJ91" s="1604"/>
      <c r="AK91" s="1604"/>
      <c r="AL91" s="1604"/>
      <c r="AM91" s="1604"/>
      <c r="AN91" s="1604"/>
      <c r="AO91" s="1604"/>
      <c r="AP91" s="1604"/>
      <c r="AQ91" s="1604"/>
      <c r="AR91" s="1604"/>
      <c r="AS91" s="1604"/>
      <c r="AT91" s="1604"/>
      <c r="AU91" s="1604"/>
      <c r="AV91" s="1604"/>
      <c r="AW91" s="1604"/>
      <c r="AX91" s="1604"/>
      <c r="AY91" s="1604"/>
      <c r="AZ91" s="1604"/>
      <c r="BA91" s="1604"/>
      <c r="BB91" s="1604"/>
      <c r="BC91" s="1604"/>
      <c r="BD91" s="1604"/>
      <c r="BE91" s="1604"/>
      <c r="BF91" s="1604"/>
      <c r="BG91" s="1604"/>
      <c r="BH91" s="1604"/>
      <c r="BI91" s="1604"/>
      <c r="BJ91" s="1604"/>
      <c r="BK91" s="1604"/>
      <c r="BL91" s="1604"/>
      <c r="BM91" s="1604"/>
      <c r="BN91" s="1604"/>
      <c r="BO91" s="1604"/>
      <c r="BP91" s="1604"/>
      <c r="BQ91" s="1604"/>
      <c r="BR91" s="1604"/>
      <c r="BS91" s="1604"/>
      <c r="BT91" s="1604"/>
      <c r="BU91" s="1604"/>
      <c r="BV91" s="1604"/>
      <c r="BW91" s="1604"/>
      <c r="BX91" s="1604"/>
      <c r="BY91" s="1604"/>
      <c r="BZ91" s="1604"/>
      <c r="CA91" s="1604"/>
      <c r="CB91" s="1604"/>
      <c r="CC91" s="1604"/>
      <c r="CD91" s="1604"/>
      <c r="CE91" s="1604"/>
      <c r="CF91" s="1604"/>
      <c r="CG91" s="1604"/>
      <c r="CH91" s="1604"/>
      <c r="CI91" s="1604"/>
      <c r="CJ91" s="1604"/>
      <c r="CK91" s="1604"/>
      <c r="CL91" s="1604"/>
      <c r="CM91" s="1604"/>
      <c r="CN91" s="1604"/>
      <c r="CO91" s="1604"/>
      <c r="CP91" s="1604"/>
      <c r="CQ91" s="1604"/>
      <c r="CR91" s="1604"/>
      <c r="CS91" s="1604"/>
      <c r="CT91" s="1604"/>
      <c r="CU91" s="1604"/>
      <c r="CV91" s="1604"/>
      <c r="CW91" s="1604"/>
      <c r="CX91" s="1604"/>
      <c r="CY91" s="1604"/>
      <c r="CZ91" s="1604"/>
      <c r="DA91" s="1604"/>
      <c r="DB91" s="1604"/>
      <c r="DC91" s="1604"/>
      <c r="DD91" s="1604"/>
      <c r="DE91" s="1604"/>
      <c r="DF91" s="1604"/>
      <c r="DG91" s="1604"/>
      <c r="DH91" s="1604"/>
      <c r="DI91" s="1604"/>
      <c r="DJ91" s="1604"/>
      <c r="DK91" s="1604"/>
      <c r="DL91" s="1604"/>
      <c r="DM91" s="1604"/>
      <c r="DN91" s="1604"/>
      <c r="DO91" s="1604"/>
      <c r="DP91" s="1604"/>
      <c r="DQ91" s="1604"/>
      <c r="DR91" s="1604"/>
      <c r="DS91" s="1604"/>
      <c r="DT91" s="1604"/>
      <c r="DU91" s="1604"/>
      <c r="DV91" s="1604"/>
      <c r="DW91" s="1604"/>
      <c r="DX91" s="1604"/>
      <c r="DY91" s="1604"/>
      <c r="DZ91" s="1604"/>
      <c r="EA91" s="1604"/>
      <c r="EB91" s="1604"/>
      <c r="EC91" s="1604"/>
      <c r="ED91" s="1604"/>
      <c r="EE91" s="1604"/>
      <c r="EF91" s="1604"/>
      <c r="EG91" s="1604"/>
      <c r="EH91" s="1604"/>
      <c r="EI91" s="1604"/>
      <c r="EJ91" s="1604"/>
      <c r="EK91" s="1604"/>
      <c r="EL91" s="1604"/>
      <c r="EM91" s="1604"/>
      <c r="EN91" s="1604"/>
      <c r="EO91" s="1604"/>
      <c r="EP91" s="1604"/>
      <c r="EQ91" s="1604"/>
      <c r="ER91" s="1604"/>
      <c r="ES91" s="1604"/>
      <c r="ET91" s="1604"/>
      <c r="EU91" s="1604"/>
      <c r="EV91" s="1604"/>
      <c r="EW91" s="1604"/>
      <c r="EX91" s="1604"/>
      <c r="EY91" s="1604"/>
      <c r="EZ91" s="1604"/>
      <c r="FA91" s="1604"/>
      <c r="FB91" s="1604"/>
      <c r="FC91" s="1604"/>
      <c r="FD91" s="1604"/>
      <c r="FE91" s="1604"/>
      <c r="FF91" s="1604"/>
      <c r="FG91" s="1604"/>
      <c r="FH91" s="1604"/>
      <c r="FI91" s="1604"/>
      <c r="FJ91" s="1604"/>
      <c r="FK91" s="1604"/>
      <c r="FL91" s="1604"/>
      <c r="FM91" s="1604"/>
      <c r="FN91" s="1604"/>
      <c r="FO91" s="1604"/>
      <c r="FP91" s="1604"/>
      <c r="FQ91" s="1604"/>
      <c r="FR91" s="1604"/>
      <c r="FS91" s="1604"/>
      <c r="FT91" s="1604"/>
      <c r="FU91" s="1604"/>
      <c r="FV91" s="1604"/>
      <c r="FW91" s="1604"/>
      <c r="FX91" s="1604"/>
      <c r="FY91" s="1604"/>
      <c r="FZ91" s="1604"/>
      <c r="GA91" s="1604"/>
      <c r="GB91" s="1604"/>
      <c r="GC91" s="1604"/>
      <c r="GD91" s="1604"/>
      <c r="GE91" s="1604"/>
      <c r="GF91" s="1604"/>
      <c r="GG91" s="1604"/>
      <c r="GH91" s="1604"/>
      <c r="GI91" s="1604"/>
      <c r="GJ91" s="1604"/>
      <c r="GK91" s="1604"/>
      <c r="GL91" s="1604"/>
      <c r="GM91" s="1604"/>
      <c r="GN91" s="1604"/>
      <c r="GO91" s="1604"/>
      <c r="GP91" s="1604"/>
      <c r="GQ91" s="1604"/>
      <c r="GR91" s="1604"/>
      <c r="GS91" s="1604"/>
      <c r="GT91" s="1604"/>
      <c r="GU91" s="1604"/>
      <c r="GV91" s="1604"/>
      <c r="GW91" s="1604"/>
      <c r="GX91" s="1604"/>
      <c r="GY91" s="1604"/>
      <c r="GZ91" s="1604"/>
      <c r="HA91" s="1604"/>
      <c r="HB91" s="1604"/>
      <c r="HC91" s="1604"/>
      <c r="HD91" s="1604"/>
      <c r="HE91" s="1604"/>
      <c r="HF91" s="1604"/>
      <c r="HG91" s="1604"/>
      <c r="HH91" s="1604"/>
      <c r="HI91" s="1604"/>
      <c r="HJ91" s="1604"/>
      <c r="HK91" s="1604"/>
      <c r="HL91" s="1604"/>
      <c r="HM91" s="1604"/>
      <c r="HN91" s="1604"/>
      <c r="HO91" s="1604"/>
      <c r="HP91" s="1604"/>
      <c r="HQ91" s="1604"/>
      <c r="HR91" s="1604"/>
      <c r="HS91" s="1604"/>
      <c r="HT91" s="1604"/>
      <c r="HU91" s="1604"/>
      <c r="HV91" s="1604"/>
      <c r="HW91" s="1604"/>
      <c r="HX91" s="1604"/>
      <c r="HY91" s="1604"/>
      <c r="HZ91" s="1604"/>
      <c r="IA91" s="1604"/>
      <c r="IB91" s="1604"/>
      <c r="IC91" s="1604"/>
      <c r="ID91" s="1604"/>
      <c r="IE91" s="1604"/>
      <c r="IF91" s="1604"/>
      <c r="IG91" s="1604"/>
      <c r="IH91" s="1604"/>
      <c r="II91" s="1604"/>
      <c r="IJ91" s="1604"/>
      <c r="IK91" s="1604"/>
      <c r="IL91" s="1604"/>
      <c r="IM91" s="1604"/>
      <c r="IN91" s="1604"/>
      <c r="IO91" s="1604"/>
      <c r="IP91" s="1604"/>
      <c r="IQ91" s="1604"/>
      <c r="IR91" s="1604"/>
      <c r="IS91" s="1604"/>
      <c r="IT91" s="1604"/>
      <c r="IU91" s="1604"/>
    </row>
    <row r="92" spans="1:255">
      <c r="A92" s="2221">
        <v>20</v>
      </c>
      <c r="B92" s="1586" t="s">
        <v>5365</v>
      </c>
      <c r="C92" s="1586" t="s">
        <v>5341</v>
      </c>
      <c r="D92" s="1586" t="s">
        <v>5341</v>
      </c>
      <c r="E92" s="1945" t="s">
        <v>5342</v>
      </c>
      <c r="F92" s="1585" t="s">
        <v>5344</v>
      </c>
      <c r="G92" s="1586"/>
      <c r="H92" s="1586" t="s">
        <v>5345</v>
      </c>
      <c r="I92" s="1586" t="s">
        <v>5382</v>
      </c>
      <c r="J92" s="1586">
        <v>155</v>
      </c>
      <c r="K92" s="1917"/>
      <c r="L92" s="1917"/>
      <c r="M92" s="1956">
        <v>20</v>
      </c>
      <c r="N92" s="1585"/>
      <c r="O92" s="1917">
        <v>323642</v>
      </c>
      <c r="P92" s="1917"/>
      <c r="Q92" s="1917"/>
      <c r="R92" s="1917">
        <f t="shared" si="0"/>
        <v>323642</v>
      </c>
      <c r="S92" s="1956">
        <v>20</v>
      </c>
      <c r="T92" s="1604"/>
      <c r="U92" s="1604"/>
      <c r="V92" s="1604"/>
      <c r="W92" s="1604"/>
      <c r="X92" s="1604"/>
      <c r="Y92" s="1604"/>
      <c r="Z92" s="1604"/>
      <c r="AA92" s="1604"/>
      <c r="AB92" s="1604"/>
      <c r="AC92" s="1604"/>
      <c r="AD92" s="1604"/>
      <c r="AE92" s="1604"/>
      <c r="AF92" s="1604"/>
      <c r="AG92" s="1604"/>
      <c r="AH92" s="1604"/>
      <c r="AI92" s="1604"/>
      <c r="AJ92" s="1604"/>
      <c r="AK92" s="1604"/>
      <c r="AL92" s="1604"/>
      <c r="AM92" s="1604"/>
      <c r="AN92" s="1604"/>
      <c r="AO92" s="1604"/>
      <c r="AP92" s="1604"/>
      <c r="AQ92" s="1604"/>
      <c r="AR92" s="1604"/>
      <c r="AS92" s="1604"/>
      <c r="AT92" s="1604"/>
      <c r="AU92" s="1604"/>
      <c r="AV92" s="1604"/>
      <c r="AW92" s="1604"/>
      <c r="AX92" s="1604"/>
      <c r="AY92" s="1604"/>
      <c r="AZ92" s="1604"/>
      <c r="BA92" s="1604"/>
      <c r="BB92" s="1604"/>
      <c r="BC92" s="1604"/>
      <c r="BD92" s="1604"/>
      <c r="BE92" s="1604"/>
      <c r="BF92" s="1604"/>
      <c r="BG92" s="1604"/>
      <c r="BH92" s="1604"/>
      <c r="BI92" s="1604"/>
      <c r="BJ92" s="1604"/>
      <c r="BK92" s="1604"/>
      <c r="BL92" s="1604"/>
      <c r="BM92" s="1604"/>
      <c r="BN92" s="1604"/>
      <c r="BO92" s="1604"/>
      <c r="BP92" s="1604"/>
      <c r="BQ92" s="1604"/>
      <c r="BR92" s="1604"/>
      <c r="BS92" s="1604"/>
      <c r="BT92" s="1604"/>
      <c r="BU92" s="1604"/>
      <c r="BV92" s="1604"/>
      <c r="BW92" s="1604"/>
      <c r="BX92" s="1604"/>
      <c r="BY92" s="1604"/>
      <c r="BZ92" s="1604"/>
      <c r="CA92" s="1604"/>
      <c r="CB92" s="1604"/>
      <c r="CC92" s="1604"/>
      <c r="CD92" s="1604"/>
      <c r="CE92" s="1604"/>
      <c r="CF92" s="1604"/>
      <c r="CG92" s="1604"/>
      <c r="CH92" s="1604"/>
      <c r="CI92" s="1604"/>
      <c r="CJ92" s="1604"/>
      <c r="CK92" s="1604"/>
      <c r="CL92" s="1604"/>
      <c r="CM92" s="1604"/>
      <c r="CN92" s="1604"/>
      <c r="CO92" s="1604"/>
      <c r="CP92" s="1604"/>
      <c r="CQ92" s="1604"/>
      <c r="CR92" s="1604"/>
      <c r="CS92" s="1604"/>
      <c r="CT92" s="1604"/>
      <c r="CU92" s="1604"/>
      <c r="CV92" s="1604"/>
      <c r="CW92" s="1604"/>
      <c r="CX92" s="1604"/>
      <c r="CY92" s="1604"/>
      <c r="CZ92" s="1604"/>
      <c r="DA92" s="1604"/>
      <c r="DB92" s="1604"/>
      <c r="DC92" s="1604"/>
      <c r="DD92" s="1604"/>
      <c r="DE92" s="1604"/>
      <c r="DF92" s="1604"/>
      <c r="DG92" s="1604"/>
      <c r="DH92" s="1604"/>
      <c r="DI92" s="1604"/>
      <c r="DJ92" s="1604"/>
      <c r="DK92" s="1604"/>
      <c r="DL92" s="1604"/>
      <c r="DM92" s="1604"/>
      <c r="DN92" s="1604"/>
      <c r="DO92" s="1604"/>
      <c r="DP92" s="1604"/>
      <c r="DQ92" s="1604"/>
      <c r="DR92" s="1604"/>
      <c r="DS92" s="1604"/>
      <c r="DT92" s="1604"/>
      <c r="DU92" s="1604"/>
      <c r="DV92" s="1604"/>
      <c r="DW92" s="1604"/>
      <c r="DX92" s="1604"/>
      <c r="DY92" s="1604"/>
      <c r="DZ92" s="1604"/>
      <c r="EA92" s="1604"/>
      <c r="EB92" s="1604"/>
      <c r="EC92" s="1604"/>
      <c r="ED92" s="1604"/>
      <c r="EE92" s="1604"/>
      <c r="EF92" s="1604"/>
      <c r="EG92" s="1604"/>
      <c r="EH92" s="1604"/>
      <c r="EI92" s="1604"/>
      <c r="EJ92" s="1604"/>
      <c r="EK92" s="1604"/>
      <c r="EL92" s="1604"/>
      <c r="EM92" s="1604"/>
      <c r="EN92" s="1604"/>
      <c r="EO92" s="1604"/>
      <c r="EP92" s="1604"/>
      <c r="EQ92" s="1604"/>
      <c r="ER92" s="1604"/>
      <c r="ES92" s="1604"/>
      <c r="ET92" s="1604"/>
      <c r="EU92" s="1604"/>
      <c r="EV92" s="1604"/>
      <c r="EW92" s="1604"/>
      <c r="EX92" s="1604"/>
      <c r="EY92" s="1604"/>
      <c r="EZ92" s="1604"/>
      <c r="FA92" s="1604"/>
      <c r="FB92" s="1604"/>
      <c r="FC92" s="1604"/>
      <c r="FD92" s="1604"/>
      <c r="FE92" s="1604"/>
      <c r="FF92" s="1604"/>
      <c r="FG92" s="1604"/>
      <c r="FH92" s="1604"/>
      <c r="FI92" s="1604"/>
      <c r="FJ92" s="1604"/>
      <c r="FK92" s="1604"/>
      <c r="FL92" s="1604"/>
      <c r="FM92" s="1604"/>
      <c r="FN92" s="1604"/>
      <c r="FO92" s="1604"/>
      <c r="FP92" s="1604"/>
      <c r="FQ92" s="1604"/>
      <c r="FR92" s="1604"/>
      <c r="FS92" s="1604"/>
      <c r="FT92" s="1604"/>
      <c r="FU92" s="1604"/>
      <c r="FV92" s="1604"/>
      <c r="FW92" s="1604"/>
      <c r="FX92" s="1604"/>
      <c r="FY92" s="1604"/>
      <c r="FZ92" s="1604"/>
      <c r="GA92" s="1604"/>
      <c r="GB92" s="1604"/>
      <c r="GC92" s="1604"/>
      <c r="GD92" s="1604"/>
      <c r="GE92" s="1604"/>
      <c r="GF92" s="1604"/>
      <c r="GG92" s="1604"/>
      <c r="GH92" s="1604"/>
      <c r="GI92" s="1604"/>
      <c r="GJ92" s="1604"/>
      <c r="GK92" s="1604"/>
      <c r="GL92" s="1604"/>
      <c r="GM92" s="1604"/>
      <c r="GN92" s="1604"/>
      <c r="GO92" s="1604"/>
      <c r="GP92" s="1604"/>
      <c r="GQ92" s="1604"/>
      <c r="GR92" s="1604"/>
      <c r="GS92" s="1604"/>
      <c r="GT92" s="1604"/>
      <c r="GU92" s="1604"/>
      <c r="GV92" s="1604"/>
      <c r="GW92" s="1604"/>
      <c r="GX92" s="1604"/>
      <c r="GY92" s="1604"/>
      <c r="GZ92" s="1604"/>
      <c r="HA92" s="1604"/>
      <c r="HB92" s="1604"/>
      <c r="HC92" s="1604"/>
      <c r="HD92" s="1604"/>
      <c r="HE92" s="1604"/>
      <c r="HF92" s="1604"/>
      <c r="HG92" s="1604"/>
      <c r="HH92" s="1604"/>
      <c r="HI92" s="1604"/>
      <c r="HJ92" s="1604"/>
      <c r="HK92" s="1604"/>
      <c r="HL92" s="1604"/>
      <c r="HM92" s="1604"/>
      <c r="HN92" s="1604"/>
      <c r="HO92" s="1604"/>
      <c r="HP92" s="1604"/>
      <c r="HQ92" s="1604"/>
      <c r="HR92" s="1604"/>
      <c r="HS92" s="1604"/>
      <c r="HT92" s="1604"/>
      <c r="HU92" s="1604"/>
      <c r="HV92" s="1604"/>
      <c r="HW92" s="1604"/>
      <c r="HX92" s="1604"/>
      <c r="HY92" s="1604"/>
      <c r="HZ92" s="1604"/>
      <c r="IA92" s="1604"/>
      <c r="IB92" s="1604"/>
      <c r="IC92" s="1604"/>
      <c r="ID92" s="1604"/>
      <c r="IE92" s="1604"/>
      <c r="IF92" s="1604"/>
      <c r="IG92" s="1604"/>
      <c r="IH92" s="1604"/>
      <c r="II92" s="1604"/>
      <c r="IJ92" s="1604"/>
      <c r="IK92" s="1604"/>
      <c r="IL92" s="1604"/>
      <c r="IM92" s="1604"/>
      <c r="IN92" s="1604"/>
      <c r="IO92" s="1604"/>
      <c r="IP92" s="1604"/>
      <c r="IQ92" s="1604"/>
      <c r="IR92" s="1604"/>
      <c r="IS92" s="1604"/>
      <c r="IT92" s="1604"/>
      <c r="IU92" s="1604"/>
    </row>
    <row r="93" spans="1:255">
      <c r="A93" s="2221">
        <v>21</v>
      </c>
      <c r="B93" s="1586" t="s">
        <v>5366</v>
      </c>
      <c r="C93" s="1586" t="s">
        <v>5341</v>
      </c>
      <c r="D93" s="1586" t="s">
        <v>5341</v>
      </c>
      <c r="E93" s="1945" t="s">
        <v>5342</v>
      </c>
      <c r="F93" s="1585" t="s">
        <v>5344</v>
      </c>
      <c r="G93" s="1586"/>
      <c r="H93" s="1586" t="s">
        <v>5345</v>
      </c>
      <c r="I93" s="1586" t="s">
        <v>5366</v>
      </c>
      <c r="J93" s="1586">
        <v>19</v>
      </c>
      <c r="K93" s="1917"/>
      <c r="L93" s="1917"/>
      <c r="M93" s="1956">
        <v>21</v>
      </c>
      <c r="N93" s="1585"/>
      <c r="O93" s="1917">
        <v>38695</v>
      </c>
      <c r="P93" s="1917"/>
      <c r="Q93" s="1917"/>
      <c r="R93" s="1917">
        <f t="shared" si="0"/>
        <v>38695</v>
      </c>
      <c r="S93" s="1956">
        <v>21</v>
      </c>
      <c r="T93" s="1604"/>
      <c r="U93" s="1604"/>
      <c r="V93" s="1604"/>
      <c r="W93" s="1604"/>
      <c r="X93" s="1604"/>
      <c r="Y93" s="1604"/>
      <c r="Z93" s="1604"/>
      <c r="AA93" s="1604"/>
      <c r="AB93" s="1604"/>
      <c r="AC93" s="1604"/>
      <c r="AD93" s="1604"/>
      <c r="AE93" s="1604"/>
      <c r="AF93" s="1604"/>
      <c r="AG93" s="1604"/>
      <c r="AH93" s="1604"/>
      <c r="AI93" s="1604"/>
      <c r="AJ93" s="1604"/>
      <c r="AK93" s="1604"/>
      <c r="AL93" s="1604"/>
      <c r="AM93" s="1604"/>
      <c r="AN93" s="1604"/>
      <c r="AO93" s="1604"/>
      <c r="AP93" s="1604"/>
      <c r="AQ93" s="1604"/>
      <c r="AR93" s="1604"/>
      <c r="AS93" s="1604"/>
      <c r="AT93" s="1604"/>
      <c r="AU93" s="1604"/>
      <c r="AV93" s="1604"/>
      <c r="AW93" s="1604"/>
      <c r="AX93" s="1604"/>
      <c r="AY93" s="1604"/>
      <c r="AZ93" s="1604"/>
      <c r="BA93" s="1604"/>
      <c r="BB93" s="1604"/>
      <c r="BC93" s="1604"/>
      <c r="BD93" s="1604"/>
      <c r="BE93" s="1604"/>
      <c r="BF93" s="1604"/>
      <c r="BG93" s="1604"/>
      <c r="BH93" s="1604"/>
      <c r="BI93" s="1604"/>
      <c r="BJ93" s="1604"/>
      <c r="BK93" s="1604"/>
      <c r="BL93" s="1604"/>
      <c r="BM93" s="1604"/>
      <c r="BN93" s="1604"/>
      <c r="BO93" s="1604"/>
      <c r="BP93" s="1604"/>
      <c r="BQ93" s="1604"/>
      <c r="BR93" s="1604"/>
      <c r="BS93" s="1604"/>
      <c r="BT93" s="1604"/>
      <c r="BU93" s="1604"/>
      <c r="BV93" s="1604"/>
      <c r="BW93" s="1604"/>
      <c r="BX93" s="1604"/>
      <c r="BY93" s="1604"/>
      <c r="BZ93" s="1604"/>
      <c r="CA93" s="1604"/>
      <c r="CB93" s="1604"/>
      <c r="CC93" s="1604"/>
      <c r="CD93" s="1604"/>
      <c r="CE93" s="1604"/>
      <c r="CF93" s="1604"/>
      <c r="CG93" s="1604"/>
      <c r="CH93" s="1604"/>
      <c r="CI93" s="1604"/>
      <c r="CJ93" s="1604"/>
      <c r="CK93" s="1604"/>
      <c r="CL93" s="1604"/>
      <c r="CM93" s="1604"/>
      <c r="CN93" s="1604"/>
      <c r="CO93" s="1604"/>
      <c r="CP93" s="1604"/>
      <c r="CQ93" s="1604"/>
      <c r="CR93" s="1604"/>
      <c r="CS93" s="1604"/>
      <c r="CT93" s="1604"/>
      <c r="CU93" s="1604"/>
      <c r="CV93" s="1604"/>
      <c r="CW93" s="1604"/>
      <c r="CX93" s="1604"/>
      <c r="CY93" s="1604"/>
      <c r="CZ93" s="1604"/>
      <c r="DA93" s="1604"/>
      <c r="DB93" s="1604"/>
      <c r="DC93" s="1604"/>
      <c r="DD93" s="1604"/>
      <c r="DE93" s="1604"/>
      <c r="DF93" s="1604"/>
      <c r="DG93" s="1604"/>
      <c r="DH93" s="1604"/>
      <c r="DI93" s="1604"/>
      <c r="DJ93" s="1604"/>
      <c r="DK93" s="1604"/>
      <c r="DL93" s="1604"/>
      <c r="DM93" s="1604"/>
      <c r="DN93" s="1604"/>
      <c r="DO93" s="1604"/>
      <c r="DP93" s="1604"/>
      <c r="DQ93" s="1604"/>
      <c r="DR93" s="1604"/>
      <c r="DS93" s="1604"/>
      <c r="DT93" s="1604"/>
      <c r="DU93" s="1604"/>
      <c r="DV93" s="1604"/>
      <c r="DW93" s="1604"/>
      <c r="DX93" s="1604"/>
      <c r="DY93" s="1604"/>
      <c r="DZ93" s="1604"/>
      <c r="EA93" s="1604"/>
      <c r="EB93" s="1604"/>
      <c r="EC93" s="1604"/>
      <c r="ED93" s="1604"/>
      <c r="EE93" s="1604"/>
      <c r="EF93" s="1604"/>
      <c r="EG93" s="1604"/>
      <c r="EH93" s="1604"/>
      <c r="EI93" s="1604"/>
      <c r="EJ93" s="1604"/>
      <c r="EK93" s="1604"/>
      <c r="EL93" s="1604"/>
      <c r="EM93" s="1604"/>
      <c r="EN93" s="1604"/>
      <c r="EO93" s="1604"/>
      <c r="EP93" s="1604"/>
      <c r="EQ93" s="1604"/>
      <c r="ER93" s="1604"/>
      <c r="ES93" s="1604"/>
      <c r="ET93" s="1604"/>
      <c r="EU93" s="1604"/>
      <c r="EV93" s="1604"/>
      <c r="EW93" s="1604"/>
      <c r="EX93" s="1604"/>
      <c r="EY93" s="1604"/>
      <c r="EZ93" s="1604"/>
      <c r="FA93" s="1604"/>
      <c r="FB93" s="1604"/>
      <c r="FC93" s="1604"/>
      <c r="FD93" s="1604"/>
      <c r="FE93" s="1604"/>
      <c r="FF93" s="1604"/>
      <c r="FG93" s="1604"/>
      <c r="FH93" s="1604"/>
      <c r="FI93" s="1604"/>
      <c r="FJ93" s="1604"/>
      <c r="FK93" s="1604"/>
      <c r="FL93" s="1604"/>
      <c r="FM93" s="1604"/>
      <c r="FN93" s="1604"/>
      <c r="FO93" s="1604"/>
      <c r="FP93" s="1604"/>
      <c r="FQ93" s="1604"/>
      <c r="FR93" s="1604"/>
      <c r="FS93" s="1604"/>
      <c r="FT93" s="1604"/>
      <c r="FU93" s="1604"/>
      <c r="FV93" s="1604"/>
      <c r="FW93" s="1604"/>
      <c r="FX93" s="1604"/>
      <c r="FY93" s="1604"/>
      <c r="FZ93" s="1604"/>
      <c r="GA93" s="1604"/>
      <c r="GB93" s="1604"/>
      <c r="GC93" s="1604"/>
      <c r="GD93" s="1604"/>
      <c r="GE93" s="1604"/>
      <c r="GF93" s="1604"/>
      <c r="GG93" s="1604"/>
      <c r="GH93" s="1604"/>
      <c r="GI93" s="1604"/>
      <c r="GJ93" s="1604"/>
      <c r="GK93" s="1604"/>
      <c r="GL93" s="1604"/>
      <c r="GM93" s="1604"/>
      <c r="GN93" s="1604"/>
      <c r="GO93" s="1604"/>
      <c r="GP93" s="1604"/>
      <c r="GQ93" s="1604"/>
      <c r="GR93" s="1604"/>
      <c r="GS93" s="1604"/>
      <c r="GT93" s="1604"/>
      <c r="GU93" s="1604"/>
      <c r="GV93" s="1604"/>
      <c r="GW93" s="1604"/>
      <c r="GX93" s="1604"/>
      <c r="GY93" s="1604"/>
      <c r="GZ93" s="1604"/>
      <c r="HA93" s="1604"/>
      <c r="HB93" s="1604"/>
      <c r="HC93" s="1604"/>
      <c r="HD93" s="1604"/>
      <c r="HE93" s="1604"/>
      <c r="HF93" s="1604"/>
      <c r="HG93" s="1604"/>
      <c r="HH93" s="1604"/>
      <c r="HI93" s="1604"/>
      <c r="HJ93" s="1604"/>
      <c r="HK93" s="1604"/>
      <c r="HL93" s="1604"/>
      <c r="HM93" s="1604"/>
      <c r="HN93" s="1604"/>
      <c r="HO93" s="1604"/>
      <c r="HP93" s="1604"/>
      <c r="HQ93" s="1604"/>
      <c r="HR93" s="1604"/>
      <c r="HS93" s="1604"/>
      <c r="HT93" s="1604"/>
      <c r="HU93" s="1604"/>
      <c r="HV93" s="1604"/>
      <c r="HW93" s="1604"/>
      <c r="HX93" s="1604"/>
      <c r="HY93" s="1604"/>
      <c r="HZ93" s="1604"/>
      <c r="IA93" s="1604"/>
      <c r="IB93" s="1604"/>
      <c r="IC93" s="1604"/>
      <c r="ID93" s="1604"/>
      <c r="IE93" s="1604"/>
      <c r="IF93" s="1604"/>
      <c r="IG93" s="1604"/>
      <c r="IH93" s="1604"/>
      <c r="II93" s="1604"/>
      <c r="IJ93" s="1604"/>
      <c r="IK93" s="1604"/>
      <c r="IL93" s="1604"/>
      <c r="IM93" s="1604"/>
      <c r="IN93" s="1604"/>
      <c r="IO93" s="1604"/>
      <c r="IP93" s="1604"/>
      <c r="IQ93" s="1604"/>
      <c r="IR93" s="1604"/>
      <c r="IS93" s="1604"/>
      <c r="IT93" s="1604"/>
      <c r="IU93" s="1604"/>
    </row>
    <row r="94" spans="1:255">
      <c r="A94" s="2221">
        <v>22</v>
      </c>
      <c r="B94" s="1586" t="s">
        <v>5367</v>
      </c>
      <c r="C94" s="1586" t="s">
        <v>5341</v>
      </c>
      <c r="D94" s="1586" t="s">
        <v>5341</v>
      </c>
      <c r="E94" s="1945" t="s">
        <v>5342</v>
      </c>
      <c r="F94" s="1585" t="s">
        <v>5344</v>
      </c>
      <c r="G94" s="1586"/>
      <c r="H94" s="1586" t="s">
        <v>5345</v>
      </c>
      <c r="I94" s="1586" t="s">
        <v>5367</v>
      </c>
      <c r="J94" s="1586">
        <v>102</v>
      </c>
      <c r="K94" s="1917"/>
      <c r="L94" s="1917"/>
      <c r="M94" s="1956">
        <v>22</v>
      </c>
      <c r="N94" s="1585"/>
      <c r="O94" s="1917">
        <v>214549</v>
      </c>
      <c r="P94" s="1917"/>
      <c r="Q94" s="1917"/>
      <c r="R94" s="1917">
        <f t="shared" si="0"/>
        <v>214549</v>
      </c>
      <c r="S94" s="1956">
        <v>22</v>
      </c>
      <c r="T94" s="1604"/>
      <c r="U94" s="1604"/>
      <c r="V94" s="1604"/>
      <c r="W94" s="1604"/>
      <c r="X94" s="1604"/>
      <c r="Y94" s="1604"/>
      <c r="Z94" s="1604"/>
      <c r="AA94" s="1604"/>
      <c r="AB94" s="1604"/>
      <c r="AC94" s="1604"/>
      <c r="AD94" s="1604"/>
      <c r="AE94" s="1604"/>
      <c r="AF94" s="1604"/>
      <c r="AG94" s="1604"/>
      <c r="AH94" s="1604"/>
      <c r="AI94" s="1604"/>
      <c r="AJ94" s="1604"/>
      <c r="AK94" s="1604"/>
      <c r="AL94" s="1604"/>
      <c r="AM94" s="1604"/>
      <c r="AN94" s="1604"/>
      <c r="AO94" s="1604"/>
      <c r="AP94" s="1604"/>
      <c r="AQ94" s="1604"/>
      <c r="AR94" s="1604"/>
      <c r="AS94" s="1604"/>
      <c r="AT94" s="1604"/>
      <c r="AU94" s="1604"/>
      <c r="AV94" s="1604"/>
      <c r="AW94" s="1604"/>
      <c r="AX94" s="1604"/>
      <c r="AY94" s="1604"/>
      <c r="AZ94" s="1604"/>
      <c r="BA94" s="1604"/>
      <c r="BB94" s="1604"/>
      <c r="BC94" s="1604"/>
      <c r="BD94" s="1604"/>
      <c r="BE94" s="1604"/>
      <c r="BF94" s="1604"/>
      <c r="BG94" s="1604"/>
      <c r="BH94" s="1604"/>
      <c r="BI94" s="1604"/>
      <c r="BJ94" s="1604"/>
      <c r="BK94" s="1604"/>
      <c r="BL94" s="1604"/>
      <c r="BM94" s="1604"/>
      <c r="BN94" s="1604"/>
      <c r="BO94" s="1604"/>
      <c r="BP94" s="1604"/>
      <c r="BQ94" s="1604"/>
      <c r="BR94" s="1604"/>
      <c r="BS94" s="1604"/>
      <c r="BT94" s="1604"/>
      <c r="BU94" s="1604"/>
      <c r="BV94" s="1604"/>
      <c r="BW94" s="1604"/>
      <c r="BX94" s="1604"/>
      <c r="BY94" s="1604"/>
      <c r="BZ94" s="1604"/>
      <c r="CA94" s="1604"/>
      <c r="CB94" s="1604"/>
      <c r="CC94" s="1604"/>
      <c r="CD94" s="1604"/>
      <c r="CE94" s="1604"/>
      <c r="CF94" s="1604"/>
      <c r="CG94" s="1604"/>
      <c r="CH94" s="1604"/>
      <c r="CI94" s="1604"/>
      <c r="CJ94" s="1604"/>
      <c r="CK94" s="1604"/>
      <c r="CL94" s="1604"/>
      <c r="CM94" s="1604"/>
      <c r="CN94" s="1604"/>
      <c r="CO94" s="1604"/>
      <c r="CP94" s="1604"/>
      <c r="CQ94" s="1604"/>
      <c r="CR94" s="1604"/>
      <c r="CS94" s="1604"/>
      <c r="CT94" s="1604"/>
      <c r="CU94" s="1604"/>
      <c r="CV94" s="1604"/>
      <c r="CW94" s="1604"/>
      <c r="CX94" s="1604"/>
      <c r="CY94" s="1604"/>
      <c r="CZ94" s="1604"/>
      <c r="DA94" s="1604"/>
      <c r="DB94" s="1604"/>
      <c r="DC94" s="1604"/>
      <c r="DD94" s="1604"/>
      <c r="DE94" s="1604"/>
      <c r="DF94" s="1604"/>
      <c r="DG94" s="1604"/>
      <c r="DH94" s="1604"/>
      <c r="DI94" s="1604"/>
      <c r="DJ94" s="1604"/>
      <c r="DK94" s="1604"/>
      <c r="DL94" s="1604"/>
      <c r="DM94" s="1604"/>
      <c r="DN94" s="1604"/>
      <c r="DO94" s="1604"/>
      <c r="DP94" s="1604"/>
      <c r="DQ94" s="1604"/>
      <c r="DR94" s="1604"/>
      <c r="DS94" s="1604"/>
      <c r="DT94" s="1604"/>
      <c r="DU94" s="1604"/>
      <c r="DV94" s="1604"/>
      <c r="DW94" s="1604"/>
      <c r="DX94" s="1604"/>
      <c r="DY94" s="1604"/>
      <c r="DZ94" s="1604"/>
      <c r="EA94" s="1604"/>
      <c r="EB94" s="1604"/>
      <c r="EC94" s="1604"/>
      <c r="ED94" s="1604"/>
      <c r="EE94" s="1604"/>
      <c r="EF94" s="1604"/>
      <c r="EG94" s="1604"/>
      <c r="EH94" s="1604"/>
      <c r="EI94" s="1604"/>
      <c r="EJ94" s="1604"/>
      <c r="EK94" s="1604"/>
      <c r="EL94" s="1604"/>
      <c r="EM94" s="1604"/>
      <c r="EN94" s="1604"/>
      <c r="EO94" s="1604"/>
      <c r="EP94" s="1604"/>
      <c r="EQ94" s="1604"/>
      <c r="ER94" s="1604"/>
      <c r="ES94" s="1604"/>
      <c r="ET94" s="1604"/>
      <c r="EU94" s="1604"/>
      <c r="EV94" s="1604"/>
      <c r="EW94" s="1604"/>
      <c r="EX94" s="1604"/>
      <c r="EY94" s="1604"/>
      <c r="EZ94" s="1604"/>
      <c r="FA94" s="1604"/>
      <c r="FB94" s="1604"/>
      <c r="FC94" s="1604"/>
      <c r="FD94" s="1604"/>
      <c r="FE94" s="1604"/>
      <c r="FF94" s="1604"/>
      <c r="FG94" s="1604"/>
      <c r="FH94" s="1604"/>
      <c r="FI94" s="1604"/>
      <c r="FJ94" s="1604"/>
      <c r="FK94" s="1604"/>
      <c r="FL94" s="1604"/>
      <c r="FM94" s="1604"/>
      <c r="FN94" s="1604"/>
      <c r="FO94" s="1604"/>
      <c r="FP94" s="1604"/>
      <c r="FQ94" s="1604"/>
      <c r="FR94" s="1604"/>
      <c r="FS94" s="1604"/>
      <c r="FT94" s="1604"/>
      <c r="FU94" s="1604"/>
      <c r="FV94" s="1604"/>
      <c r="FW94" s="1604"/>
      <c r="FX94" s="1604"/>
      <c r="FY94" s="1604"/>
      <c r="FZ94" s="1604"/>
      <c r="GA94" s="1604"/>
      <c r="GB94" s="1604"/>
      <c r="GC94" s="1604"/>
      <c r="GD94" s="1604"/>
      <c r="GE94" s="1604"/>
      <c r="GF94" s="1604"/>
      <c r="GG94" s="1604"/>
      <c r="GH94" s="1604"/>
      <c r="GI94" s="1604"/>
      <c r="GJ94" s="1604"/>
      <c r="GK94" s="1604"/>
      <c r="GL94" s="1604"/>
      <c r="GM94" s="1604"/>
      <c r="GN94" s="1604"/>
      <c r="GO94" s="1604"/>
      <c r="GP94" s="1604"/>
      <c r="GQ94" s="1604"/>
      <c r="GR94" s="1604"/>
      <c r="GS94" s="1604"/>
      <c r="GT94" s="1604"/>
      <c r="GU94" s="1604"/>
      <c r="GV94" s="1604"/>
      <c r="GW94" s="1604"/>
      <c r="GX94" s="1604"/>
      <c r="GY94" s="1604"/>
      <c r="GZ94" s="1604"/>
      <c r="HA94" s="1604"/>
      <c r="HB94" s="1604"/>
      <c r="HC94" s="1604"/>
      <c r="HD94" s="1604"/>
      <c r="HE94" s="1604"/>
      <c r="HF94" s="1604"/>
      <c r="HG94" s="1604"/>
      <c r="HH94" s="1604"/>
      <c r="HI94" s="1604"/>
      <c r="HJ94" s="1604"/>
      <c r="HK94" s="1604"/>
      <c r="HL94" s="1604"/>
      <c r="HM94" s="1604"/>
      <c r="HN94" s="1604"/>
      <c r="HO94" s="1604"/>
      <c r="HP94" s="1604"/>
      <c r="HQ94" s="1604"/>
      <c r="HR94" s="1604"/>
      <c r="HS94" s="1604"/>
      <c r="HT94" s="1604"/>
      <c r="HU94" s="1604"/>
      <c r="HV94" s="1604"/>
      <c r="HW94" s="1604"/>
      <c r="HX94" s="1604"/>
      <c r="HY94" s="1604"/>
      <c r="HZ94" s="1604"/>
      <c r="IA94" s="1604"/>
      <c r="IB94" s="1604"/>
      <c r="IC94" s="1604"/>
      <c r="ID94" s="1604"/>
      <c r="IE94" s="1604"/>
      <c r="IF94" s="1604"/>
      <c r="IG94" s="1604"/>
      <c r="IH94" s="1604"/>
      <c r="II94" s="1604"/>
      <c r="IJ94" s="1604"/>
      <c r="IK94" s="1604"/>
      <c r="IL94" s="1604"/>
      <c r="IM94" s="1604"/>
      <c r="IN94" s="1604"/>
      <c r="IO94" s="1604"/>
      <c r="IP94" s="1604"/>
      <c r="IQ94" s="1604"/>
      <c r="IR94" s="1604"/>
      <c r="IS94" s="1604"/>
      <c r="IT94" s="1604"/>
      <c r="IU94" s="1604"/>
    </row>
    <row r="95" spans="1:255">
      <c r="A95" s="2221">
        <v>23</v>
      </c>
      <c r="B95" s="1586" t="s">
        <v>5368</v>
      </c>
      <c r="C95" s="1586" t="s">
        <v>5341</v>
      </c>
      <c r="D95" s="1586" t="s">
        <v>5341</v>
      </c>
      <c r="E95" s="1945" t="s">
        <v>5342</v>
      </c>
      <c r="F95" s="1585" t="s">
        <v>5344</v>
      </c>
      <c r="G95" s="1586"/>
      <c r="H95" s="1586" t="s">
        <v>5345</v>
      </c>
      <c r="I95" s="1586" t="s">
        <v>5368</v>
      </c>
      <c r="J95" s="1586">
        <v>86</v>
      </c>
      <c r="K95" s="1917"/>
      <c r="L95" s="1917"/>
      <c r="M95" s="1956">
        <v>23</v>
      </c>
      <c r="N95" s="1585"/>
      <c r="O95" s="1917">
        <v>178931</v>
      </c>
      <c r="P95" s="1917"/>
      <c r="Q95" s="1917"/>
      <c r="R95" s="1917">
        <f t="shared" si="0"/>
        <v>178931</v>
      </c>
      <c r="S95" s="1956">
        <v>23</v>
      </c>
      <c r="T95" s="1604"/>
      <c r="U95" s="1604"/>
      <c r="V95" s="1604"/>
      <c r="W95" s="1604"/>
      <c r="X95" s="1604"/>
      <c r="Y95" s="1604"/>
      <c r="Z95" s="1604"/>
      <c r="AA95" s="1604"/>
      <c r="AB95" s="1604"/>
      <c r="AC95" s="1604"/>
      <c r="AD95" s="1604"/>
      <c r="AE95" s="1604"/>
      <c r="AF95" s="1604"/>
      <c r="AG95" s="1604"/>
      <c r="AH95" s="1604"/>
      <c r="AI95" s="1604"/>
      <c r="AJ95" s="1604"/>
      <c r="AK95" s="1604"/>
      <c r="AL95" s="1604"/>
      <c r="AM95" s="1604"/>
      <c r="AN95" s="1604"/>
      <c r="AO95" s="1604"/>
      <c r="AP95" s="1604"/>
      <c r="AQ95" s="1604"/>
      <c r="AR95" s="1604"/>
      <c r="AS95" s="1604"/>
      <c r="AT95" s="1604"/>
      <c r="AU95" s="1604"/>
      <c r="AV95" s="1604"/>
      <c r="AW95" s="1604"/>
      <c r="AX95" s="1604"/>
      <c r="AY95" s="1604"/>
      <c r="AZ95" s="1604"/>
      <c r="BA95" s="1604"/>
      <c r="BB95" s="1604"/>
      <c r="BC95" s="1604"/>
      <c r="BD95" s="1604"/>
      <c r="BE95" s="1604"/>
      <c r="BF95" s="1604"/>
      <c r="BG95" s="1604"/>
      <c r="BH95" s="1604"/>
      <c r="BI95" s="1604"/>
      <c r="BJ95" s="1604"/>
      <c r="BK95" s="1604"/>
      <c r="BL95" s="1604"/>
      <c r="BM95" s="1604"/>
      <c r="BN95" s="1604"/>
      <c r="BO95" s="1604"/>
      <c r="BP95" s="1604"/>
      <c r="BQ95" s="1604"/>
      <c r="BR95" s="1604"/>
      <c r="BS95" s="1604"/>
      <c r="BT95" s="1604"/>
      <c r="BU95" s="1604"/>
      <c r="BV95" s="1604"/>
      <c r="BW95" s="1604"/>
      <c r="BX95" s="1604"/>
      <c r="BY95" s="1604"/>
      <c r="BZ95" s="1604"/>
      <c r="CA95" s="1604"/>
      <c r="CB95" s="1604"/>
      <c r="CC95" s="1604"/>
      <c r="CD95" s="1604"/>
      <c r="CE95" s="1604"/>
      <c r="CF95" s="1604"/>
      <c r="CG95" s="1604"/>
      <c r="CH95" s="1604"/>
      <c r="CI95" s="1604"/>
      <c r="CJ95" s="1604"/>
      <c r="CK95" s="1604"/>
      <c r="CL95" s="1604"/>
      <c r="CM95" s="1604"/>
      <c r="CN95" s="1604"/>
      <c r="CO95" s="1604"/>
      <c r="CP95" s="1604"/>
      <c r="CQ95" s="1604"/>
      <c r="CR95" s="1604"/>
      <c r="CS95" s="1604"/>
      <c r="CT95" s="1604"/>
      <c r="CU95" s="1604"/>
      <c r="CV95" s="1604"/>
      <c r="CW95" s="1604"/>
      <c r="CX95" s="1604"/>
      <c r="CY95" s="1604"/>
      <c r="CZ95" s="1604"/>
      <c r="DA95" s="1604"/>
      <c r="DB95" s="1604"/>
      <c r="DC95" s="1604"/>
      <c r="DD95" s="1604"/>
      <c r="DE95" s="1604"/>
      <c r="DF95" s="1604"/>
      <c r="DG95" s="1604"/>
      <c r="DH95" s="1604"/>
      <c r="DI95" s="1604"/>
      <c r="DJ95" s="1604"/>
      <c r="DK95" s="1604"/>
      <c r="DL95" s="1604"/>
      <c r="DM95" s="1604"/>
      <c r="DN95" s="1604"/>
      <c r="DO95" s="1604"/>
      <c r="DP95" s="1604"/>
      <c r="DQ95" s="1604"/>
      <c r="DR95" s="1604"/>
      <c r="DS95" s="1604"/>
      <c r="DT95" s="1604"/>
      <c r="DU95" s="1604"/>
      <c r="DV95" s="1604"/>
      <c r="DW95" s="1604"/>
      <c r="DX95" s="1604"/>
      <c r="DY95" s="1604"/>
      <c r="DZ95" s="1604"/>
      <c r="EA95" s="1604"/>
      <c r="EB95" s="1604"/>
      <c r="EC95" s="1604"/>
      <c r="ED95" s="1604"/>
      <c r="EE95" s="1604"/>
      <c r="EF95" s="1604"/>
      <c r="EG95" s="1604"/>
      <c r="EH95" s="1604"/>
      <c r="EI95" s="1604"/>
      <c r="EJ95" s="1604"/>
      <c r="EK95" s="1604"/>
      <c r="EL95" s="1604"/>
      <c r="EM95" s="1604"/>
      <c r="EN95" s="1604"/>
      <c r="EO95" s="1604"/>
      <c r="EP95" s="1604"/>
      <c r="EQ95" s="1604"/>
      <c r="ER95" s="1604"/>
      <c r="ES95" s="1604"/>
      <c r="ET95" s="1604"/>
      <c r="EU95" s="1604"/>
      <c r="EV95" s="1604"/>
      <c r="EW95" s="1604"/>
      <c r="EX95" s="1604"/>
      <c r="EY95" s="1604"/>
      <c r="EZ95" s="1604"/>
      <c r="FA95" s="1604"/>
      <c r="FB95" s="1604"/>
      <c r="FC95" s="1604"/>
      <c r="FD95" s="1604"/>
      <c r="FE95" s="1604"/>
      <c r="FF95" s="1604"/>
      <c r="FG95" s="1604"/>
      <c r="FH95" s="1604"/>
      <c r="FI95" s="1604"/>
      <c r="FJ95" s="1604"/>
      <c r="FK95" s="1604"/>
      <c r="FL95" s="1604"/>
      <c r="FM95" s="1604"/>
      <c r="FN95" s="1604"/>
      <c r="FO95" s="1604"/>
      <c r="FP95" s="1604"/>
      <c r="FQ95" s="1604"/>
      <c r="FR95" s="1604"/>
      <c r="FS95" s="1604"/>
      <c r="FT95" s="1604"/>
      <c r="FU95" s="1604"/>
      <c r="FV95" s="1604"/>
      <c r="FW95" s="1604"/>
      <c r="FX95" s="1604"/>
      <c r="FY95" s="1604"/>
      <c r="FZ95" s="1604"/>
      <c r="GA95" s="1604"/>
      <c r="GB95" s="1604"/>
      <c r="GC95" s="1604"/>
      <c r="GD95" s="1604"/>
      <c r="GE95" s="1604"/>
      <c r="GF95" s="1604"/>
      <c r="GG95" s="1604"/>
      <c r="GH95" s="1604"/>
      <c r="GI95" s="1604"/>
      <c r="GJ95" s="1604"/>
      <c r="GK95" s="1604"/>
      <c r="GL95" s="1604"/>
      <c r="GM95" s="1604"/>
      <c r="GN95" s="1604"/>
      <c r="GO95" s="1604"/>
      <c r="GP95" s="1604"/>
      <c r="GQ95" s="1604"/>
      <c r="GR95" s="1604"/>
      <c r="GS95" s="1604"/>
      <c r="GT95" s="1604"/>
      <c r="GU95" s="1604"/>
      <c r="GV95" s="1604"/>
      <c r="GW95" s="1604"/>
      <c r="GX95" s="1604"/>
      <c r="GY95" s="1604"/>
      <c r="GZ95" s="1604"/>
      <c r="HA95" s="1604"/>
      <c r="HB95" s="1604"/>
      <c r="HC95" s="1604"/>
      <c r="HD95" s="1604"/>
      <c r="HE95" s="1604"/>
      <c r="HF95" s="1604"/>
      <c r="HG95" s="1604"/>
      <c r="HH95" s="1604"/>
      <c r="HI95" s="1604"/>
      <c r="HJ95" s="1604"/>
      <c r="HK95" s="1604"/>
      <c r="HL95" s="1604"/>
      <c r="HM95" s="1604"/>
      <c r="HN95" s="1604"/>
      <c r="HO95" s="1604"/>
      <c r="HP95" s="1604"/>
      <c r="HQ95" s="1604"/>
      <c r="HR95" s="1604"/>
      <c r="HS95" s="1604"/>
      <c r="HT95" s="1604"/>
      <c r="HU95" s="1604"/>
      <c r="HV95" s="1604"/>
      <c r="HW95" s="1604"/>
      <c r="HX95" s="1604"/>
      <c r="HY95" s="1604"/>
      <c r="HZ95" s="1604"/>
      <c r="IA95" s="1604"/>
      <c r="IB95" s="1604"/>
      <c r="IC95" s="1604"/>
      <c r="ID95" s="1604"/>
      <c r="IE95" s="1604"/>
      <c r="IF95" s="1604"/>
      <c r="IG95" s="1604"/>
      <c r="IH95" s="1604"/>
      <c r="II95" s="1604"/>
      <c r="IJ95" s="1604"/>
      <c r="IK95" s="1604"/>
      <c r="IL95" s="1604"/>
      <c r="IM95" s="1604"/>
      <c r="IN95" s="1604"/>
      <c r="IO95" s="1604"/>
      <c r="IP95" s="1604"/>
      <c r="IQ95" s="1604"/>
      <c r="IR95" s="1604"/>
      <c r="IS95" s="1604"/>
      <c r="IT95" s="1604"/>
      <c r="IU95" s="1604"/>
    </row>
    <row r="96" spans="1:255">
      <c r="A96" s="2221">
        <v>24</v>
      </c>
      <c r="B96" s="1586" t="s">
        <v>5369</v>
      </c>
      <c r="C96" s="1586" t="s">
        <v>5341</v>
      </c>
      <c r="D96" s="1586" t="s">
        <v>5341</v>
      </c>
      <c r="E96" s="1945" t="s">
        <v>5342</v>
      </c>
      <c r="F96" s="1585" t="s">
        <v>5344</v>
      </c>
      <c r="G96" s="1586"/>
      <c r="H96" s="1586" t="s">
        <v>5345</v>
      </c>
      <c r="I96" s="1586" t="s">
        <v>5369</v>
      </c>
      <c r="J96" s="1586">
        <v>46</v>
      </c>
      <c r="K96" s="1917"/>
      <c r="L96" s="1917"/>
      <c r="M96" s="1956">
        <v>24</v>
      </c>
      <c r="N96" s="1585"/>
      <c r="O96" s="1917">
        <v>95327</v>
      </c>
      <c r="P96" s="1917"/>
      <c r="Q96" s="1917"/>
      <c r="R96" s="1917">
        <f t="shared" si="0"/>
        <v>95327</v>
      </c>
      <c r="S96" s="1956">
        <v>24</v>
      </c>
      <c r="T96" s="1604"/>
      <c r="U96" s="1604"/>
      <c r="V96" s="1604"/>
      <c r="W96" s="1604"/>
      <c r="X96" s="1604"/>
      <c r="Y96" s="1604"/>
      <c r="Z96" s="1604"/>
      <c r="AA96" s="1604"/>
      <c r="AB96" s="1604"/>
      <c r="AC96" s="1604"/>
      <c r="AD96" s="1604"/>
      <c r="AE96" s="1604"/>
      <c r="AF96" s="1604"/>
      <c r="AG96" s="1604"/>
      <c r="AH96" s="1604"/>
      <c r="AI96" s="1604"/>
      <c r="AJ96" s="1604"/>
      <c r="AK96" s="1604"/>
      <c r="AL96" s="1604"/>
      <c r="AM96" s="1604"/>
      <c r="AN96" s="1604"/>
      <c r="AO96" s="1604"/>
      <c r="AP96" s="1604"/>
      <c r="AQ96" s="1604"/>
      <c r="AR96" s="1604"/>
      <c r="AS96" s="1604"/>
      <c r="AT96" s="1604"/>
      <c r="AU96" s="1604"/>
      <c r="AV96" s="1604"/>
      <c r="AW96" s="1604"/>
      <c r="AX96" s="1604"/>
      <c r="AY96" s="1604"/>
      <c r="AZ96" s="1604"/>
      <c r="BA96" s="1604"/>
      <c r="BB96" s="1604"/>
      <c r="BC96" s="1604"/>
      <c r="BD96" s="1604"/>
      <c r="BE96" s="1604"/>
      <c r="BF96" s="1604"/>
      <c r="BG96" s="1604"/>
      <c r="BH96" s="1604"/>
      <c r="BI96" s="1604"/>
      <c r="BJ96" s="1604"/>
      <c r="BK96" s="1604"/>
      <c r="BL96" s="1604"/>
      <c r="BM96" s="1604"/>
      <c r="BN96" s="1604"/>
      <c r="BO96" s="1604"/>
      <c r="BP96" s="1604"/>
      <c r="BQ96" s="1604"/>
      <c r="BR96" s="1604"/>
      <c r="BS96" s="1604"/>
      <c r="BT96" s="1604"/>
      <c r="BU96" s="1604"/>
      <c r="BV96" s="1604"/>
      <c r="BW96" s="1604"/>
      <c r="BX96" s="1604"/>
      <c r="BY96" s="1604"/>
      <c r="BZ96" s="1604"/>
      <c r="CA96" s="1604"/>
      <c r="CB96" s="1604"/>
      <c r="CC96" s="1604"/>
      <c r="CD96" s="1604"/>
      <c r="CE96" s="1604"/>
      <c r="CF96" s="1604"/>
      <c r="CG96" s="1604"/>
      <c r="CH96" s="1604"/>
      <c r="CI96" s="1604"/>
      <c r="CJ96" s="1604"/>
      <c r="CK96" s="1604"/>
      <c r="CL96" s="1604"/>
      <c r="CM96" s="1604"/>
      <c r="CN96" s="1604"/>
      <c r="CO96" s="1604"/>
      <c r="CP96" s="1604"/>
      <c r="CQ96" s="1604"/>
      <c r="CR96" s="1604"/>
      <c r="CS96" s="1604"/>
      <c r="CT96" s="1604"/>
      <c r="CU96" s="1604"/>
      <c r="CV96" s="1604"/>
      <c r="CW96" s="1604"/>
      <c r="CX96" s="1604"/>
      <c r="CY96" s="1604"/>
      <c r="CZ96" s="1604"/>
      <c r="DA96" s="1604"/>
      <c r="DB96" s="1604"/>
      <c r="DC96" s="1604"/>
      <c r="DD96" s="1604"/>
      <c r="DE96" s="1604"/>
      <c r="DF96" s="1604"/>
      <c r="DG96" s="1604"/>
      <c r="DH96" s="1604"/>
      <c r="DI96" s="1604"/>
      <c r="DJ96" s="1604"/>
      <c r="DK96" s="1604"/>
      <c r="DL96" s="1604"/>
      <c r="DM96" s="1604"/>
      <c r="DN96" s="1604"/>
      <c r="DO96" s="1604"/>
      <c r="DP96" s="1604"/>
      <c r="DQ96" s="1604"/>
      <c r="DR96" s="1604"/>
      <c r="DS96" s="1604"/>
      <c r="DT96" s="1604"/>
      <c r="DU96" s="1604"/>
      <c r="DV96" s="1604"/>
      <c r="DW96" s="1604"/>
      <c r="DX96" s="1604"/>
      <c r="DY96" s="1604"/>
      <c r="DZ96" s="1604"/>
      <c r="EA96" s="1604"/>
      <c r="EB96" s="1604"/>
      <c r="EC96" s="1604"/>
      <c r="ED96" s="1604"/>
      <c r="EE96" s="1604"/>
      <c r="EF96" s="1604"/>
      <c r="EG96" s="1604"/>
      <c r="EH96" s="1604"/>
      <c r="EI96" s="1604"/>
      <c r="EJ96" s="1604"/>
      <c r="EK96" s="1604"/>
      <c r="EL96" s="1604"/>
      <c r="EM96" s="1604"/>
      <c r="EN96" s="1604"/>
      <c r="EO96" s="1604"/>
      <c r="EP96" s="1604"/>
      <c r="EQ96" s="1604"/>
      <c r="ER96" s="1604"/>
      <c r="ES96" s="1604"/>
      <c r="ET96" s="1604"/>
      <c r="EU96" s="1604"/>
      <c r="EV96" s="1604"/>
      <c r="EW96" s="1604"/>
      <c r="EX96" s="1604"/>
      <c r="EY96" s="1604"/>
      <c r="EZ96" s="1604"/>
      <c r="FA96" s="1604"/>
      <c r="FB96" s="1604"/>
      <c r="FC96" s="1604"/>
      <c r="FD96" s="1604"/>
      <c r="FE96" s="1604"/>
      <c r="FF96" s="1604"/>
      <c r="FG96" s="1604"/>
      <c r="FH96" s="1604"/>
      <c r="FI96" s="1604"/>
      <c r="FJ96" s="1604"/>
      <c r="FK96" s="1604"/>
      <c r="FL96" s="1604"/>
      <c r="FM96" s="1604"/>
      <c r="FN96" s="1604"/>
      <c r="FO96" s="1604"/>
      <c r="FP96" s="1604"/>
      <c r="FQ96" s="1604"/>
      <c r="FR96" s="1604"/>
      <c r="FS96" s="1604"/>
      <c r="FT96" s="1604"/>
      <c r="FU96" s="1604"/>
      <c r="FV96" s="1604"/>
      <c r="FW96" s="1604"/>
      <c r="FX96" s="1604"/>
      <c r="FY96" s="1604"/>
      <c r="FZ96" s="1604"/>
      <c r="GA96" s="1604"/>
      <c r="GB96" s="1604"/>
      <c r="GC96" s="1604"/>
      <c r="GD96" s="1604"/>
      <c r="GE96" s="1604"/>
      <c r="GF96" s="1604"/>
      <c r="GG96" s="1604"/>
      <c r="GH96" s="1604"/>
      <c r="GI96" s="1604"/>
      <c r="GJ96" s="1604"/>
      <c r="GK96" s="1604"/>
      <c r="GL96" s="1604"/>
      <c r="GM96" s="1604"/>
      <c r="GN96" s="1604"/>
      <c r="GO96" s="1604"/>
      <c r="GP96" s="1604"/>
      <c r="GQ96" s="1604"/>
      <c r="GR96" s="1604"/>
      <c r="GS96" s="1604"/>
      <c r="GT96" s="1604"/>
      <c r="GU96" s="1604"/>
      <c r="GV96" s="1604"/>
      <c r="GW96" s="1604"/>
      <c r="GX96" s="1604"/>
      <c r="GY96" s="1604"/>
      <c r="GZ96" s="1604"/>
      <c r="HA96" s="1604"/>
      <c r="HB96" s="1604"/>
      <c r="HC96" s="1604"/>
      <c r="HD96" s="1604"/>
      <c r="HE96" s="1604"/>
      <c r="HF96" s="1604"/>
      <c r="HG96" s="1604"/>
      <c r="HH96" s="1604"/>
      <c r="HI96" s="1604"/>
      <c r="HJ96" s="1604"/>
      <c r="HK96" s="1604"/>
      <c r="HL96" s="1604"/>
      <c r="HM96" s="1604"/>
      <c r="HN96" s="1604"/>
      <c r="HO96" s="1604"/>
      <c r="HP96" s="1604"/>
      <c r="HQ96" s="1604"/>
      <c r="HR96" s="1604"/>
      <c r="HS96" s="1604"/>
      <c r="HT96" s="1604"/>
      <c r="HU96" s="1604"/>
      <c r="HV96" s="1604"/>
      <c r="HW96" s="1604"/>
      <c r="HX96" s="1604"/>
      <c r="HY96" s="1604"/>
      <c r="HZ96" s="1604"/>
      <c r="IA96" s="1604"/>
      <c r="IB96" s="1604"/>
      <c r="IC96" s="1604"/>
      <c r="ID96" s="1604"/>
      <c r="IE96" s="1604"/>
      <c r="IF96" s="1604"/>
      <c r="IG96" s="1604"/>
      <c r="IH96" s="1604"/>
      <c r="II96" s="1604"/>
      <c r="IJ96" s="1604"/>
      <c r="IK96" s="1604"/>
      <c r="IL96" s="1604"/>
      <c r="IM96" s="1604"/>
      <c r="IN96" s="1604"/>
      <c r="IO96" s="1604"/>
      <c r="IP96" s="1604"/>
      <c r="IQ96" s="1604"/>
      <c r="IR96" s="1604"/>
      <c r="IS96" s="1604"/>
      <c r="IT96" s="1604"/>
      <c r="IU96" s="1604"/>
    </row>
    <row r="97" spans="1:255">
      <c r="A97" s="2221">
        <v>25</v>
      </c>
      <c r="B97" s="1586" t="s">
        <v>5370</v>
      </c>
      <c r="C97" s="1586" t="s">
        <v>5341</v>
      </c>
      <c r="D97" s="1586" t="s">
        <v>5341</v>
      </c>
      <c r="E97" s="1945" t="s">
        <v>5342</v>
      </c>
      <c r="F97" s="1585" t="s">
        <v>5344</v>
      </c>
      <c r="G97" s="1586"/>
      <c r="H97" s="1586" t="s">
        <v>5345</v>
      </c>
      <c r="I97" s="1586" t="s">
        <v>5370</v>
      </c>
      <c r="J97" s="1586">
        <v>123</v>
      </c>
      <c r="K97" s="1917"/>
      <c r="L97" s="1917"/>
      <c r="M97" s="1956">
        <v>25</v>
      </c>
      <c r="N97" s="1585"/>
      <c r="O97" s="1917">
        <v>257262</v>
      </c>
      <c r="P97" s="1917"/>
      <c r="Q97" s="1917"/>
      <c r="R97" s="1917">
        <f t="shared" si="0"/>
        <v>257262</v>
      </c>
      <c r="S97" s="1956">
        <v>25</v>
      </c>
      <c r="T97" s="1604"/>
      <c r="U97" s="1604"/>
      <c r="V97" s="1604"/>
      <c r="W97" s="1604"/>
      <c r="X97" s="1604"/>
      <c r="Y97" s="1604"/>
      <c r="Z97" s="1604"/>
      <c r="AA97" s="1604"/>
      <c r="AB97" s="1604"/>
      <c r="AC97" s="1604"/>
      <c r="AD97" s="1604"/>
      <c r="AE97" s="1604"/>
      <c r="AF97" s="1604"/>
      <c r="AG97" s="1604"/>
      <c r="AH97" s="1604"/>
      <c r="AI97" s="1604"/>
      <c r="AJ97" s="1604"/>
      <c r="AK97" s="1604"/>
      <c r="AL97" s="1604"/>
      <c r="AM97" s="1604"/>
      <c r="AN97" s="1604"/>
      <c r="AO97" s="1604"/>
      <c r="AP97" s="1604"/>
      <c r="AQ97" s="1604"/>
      <c r="AR97" s="1604"/>
      <c r="AS97" s="1604"/>
      <c r="AT97" s="1604"/>
      <c r="AU97" s="1604"/>
      <c r="AV97" s="1604"/>
      <c r="AW97" s="1604"/>
      <c r="AX97" s="1604"/>
      <c r="AY97" s="1604"/>
      <c r="AZ97" s="1604"/>
      <c r="BA97" s="1604"/>
      <c r="BB97" s="1604"/>
      <c r="BC97" s="1604"/>
      <c r="BD97" s="1604"/>
      <c r="BE97" s="1604"/>
      <c r="BF97" s="1604"/>
      <c r="BG97" s="1604"/>
      <c r="BH97" s="1604"/>
      <c r="BI97" s="1604"/>
      <c r="BJ97" s="1604"/>
      <c r="BK97" s="1604"/>
      <c r="BL97" s="1604"/>
      <c r="BM97" s="1604"/>
      <c r="BN97" s="1604"/>
      <c r="BO97" s="1604"/>
      <c r="BP97" s="1604"/>
      <c r="BQ97" s="1604"/>
      <c r="BR97" s="1604"/>
      <c r="BS97" s="1604"/>
      <c r="BT97" s="1604"/>
      <c r="BU97" s="1604"/>
      <c r="BV97" s="1604"/>
      <c r="BW97" s="1604"/>
      <c r="BX97" s="1604"/>
      <c r="BY97" s="1604"/>
      <c r="BZ97" s="1604"/>
      <c r="CA97" s="1604"/>
      <c r="CB97" s="1604"/>
      <c r="CC97" s="1604"/>
      <c r="CD97" s="1604"/>
      <c r="CE97" s="1604"/>
      <c r="CF97" s="1604"/>
      <c r="CG97" s="1604"/>
      <c r="CH97" s="1604"/>
      <c r="CI97" s="1604"/>
      <c r="CJ97" s="1604"/>
      <c r="CK97" s="1604"/>
      <c r="CL97" s="1604"/>
      <c r="CM97" s="1604"/>
      <c r="CN97" s="1604"/>
      <c r="CO97" s="1604"/>
      <c r="CP97" s="1604"/>
      <c r="CQ97" s="1604"/>
      <c r="CR97" s="1604"/>
      <c r="CS97" s="1604"/>
      <c r="CT97" s="1604"/>
      <c r="CU97" s="1604"/>
      <c r="CV97" s="1604"/>
      <c r="CW97" s="1604"/>
      <c r="CX97" s="1604"/>
      <c r="CY97" s="1604"/>
      <c r="CZ97" s="1604"/>
      <c r="DA97" s="1604"/>
      <c r="DB97" s="1604"/>
      <c r="DC97" s="1604"/>
      <c r="DD97" s="1604"/>
      <c r="DE97" s="1604"/>
      <c r="DF97" s="1604"/>
      <c r="DG97" s="1604"/>
      <c r="DH97" s="1604"/>
      <c r="DI97" s="1604"/>
      <c r="DJ97" s="1604"/>
      <c r="DK97" s="1604"/>
      <c r="DL97" s="1604"/>
      <c r="DM97" s="1604"/>
      <c r="DN97" s="1604"/>
      <c r="DO97" s="1604"/>
      <c r="DP97" s="1604"/>
      <c r="DQ97" s="1604"/>
      <c r="DR97" s="1604"/>
      <c r="DS97" s="1604"/>
      <c r="DT97" s="1604"/>
      <c r="DU97" s="1604"/>
      <c r="DV97" s="1604"/>
      <c r="DW97" s="1604"/>
      <c r="DX97" s="1604"/>
      <c r="DY97" s="1604"/>
      <c r="DZ97" s="1604"/>
      <c r="EA97" s="1604"/>
      <c r="EB97" s="1604"/>
      <c r="EC97" s="1604"/>
      <c r="ED97" s="1604"/>
      <c r="EE97" s="1604"/>
      <c r="EF97" s="1604"/>
      <c r="EG97" s="1604"/>
      <c r="EH97" s="1604"/>
      <c r="EI97" s="1604"/>
      <c r="EJ97" s="1604"/>
      <c r="EK97" s="1604"/>
      <c r="EL97" s="1604"/>
      <c r="EM97" s="1604"/>
      <c r="EN97" s="1604"/>
      <c r="EO97" s="1604"/>
      <c r="EP97" s="1604"/>
      <c r="EQ97" s="1604"/>
      <c r="ER97" s="1604"/>
      <c r="ES97" s="1604"/>
      <c r="ET97" s="1604"/>
      <c r="EU97" s="1604"/>
      <c r="EV97" s="1604"/>
      <c r="EW97" s="1604"/>
      <c r="EX97" s="1604"/>
      <c r="EY97" s="1604"/>
      <c r="EZ97" s="1604"/>
      <c r="FA97" s="1604"/>
      <c r="FB97" s="1604"/>
      <c r="FC97" s="1604"/>
      <c r="FD97" s="1604"/>
      <c r="FE97" s="1604"/>
      <c r="FF97" s="1604"/>
      <c r="FG97" s="1604"/>
      <c r="FH97" s="1604"/>
      <c r="FI97" s="1604"/>
      <c r="FJ97" s="1604"/>
      <c r="FK97" s="1604"/>
      <c r="FL97" s="1604"/>
      <c r="FM97" s="1604"/>
      <c r="FN97" s="1604"/>
      <c r="FO97" s="1604"/>
      <c r="FP97" s="1604"/>
      <c r="FQ97" s="1604"/>
      <c r="FR97" s="1604"/>
      <c r="FS97" s="1604"/>
      <c r="FT97" s="1604"/>
      <c r="FU97" s="1604"/>
      <c r="FV97" s="1604"/>
      <c r="FW97" s="1604"/>
      <c r="FX97" s="1604"/>
      <c r="FY97" s="1604"/>
      <c r="FZ97" s="1604"/>
      <c r="GA97" s="1604"/>
      <c r="GB97" s="1604"/>
      <c r="GC97" s="1604"/>
      <c r="GD97" s="1604"/>
      <c r="GE97" s="1604"/>
      <c r="GF97" s="1604"/>
      <c r="GG97" s="1604"/>
      <c r="GH97" s="1604"/>
      <c r="GI97" s="1604"/>
      <c r="GJ97" s="1604"/>
      <c r="GK97" s="1604"/>
      <c r="GL97" s="1604"/>
      <c r="GM97" s="1604"/>
      <c r="GN97" s="1604"/>
      <c r="GO97" s="1604"/>
      <c r="GP97" s="1604"/>
      <c r="GQ97" s="1604"/>
      <c r="GR97" s="1604"/>
      <c r="GS97" s="1604"/>
      <c r="GT97" s="1604"/>
      <c r="GU97" s="1604"/>
      <c r="GV97" s="1604"/>
      <c r="GW97" s="1604"/>
      <c r="GX97" s="1604"/>
      <c r="GY97" s="1604"/>
      <c r="GZ97" s="1604"/>
      <c r="HA97" s="1604"/>
      <c r="HB97" s="1604"/>
      <c r="HC97" s="1604"/>
      <c r="HD97" s="1604"/>
      <c r="HE97" s="1604"/>
      <c r="HF97" s="1604"/>
      <c r="HG97" s="1604"/>
      <c r="HH97" s="1604"/>
      <c r="HI97" s="1604"/>
      <c r="HJ97" s="1604"/>
      <c r="HK97" s="1604"/>
      <c r="HL97" s="1604"/>
      <c r="HM97" s="1604"/>
      <c r="HN97" s="1604"/>
      <c r="HO97" s="1604"/>
      <c r="HP97" s="1604"/>
      <c r="HQ97" s="1604"/>
      <c r="HR97" s="1604"/>
      <c r="HS97" s="1604"/>
      <c r="HT97" s="1604"/>
      <c r="HU97" s="1604"/>
      <c r="HV97" s="1604"/>
      <c r="HW97" s="1604"/>
      <c r="HX97" s="1604"/>
      <c r="HY97" s="1604"/>
      <c r="HZ97" s="1604"/>
      <c r="IA97" s="1604"/>
      <c r="IB97" s="1604"/>
      <c r="IC97" s="1604"/>
      <c r="ID97" s="1604"/>
      <c r="IE97" s="1604"/>
      <c r="IF97" s="1604"/>
      <c r="IG97" s="1604"/>
      <c r="IH97" s="1604"/>
      <c r="II97" s="1604"/>
      <c r="IJ97" s="1604"/>
      <c r="IK97" s="1604"/>
      <c r="IL97" s="1604"/>
      <c r="IM97" s="1604"/>
      <c r="IN97" s="1604"/>
      <c r="IO97" s="1604"/>
      <c r="IP97" s="1604"/>
      <c r="IQ97" s="1604"/>
      <c r="IR97" s="1604"/>
      <c r="IS97" s="1604"/>
      <c r="IT97" s="1604"/>
      <c r="IU97" s="1604"/>
    </row>
    <row r="98" spans="1:255">
      <c r="A98" s="2221">
        <v>26</v>
      </c>
      <c r="B98" s="1586" t="s">
        <v>5371</v>
      </c>
      <c r="C98" s="1586" t="s">
        <v>5341</v>
      </c>
      <c r="D98" s="1586" t="s">
        <v>5341</v>
      </c>
      <c r="E98" s="1945" t="s">
        <v>5342</v>
      </c>
      <c r="F98" s="1585" t="s">
        <v>5344</v>
      </c>
      <c r="G98" s="1586"/>
      <c r="H98" s="1586" t="s">
        <v>5345</v>
      </c>
      <c r="I98" s="1586" t="s">
        <v>5371</v>
      </c>
      <c r="J98" s="1586">
        <v>53</v>
      </c>
      <c r="K98" s="1917"/>
      <c r="L98" s="1917"/>
      <c r="M98" s="1956">
        <v>26</v>
      </c>
      <c r="N98" s="1585"/>
      <c r="O98" s="1917">
        <v>88291</v>
      </c>
      <c r="P98" s="1917"/>
      <c r="Q98" s="1917"/>
      <c r="R98" s="1917">
        <f t="shared" si="0"/>
        <v>88291</v>
      </c>
      <c r="S98" s="1956">
        <v>26</v>
      </c>
      <c r="T98" s="1604"/>
      <c r="U98" s="1604"/>
      <c r="V98" s="1604"/>
      <c r="W98" s="1604"/>
      <c r="X98" s="1604"/>
      <c r="Y98" s="1604"/>
      <c r="Z98" s="1604"/>
      <c r="AA98" s="1604"/>
      <c r="AB98" s="1604"/>
      <c r="AC98" s="1604"/>
      <c r="AD98" s="1604"/>
      <c r="AE98" s="1604"/>
      <c r="AF98" s="1604"/>
      <c r="AG98" s="1604"/>
      <c r="AH98" s="1604"/>
      <c r="AI98" s="1604"/>
      <c r="AJ98" s="1604"/>
      <c r="AK98" s="1604"/>
      <c r="AL98" s="1604"/>
      <c r="AM98" s="1604"/>
      <c r="AN98" s="1604"/>
      <c r="AO98" s="1604"/>
      <c r="AP98" s="1604"/>
      <c r="AQ98" s="1604"/>
      <c r="AR98" s="1604"/>
      <c r="AS98" s="1604"/>
      <c r="AT98" s="1604"/>
      <c r="AU98" s="1604"/>
      <c r="AV98" s="1604"/>
      <c r="AW98" s="1604"/>
      <c r="AX98" s="1604"/>
      <c r="AY98" s="1604"/>
      <c r="AZ98" s="1604"/>
      <c r="BA98" s="1604"/>
      <c r="BB98" s="1604"/>
      <c r="BC98" s="1604"/>
      <c r="BD98" s="1604"/>
      <c r="BE98" s="1604"/>
      <c r="BF98" s="1604"/>
      <c r="BG98" s="1604"/>
      <c r="BH98" s="1604"/>
      <c r="BI98" s="1604"/>
      <c r="BJ98" s="1604"/>
      <c r="BK98" s="1604"/>
      <c r="BL98" s="1604"/>
      <c r="BM98" s="1604"/>
      <c r="BN98" s="1604"/>
      <c r="BO98" s="1604"/>
      <c r="BP98" s="1604"/>
      <c r="BQ98" s="1604"/>
      <c r="BR98" s="1604"/>
      <c r="BS98" s="1604"/>
      <c r="BT98" s="1604"/>
      <c r="BU98" s="1604"/>
      <c r="BV98" s="1604"/>
      <c r="BW98" s="1604"/>
      <c r="BX98" s="1604"/>
      <c r="BY98" s="1604"/>
      <c r="BZ98" s="1604"/>
      <c r="CA98" s="1604"/>
      <c r="CB98" s="1604"/>
      <c r="CC98" s="1604"/>
      <c r="CD98" s="1604"/>
      <c r="CE98" s="1604"/>
      <c r="CF98" s="1604"/>
      <c r="CG98" s="1604"/>
      <c r="CH98" s="1604"/>
      <c r="CI98" s="1604"/>
      <c r="CJ98" s="1604"/>
      <c r="CK98" s="1604"/>
      <c r="CL98" s="1604"/>
      <c r="CM98" s="1604"/>
      <c r="CN98" s="1604"/>
      <c r="CO98" s="1604"/>
      <c r="CP98" s="1604"/>
      <c r="CQ98" s="1604"/>
      <c r="CR98" s="1604"/>
      <c r="CS98" s="1604"/>
      <c r="CT98" s="1604"/>
      <c r="CU98" s="1604"/>
      <c r="CV98" s="1604"/>
      <c r="CW98" s="1604"/>
      <c r="CX98" s="1604"/>
      <c r="CY98" s="1604"/>
      <c r="CZ98" s="1604"/>
      <c r="DA98" s="1604"/>
      <c r="DB98" s="1604"/>
      <c r="DC98" s="1604"/>
      <c r="DD98" s="1604"/>
      <c r="DE98" s="1604"/>
      <c r="DF98" s="1604"/>
      <c r="DG98" s="1604"/>
      <c r="DH98" s="1604"/>
      <c r="DI98" s="1604"/>
      <c r="DJ98" s="1604"/>
      <c r="DK98" s="1604"/>
      <c r="DL98" s="1604"/>
      <c r="DM98" s="1604"/>
      <c r="DN98" s="1604"/>
      <c r="DO98" s="1604"/>
      <c r="DP98" s="1604"/>
      <c r="DQ98" s="1604"/>
      <c r="DR98" s="1604"/>
      <c r="DS98" s="1604"/>
      <c r="DT98" s="1604"/>
      <c r="DU98" s="1604"/>
      <c r="DV98" s="1604"/>
      <c r="DW98" s="1604"/>
      <c r="DX98" s="1604"/>
      <c r="DY98" s="1604"/>
      <c r="DZ98" s="1604"/>
      <c r="EA98" s="1604"/>
      <c r="EB98" s="1604"/>
      <c r="EC98" s="1604"/>
      <c r="ED98" s="1604"/>
      <c r="EE98" s="1604"/>
      <c r="EF98" s="1604"/>
      <c r="EG98" s="1604"/>
      <c r="EH98" s="1604"/>
      <c r="EI98" s="1604"/>
      <c r="EJ98" s="1604"/>
      <c r="EK98" s="1604"/>
      <c r="EL98" s="1604"/>
      <c r="EM98" s="1604"/>
      <c r="EN98" s="1604"/>
      <c r="EO98" s="1604"/>
      <c r="EP98" s="1604"/>
      <c r="EQ98" s="1604"/>
      <c r="ER98" s="1604"/>
      <c r="ES98" s="1604"/>
      <c r="ET98" s="1604"/>
      <c r="EU98" s="1604"/>
      <c r="EV98" s="1604"/>
      <c r="EW98" s="1604"/>
      <c r="EX98" s="1604"/>
      <c r="EY98" s="1604"/>
      <c r="EZ98" s="1604"/>
      <c r="FA98" s="1604"/>
      <c r="FB98" s="1604"/>
      <c r="FC98" s="1604"/>
      <c r="FD98" s="1604"/>
      <c r="FE98" s="1604"/>
      <c r="FF98" s="1604"/>
      <c r="FG98" s="1604"/>
      <c r="FH98" s="1604"/>
      <c r="FI98" s="1604"/>
      <c r="FJ98" s="1604"/>
      <c r="FK98" s="1604"/>
      <c r="FL98" s="1604"/>
      <c r="FM98" s="1604"/>
      <c r="FN98" s="1604"/>
      <c r="FO98" s="1604"/>
      <c r="FP98" s="1604"/>
      <c r="FQ98" s="1604"/>
      <c r="FR98" s="1604"/>
      <c r="FS98" s="1604"/>
      <c r="FT98" s="1604"/>
      <c r="FU98" s="1604"/>
      <c r="FV98" s="1604"/>
      <c r="FW98" s="1604"/>
      <c r="FX98" s="1604"/>
      <c r="FY98" s="1604"/>
      <c r="FZ98" s="1604"/>
      <c r="GA98" s="1604"/>
      <c r="GB98" s="1604"/>
      <c r="GC98" s="1604"/>
      <c r="GD98" s="1604"/>
      <c r="GE98" s="1604"/>
      <c r="GF98" s="1604"/>
      <c r="GG98" s="1604"/>
      <c r="GH98" s="1604"/>
      <c r="GI98" s="1604"/>
      <c r="GJ98" s="1604"/>
      <c r="GK98" s="1604"/>
      <c r="GL98" s="1604"/>
      <c r="GM98" s="1604"/>
      <c r="GN98" s="1604"/>
      <c r="GO98" s="1604"/>
      <c r="GP98" s="1604"/>
      <c r="GQ98" s="1604"/>
      <c r="GR98" s="1604"/>
      <c r="GS98" s="1604"/>
      <c r="GT98" s="1604"/>
      <c r="GU98" s="1604"/>
      <c r="GV98" s="1604"/>
      <c r="GW98" s="1604"/>
      <c r="GX98" s="1604"/>
      <c r="GY98" s="1604"/>
      <c r="GZ98" s="1604"/>
      <c r="HA98" s="1604"/>
      <c r="HB98" s="1604"/>
      <c r="HC98" s="1604"/>
      <c r="HD98" s="1604"/>
      <c r="HE98" s="1604"/>
      <c r="HF98" s="1604"/>
      <c r="HG98" s="1604"/>
      <c r="HH98" s="1604"/>
      <c r="HI98" s="1604"/>
      <c r="HJ98" s="1604"/>
      <c r="HK98" s="1604"/>
      <c r="HL98" s="1604"/>
      <c r="HM98" s="1604"/>
      <c r="HN98" s="1604"/>
      <c r="HO98" s="1604"/>
      <c r="HP98" s="1604"/>
      <c r="HQ98" s="1604"/>
      <c r="HR98" s="1604"/>
      <c r="HS98" s="1604"/>
      <c r="HT98" s="1604"/>
      <c r="HU98" s="1604"/>
      <c r="HV98" s="1604"/>
      <c r="HW98" s="1604"/>
      <c r="HX98" s="1604"/>
      <c r="HY98" s="1604"/>
      <c r="HZ98" s="1604"/>
      <c r="IA98" s="1604"/>
      <c r="IB98" s="1604"/>
      <c r="IC98" s="1604"/>
      <c r="ID98" s="1604"/>
      <c r="IE98" s="1604"/>
      <c r="IF98" s="1604"/>
      <c r="IG98" s="1604"/>
      <c r="IH98" s="1604"/>
      <c r="II98" s="1604"/>
      <c r="IJ98" s="1604"/>
      <c r="IK98" s="1604"/>
      <c r="IL98" s="1604"/>
      <c r="IM98" s="1604"/>
      <c r="IN98" s="1604"/>
      <c r="IO98" s="1604"/>
      <c r="IP98" s="1604"/>
      <c r="IQ98" s="1604"/>
      <c r="IR98" s="1604"/>
      <c r="IS98" s="1604"/>
      <c r="IT98" s="1604"/>
      <c r="IU98" s="1604"/>
    </row>
    <row r="99" spans="1:255">
      <c r="A99" s="2221">
        <v>27</v>
      </c>
      <c r="B99" s="1586" t="s">
        <v>5372</v>
      </c>
      <c r="C99" s="1586" t="s">
        <v>5341</v>
      </c>
      <c r="D99" s="1586" t="s">
        <v>5341</v>
      </c>
      <c r="E99" s="1945" t="s">
        <v>5342</v>
      </c>
      <c r="F99" s="1585" t="s">
        <v>5344</v>
      </c>
      <c r="G99" s="1586"/>
      <c r="H99" s="1586" t="s">
        <v>5345</v>
      </c>
      <c r="I99" s="1586" t="s">
        <v>5372</v>
      </c>
      <c r="J99" s="1586">
        <v>177</v>
      </c>
      <c r="K99" s="1917"/>
      <c r="L99" s="1917"/>
      <c r="M99" s="1956">
        <v>27</v>
      </c>
      <c r="N99" s="1585"/>
      <c r="O99" s="1917">
        <v>373564</v>
      </c>
      <c r="P99" s="1917"/>
      <c r="Q99" s="1917"/>
      <c r="R99" s="1917">
        <f t="shared" si="0"/>
        <v>373564</v>
      </c>
      <c r="S99" s="1956">
        <v>27</v>
      </c>
      <c r="T99" s="1604"/>
      <c r="U99" s="1604"/>
      <c r="V99" s="1604"/>
      <c r="W99" s="1604"/>
      <c r="X99" s="1604"/>
      <c r="Y99" s="1604"/>
      <c r="Z99" s="1604"/>
      <c r="AA99" s="1604"/>
      <c r="AB99" s="1604"/>
      <c r="AC99" s="1604"/>
      <c r="AD99" s="1604"/>
      <c r="AE99" s="1604"/>
      <c r="AF99" s="1604"/>
      <c r="AG99" s="1604"/>
      <c r="AH99" s="1604"/>
      <c r="AI99" s="1604"/>
      <c r="AJ99" s="1604"/>
      <c r="AK99" s="1604"/>
      <c r="AL99" s="1604"/>
      <c r="AM99" s="1604"/>
      <c r="AN99" s="1604"/>
      <c r="AO99" s="1604"/>
      <c r="AP99" s="1604"/>
      <c r="AQ99" s="1604"/>
      <c r="AR99" s="1604"/>
      <c r="AS99" s="1604"/>
      <c r="AT99" s="1604"/>
      <c r="AU99" s="1604"/>
      <c r="AV99" s="1604"/>
      <c r="AW99" s="1604"/>
      <c r="AX99" s="1604"/>
      <c r="AY99" s="1604"/>
      <c r="AZ99" s="1604"/>
      <c r="BA99" s="1604"/>
      <c r="BB99" s="1604"/>
      <c r="BC99" s="1604"/>
      <c r="BD99" s="1604"/>
      <c r="BE99" s="1604"/>
      <c r="BF99" s="1604"/>
      <c r="BG99" s="1604"/>
      <c r="BH99" s="1604"/>
      <c r="BI99" s="1604"/>
      <c r="BJ99" s="1604"/>
      <c r="BK99" s="1604"/>
      <c r="BL99" s="1604"/>
      <c r="BM99" s="1604"/>
      <c r="BN99" s="1604"/>
      <c r="BO99" s="1604"/>
      <c r="BP99" s="1604"/>
      <c r="BQ99" s="1604"/>
      <c r="BR99" s="1604"/>
      <c r="BS99" s="1604"/>
      <c r="BT99" s="1604"/>
      <c r="BU99" s="1604"/>
      <c r="BV99" s="1604"/>
      <c r="BW99" s="1604"/>
      <c r="BX99" s="1604"/>
      <c r="BY99" s="1604"/>
      <c r="BZ99" s="1604"/>
      <c r="CA99" s="1604"/>
      <c r="CB99" s="1604"/>
      <c r="CC99" s="1604"/>
      <c r="CD99" s="1604"/>
      <c r="CE99" s="1604"/>
      <c r="CF99" s="1604"/>
      <c r="CG99" s="1604"/>
      <c r="CH99" s="1604"/>
      <c r="CI99" s="1604"/>
      <c r="CJ99" s="1604"/>
      <c r="CK99" s="1604"/>
      <c r="CL99" s="1604"/>
      <c r="CM99" s="1604"/>
      <c r="CN99" s="1604"/>
      <c r="CO99" s="1604"/>
      <c r="CP99" s="1604"/>
      <c r="CQ99" s="1604"/>
      <c r="CR99" s="1604"/>
      <c r="CS99" s="1604"/>
      <c r="CT99" s="1604"/>
      <c r="CU99" s="1604"/>
      <c r="CV99" s="1604"/>
      <c r="CW99" s="1604"/>
      <c r="CX99" s="1604"/>
      <c r="CY99" s="1604"/>
      <c r="CZ99" s="1604"/>
      <c r="DA99" s="1604"/>
      <c r="DB99" s="1604"/>
      <c r="DC99" s="1604"/>
      <c r="DD99" s="1604"/>
      <c r="DE99" s="1604"/>
      <c r="DF99" s="1604"/>
      <c r="DG99" s="1604"/>
      <c r="DH99" s="1604"/>
      <c r="DI99" s="1604"/>
      <c r="DJ99" s="1604"/>
      <c r="DK99" s="1604"/>
      <c r="DL99" s="1604"/>
      <c r="DM99" s="1604"/>
      <c r="DN99" s="1604"/>
      <c r="DO99" s="1604"/>
      <c r="DP99" s="1604"/>
      <c r="DQ99" s="1604"/>
      <c r="DR99" s="1604"/>
      <c r="DS99" s="1604"/>
      <c r="DT99" s="1604"/>
      <c r="DU99" s="1604"/>
      <c r="DV99" s="1604"/>
      <c r="DW99" s="1604"/>
      <c r="DX99" s="1604"/>
      <c r="DY99" s="1604"/>
      <c r="DZ99" s="1604"/>
      <c r="EA99" s="1604"/>
      <c r="EB99" s="1604"/>
      <c r="EC99" s="1604"/>
      <c r="ED99" s="1604"/>
      <c r="EE99" s="1604"/>
      <c r="EF99" s="1604"/>
      <c r="EG99" s="1604"/>
      <c r="EH99" s="1604"/>
      <c r="EI99" s="1604"/>
      <c r="EJ99" s="1604"/>
      <c r="EK99" s="1604"/>
      <c r="EL99" s="1604"/>
      <c r="EM99" s="1604"/>
      <c r="EN99" s="1604"/>
      <c r="EO99" s="1604"/>
      <c r="EP99" s="1604"/>
      <c r="EQ99" s="1604"/>
      <c r="ER99" s="1604"/>
      <c r="ES99" s="1604"/>
      <c r="ET99" s="1604"/>
      <c r="EU99" s="1604"/>
      <c r="EV99" s="1604"/>
      <c r="EW99" s="1604"/>
      <c r="EX99" s="1604"/>
      <c r="EY99" s="1604"/>
      <c r="EZ99" s="1604"/>
      <c r="FA99" s="1604"/>
      <c r="FB99" s="1604"/>
      <c r="FC99" s="1604"/>
      <c r="FD99" s="1604"/>
      <c r="FE99" s="1604"/>
      <c r="FF99" s="1604"/>
      <c r="FG99" s="1604"/>
      <c r="FH99" s="1604"/>
      <c r="FI99" s="1604"/>
      <c r="FJ99" s="1604"/>
      <c r="FK99" s="1604"/>
      <c r="FL99" s="1604"/>
      <c r="FM99" s="1604"/>
      <c r="FN99" s="1604"/>
      <c r="FO99" s="1604"/>
      <c r="FP99" s="1604"/>
      <c r="FQ99" s="1604"/>
      <c r="FR99" s="1604"/>
      <c r="FS99" s="1604"/>
      <c r="FT99" s="1604"/>
      <c r="FU99" s="1604"/>
      <c r="FV99" s="1604"/>
      <c r="FW99" s="1604"/>
      <c r="FX99" s="1604"/>
      <c r="FY99" s="1604"/>
      <c r="FZ99" s="1604"/>
      <c r="GA99" s="1604"/>
      <c r="GB99" s="1604"/>
      <c r="GC99" s="1604"/>
      <c r="GD99" s="1604"/>
      <c r="GE99" s="1604"/>
      <c r="GF99" s="1604"/>
      <c r="GG99" s="1604"/>
      <c r="GH99" s="1604"/>
      <c r="GI99" s="1604"/>
      <c r="GJ99" s="1604"/>
      <c r="GK99" s="1604"/>
      <c r="GL99" s="1604"/>
      <c r="GM99" s="1604"/>
      <c r="GN99" s="1604"/>
      <c r="GO99" s="1604"/>
      <c r="GP99" s="1604"/>
      <c r="GQ99" s="1604"/>
      <c r="GR99" s="1604"/>
      <c r="GS99" s="1604"/>
      <c r="GT99" s="1604"/>
      <c r="GU99" s="1604"/>
      <c r="GV99" s="1604"/>
      <c r="GW99" s="1604"/>
      <c r="GX99" s="1604"/>
      <c r="GY99" s="1604"/>
      <c r="GZ99" s="1604"/>
      <c r="HA99" s="1604"/>
      <c r="HB99" s="1604"/>
      <c r="HC99" s="1604"/>
      <c r="HD99" s="1604"/>
      <c r="HE99" s="1604"/>
      <c r="HF99" s="1604"/>
      <c r="HG99" s="1604"/>
      <c r="HH99" s="1604"/>
      <c r="HI99" s="1604"/>
      <c r="HJ99" s="1604"/>
      <c r="HK99" s="1604"/>
      <c r="HL99" s="1604"/>
      <c r="HM99" s="1604"/>
      <c r="HN99" s="1604"/>
      <c r="HO99" s="1604"/>
      <c r="HP99" s="1604"/>
      <c r="HQ99" s="1604"/>
      <c r="HR99" s="1604"/>
      <c r="HS99" s="1604"/>
      <c r="HT99" s="1604"/>
      <c r="HU99" s="1604"/>
      <c r="HV99" s="1604"/>
      <c r="HW99" s="1604"/>
      <c r="HX99" s="1604"/>
      <c r="HY99" s="1604"/>
      <c r="HZ99" s="1604"/>
      <c r="IA99" s="1604"/>
      <c r="IB99" s="1604"/>
      <c r="IC99" s="1604"/>
      <c r="ID99" s="1604"/>
      <c r="IE99" s="1604"/>
      <c r="IF99" s="1604"/>
      <c r="IG99" s="1604"/>
      <c r="IH99" s="1604"/>
      <c r="II99" s="1604"/>
      <c r="IJ99" s="1604"/>
      <c r="IK99" s="1604"/>
      <c r="IL99" s="1604"/>
      <c r="IM99" s="1604"/>
      <c r="IN99" s="1604"/>
      <c r="IO99" s="1604"/>
      <c r="IP99" s="1604"/>
      <c r="IQ99" s="1604"/>
      <c r="IR99" s="1604"/>
      <c r="IS99" s="1604"/>
      <c r="IT99" s="1604"/>
      <c r="IU99" s="1604"/>
    </row>
    <row r="100" spans="1:255">
      <c r="A100" s="2221">
        <v>28</v>
      </c>
      <c r="B100" s="1586" t="s">
        <v>5373</v>
      </c>
      <c r="C100" s="1586" t="s">
        <v>5341</v>
      </c>
      <c r="D100" s="1586" t="s">
        <v>5341</v>
      </c>
      <c r="E100" s="1945" t="s">
        <v>5342</v>
      </c>
      <c r="F100" s="1585" t="s">
        <v>5344</v>
      </c>
      <c r="G100" s="1586"/>
      <c r="H100" s="1586" t="s">
        <v>5345</v>
      </c>
      <c r="I100" s="1586" t="s">
        <v>5373</v>
      </c>
      <c r="J100" s="1586">
        <v>145</v>
      </c>
      <c r="K100" s="1917"/>
      <c r="L100" s="1917"/>
      <c r="M100" s="1956">
        <v>28</v>
      </c>
      <c r="N100" s="1585"/>
      <c r="O100" s="1917">
        <v>304657</v>
      </c>
      <c r="P100" s="1917"/>
      <c r="Q100" s="1917"/>
      <c r="R100" s="1917">
        <f t="shared" si="0"/>
        <v>304657</v>
      </c>
      <c r="S100" s="1956">
        <v>28</v>
      </c>
      <c r="T100" s="1604"/>
      <c r="U100" s="1604"/>
      <c r="V100" s="1604"/>
      <c r="W100" s="1604"/>
      <c r="X100" s="1604"/>
      <c r="Y100" s="1604"/>
      <c r="Z100" s="1604"/>
      <c r="AA100" s="1604"/>
      <c r="AB100" s="1604"/>
      <c r="AC100" s="1604"/>
      <c r="AD100" s="1604"/>
      <c r="AE100" s="1604"/>
      <c r="AF100" s="1604"/>
      <c r="AG100" s="1604"/>
      <c r="AH100" s="1604"/>
      <c r="AI100" s="1604"/>
      <c r="AJ100" s="1604"/>
      <c r="AK100" s="1604"/>
      <c r="AL100" s="1604"/>
      <c r="AM100" s="1604"/>
      <c r="AN100" s="1604"/>
      <c r="AO100" s="1604"/>
      <c r="AP100" s="1604"/>
      <c r="AQ100" s="1604"/>
      <c r="AR100" s="1604"/>
      <c r="AS100" s="1604"/>
      <c r="AT100" s="1604"/>
      <c r="AU100" s="1604"/>
      <c r="AV100" s="1604"/>
      <c r="AW100" s="1604"/>
      <c r="AX100" s="1604"/>
      <c r="AY100" s="1604"/>
      <c r="AZ100" s="1604"/>
      <c r="BA100" s="1604"/>
      <c r="BB100" s="1604"/>
      <c r="BC100" s="1604"/>
      <c r="BD100" s="1604"/>
      <c r="BE100" s="1604"/>
      <c r="BF100" s="1604"/>
      <c r="BG100" s="1604"/>
      <c r="BH100" s="1604"/>
      <c r="BI100" s="1604"/>
      <c r="BJ100" s="1604"/>
      <c r="BK100" s="1604"/>
      <c r="BL100" s="1604"/>
      <c r="BM100" s="1604"/>
      <c r="BN100" s="1604"/>
      <c r="BO100" s="1604"/>
      <c r="BP100" s="1604"/>
      <c r="BQ100" s="1604"/>
      <c r="BR100" s="1604"/>
      <c r="BS100" s="1604"/>
      <c r="BT100" s="1604"/>
      <c r="BU100" s="1604"/>
      <c r="BV100" s="1604"/>
      <c r="BW100" s="1604"/>
      <c r="BX100" s="1604"/>
      <c r="BY100" s="1604"/>
      <c r="BZ100" s="1604"/>
      <c r="CA100" s="1604"/>
      <c r="CB100" s="1604"/>
      <c r="CC100" s="1604"/>
      <c r="CD100" s="1604"/>
      <c r="CE100" s="1604"/>
      <c r="CF100" s="1604"/>
      <c r="CG100" s="1604"/>
      <c r="CH100" s="1604"/>
      <c r="CI100" s="1604"/>
      <c r="CJ100" s="1604"/>
      <c r="CK100" s="1604"/>
      <c r="CL100" s="1604"/>
      <c r="CM100" s="1604"/>
      <c r="CN100" s="1604"/>
      <c r="CO100" s="1604"/>
      <c r="CP100" s="1604"/>
      <c r="CQ100" s="1604"/>
      <c r="CR100" s="1604"/>
      <c r="CS100" s="1604"/>
      <c r="CT100" s="1604"/>
      <c r="CU100" s="1604"/>
      <c r="CV100" s="1604"/>
      <c r="CW100" s="1604"/>
      <c r="CX100" s="1604"/>
      <c r="CY100" s="1604"/>
      <c r="CZ100" s="1604"/>
      <c r="DA100" s="1604"/>
      <c r="DB100" s="1604"/>
      <c r="DC100" s="1604"/>
      <c r="DD100" s="1604"/>
      <c r="DE100" s="1604"/>
      <c r="DF100" s="1604"/>
      <c r="DG100" s="1604"/>
      <c r="DH100" s="1604"/>
      <c r="DI100" s="1604"/>
      <c r="DJ100" s="1604"/>
      <c r="DK100" s="1604"/>
      <c r="DL100" s="1604"/>
      <c r="DM100" s="1604"/>
      <c r="DN100" s="1604"/>
      <c r="DO100" s="1604"/>
      <c r="DP100" s="1604"/>
      <c r="DQ100" s="1604"/>
      <c r="DR100" s="1604"/>
      <c r="DS100" s="1604"/>
      <c r="DT100" s="1604"/>
      <c r="DU100" s="1604"/>
      <c r="DV100" s="1604"/>
      <c r="DW100" s="1604"/>
      <c r="DX100" s="1604"/>
      <c r="DY100" s="1604"/>
      <c r="DZ100" s="1604"/>
      <c r="EA100" s="1604"/>
      <c r="EB100" s="1604"/>
      <c r="EC100" s="1604"/>
      <c r="ED100" s="1604"/>
      <c r="EE100" s="1604"/>
      <c r="EF100" s="1604"/>
      <c r="EG100" s="1604"/>
      <c r="EH100" s="1604"/>
      <c r="EI100" s="1604"/>
      <c r="EJ100" s="1604"/>
      <c r="EK100" s="1604"/>
      <c r="EL100" s="1604"/>
      <c r="EM100" s="1604"/>
      <c r="EN100" s="1604"/>
      <c r="EO100" s="1604"/>
      <c r="EP100" s="1604"/>
      <c r="EQ100" s="1604"/>
      <c r="ER100" s="1604"/>
      <c r="ES100" s="1604"/>
      <c r="ET100" s="1604"/>
      <c r="EU100" s="1604"/>
      <c r="EV100" s="1604"/>
      <c r="EW100" s="1604"/>
      <c r="EX100" s="1604"/>
      <c r="EY100" s="1604"/>
      <c r="EZ100" s="1604"/>
      <c r="FA100" s="1604"/>
      <c r="FB100" s="1604"/>
      <c r="FC100" s="1604"/>
      <c r="FD100" s="1604"/>
      <c r="FE100" s="1604"/>
      <c r="FF100" s="1604"/>
      <c r="FG100" s="1604"/>
      <c r="FH100" s="1604"/>
      <c r="FI100" s="1604"/>
      <c r="FJ100" s="1604"/>
      <c r="FK100" s="1604"/>
      <c r="FL100" s="1604"/>
      <c r="FM100" s="1604"/>
      <c r="FN100" s="1604"/>
      <c r="FO100" s="1604"/>
      <c r="FP100" s="1604"/>
      <c r="FQ100" s="1604"/>
      <c r="FR100" s="1604"/>
      <c r="FS100" s="1604"/>
      <c r="FT100" s="1604"/>
      <c r="FU100" s="1604"/>
      <c r="FV100" s="1604"/>
      <c r="FW100" s="1604"/>
      <c r="FX100" s="1604"/>
      <c r="FY100" s="1604"/>
      <c r="FZ100" s="1604"/>
      <c r="GA100" s="1604"/>
      <c r="GB100" s="1604"/>
      <c r="GC100" s="1604"/>
      <c r="GD100" s="1604"/>
      <c r="GE100" s="1604"/>
      <c r="GF100" s="1604"/>
      <c r="GG100" s="1604"/>
      <c r="GH100" s="1604"/>
      <c r="GI100" s="1604"/>
      <c r="GJ100" s="1604"/>
      <c r="GK100" s="1604"/>
      <c r="GL100" s="1604"/>
      <c r="GM100" s="1604"/>
      <c r="GN100" s="1604"/>
      <c r="GO100" s="1604"/>
      <c r="GP100" s="1604"/>
      <c r="GQ100" s="1604"/>
      <c r="GR100" s="1604"/>
      <c r="GS100" s="1604"/>
      <c r="GT100" s="1604"/>
      <c r="GU100" s="1604"/>
      <c r="GV100" s="1604"/>
      <c r="GW100" s="1604"/>
      <c r="GX100" s="1604"/>
      <c r="GY100" s="1604"/>
      <c r="GZ100" s="1604"/>
      <c r="HA100" s="1604"/>
      <c r="HB100" s="1604"/>
      <c r="HC100" s="1604"/>
      <c r="HD100" s="1604"/>
      <c r="HE100" s="1604"/>
      <c r="HF100" s="1604"/>
      <c r="HG100" s="1604"/>
      <c r="HH100" s="1604"/>
      <c r="HI100" s="1604"/>
      <c r="HJ100" s="1604"/>
      <c r="HK100" s="1604"/>
      <c r="HL100" s="1604"/>
      <c r="HM100" s="1604"/>
      <c r="HN100" s="1604"/>
      <c r="HO100" s="1604"/>
      <c r="HP100" s="1604"/>
      <c r="HQ100" s="1604"/>
      <c r="HR100" s="1604"/>
      <c r="HS100" s="1604"/>
      <c r="HT100" s="1604"/>
      <c r="HU100" s="1604"/>
      <c r="HV100" s="1604"/>
      <c r="HW100" s="1604"/>
      <c r="HX100" s="1604"/>
      <c r="HY100" s="1604"/>
      <c r="HZ100" s="1604"/>
      <c r="IA100" s="1604"/>
      <c r="IB100" s="1604"/>
      <c r="IC100" s="1604"/>
      <c r="ID100" s="1604"/>
      <c r="IE100" s="1604"/>
      <c r="IF100" s="1604"/>
      <c r="IG100" s="1604"/>
      <c r="IH100" s="1604"/>
      <c r="II100" s="1604"/>
      <c r="IJ100" s="1604"/>
      <c r="IK100" s="1604"/>
      <c r="IL100" s="1604"/>
      <c r="IM100" s="1604"/>
      <c r="IN100" s="1604"/>
      <c r="IO100" s="1604"/>
      <c r="IP100" s="1604"/>
      <c r="IQ100" s="1604"/>
      <c r="IR100" s="1604"/>
      <c r="IS100" s="1604"/>
      <c r="IT100" s="1604"/>
      <c r="IU100" s="1604"/>
    </row>
    <row r="101" spans="1:255">
      <c r="A101" s="2221">
        <v>29</v>
      </c>
      <c r="B101" s="1586" t="s">
        <v>5374</v>
      </c>
      <c r="C101" s="1586" t="s">
        <v>5341</v>
      </c>
      <c r="D101" s="1586" t="s">
        <v>5341</v>
      </c>
      <c r="E101" s="1945" t="s">
        <v>5342</v>
      </c>
      <c r="F101" s="1585" t="s">
        <v>5344</v>
      </c>
      <c r="G101" s="1586"/>
      <c r="H101" s="1586" t="s">
        <v>5345</v>
      </c>
      <c r="I101" s="1586" t="s">
        <v>5374</v>
      </c>
      <c r="J101" s="1586">
        <v>124</v>
      </c>
      <c r="K101" s="1917"/>
      <c r="L101" s="1917"/>
      <c r="M101" s="1956">
        <v>29</v>
      </c>
      <c r="N101" s="1585"/>
      <c r="O101" s="1917">
        <v>253480</v>
      </c>
      <c r="P101" s="1917"/>
      <c r="Q101" s="1917"/>
      <c r="R101" s="1917">
        <f t="shared" si="0"/>
        <v>253480</v>
      </c>
      <c r="S101" s="1956">
        <v>29</v>
      </c>
      <c r="T101" s="1604"/>
      <c r="U101" s="1604"/>
      <c r="V101" s="1604"/>
      <c r="W101" s="1604"/>
      <c r="X101" s="1604"/>
      <c r="Y101" s="1604"/>
      <c r="Z101" s="1604"/>
      <c r="AA101" s="1604"/>
      <c r="AB101" s="1604"/>
      <c r="AC101" s="1604"/>
      <c r="AD101" s="1604"/>
      <c r="AE101" s="1604"/>
      <c r="AF101" s="1604"/>
      <c r="AG101" s="1604"/>
      <c r="AH101" s="1604"/>
      <c r="AI101" s="1604"/>
      <c r="AJ101" s="1604"/>
      <c r="AK101" s="1604"/>
      <c r="AL101" s="1604"/>
      <c r="AM101" s="1604"/>
      <c r="AN101" s="1604"/>
      <c r="AO101" s="1604"/>
      <c r="AP101" s="1604"/>
      <c r="AQ101" s="1604"/>
      <c r="AR101" s="1604"/>
      <c r="AS101" s="1604"/>
      <c r="AT101" s="1604"/>
      <c r="AU101" s="1604"/>
      <c r="AV101" s="1604"/>
      <c r="AW101" s="1604"/>
      <c r="AX101" s="1604"/>
      <c r="AY101" s="1604"/>
      <c r="AZ101" s="1604"/>
      <c r="BA101" s="1604"/>
      <c r="BB101" s="1604"/>
      <c r="BC101" s="1604"/>
      <c r="BD101" s="1604"/>
      <c r="BE101" s="1604"/>
      <c r="BF101" s="1604"/>
      <c r="BG101" s="1604"/>
      <c r="BH101" s="1604"/>
      <c r="BI101" s="1604"/>
      <c r="BJ101" s="1604"/>
      <c r="BK101" s="1604"/>
      <c r="BL101" s="1604"/>
      <c r="BM101" s="1604"/>
      <c r="BN101" s="1604"/>
      <c r="BO101" s="1604"/>
      <c r="BP101" s="1604"/>
      <c r="BQ101" s="1604"/>
      <c r="BR101" s="1604"/>
      <c r="BS101" s="1604"/>
      <c r="BT101" s="1604"/>
      <c r="BU101" s="1604"/>
      <c r="BV101" s="1604"/>
      <c r="BW101" s="1604"/>
      <c r="BX101" s="1604"/>
      <c r="BY101" s="1604"/>
      <c r="BZ101" s="1604"/>
      <c r="CA101" s="1604"/>
      <c r="CB101" s="1604"/>
      <c r="CC101" s="1604"/>
      <c r="CD101" s="1604"/>
      <c r="CE101" s="1604"/>
      <c r="CF101" s="1604"/>
      <c r="CG101" s="1604"/>
      <c r="CH101" s="1604"/>
      <c r="CI101" s="1604"/>
      <c r="CJ101" s="1604"/>
      <c r="CK101" s="1604"/>
      <c r="CL101" s="1604"/>
      <c r="CM101" s="1604"/>
      <c r="CN101" s="1604"/>
      <c r="CO101" s="1604"/>
      <c r="CP101" s="1604"/>
      <c r="CQ101" s="1604"/>
      <c r="CR101" s="1604"/>
      <c r="CS101" s="1604"/>
      <c r="CT101" s="1604"/>
      <c r="CU101" s="1604"/>
      <c r="CV101" s="1604"/>
      <c r="CW101" s="1604"/>
      <c r="CX101" s="1604"/>
      <c r="CY101" s="1604"/>
      <c r="CZ101" s="1604"/>
      <c r="DA101" s="1604"/>
      <c r="DB101" s="1604"/>
      <c r="DC101" s="1604"/>
      <c r="DD101" s="1604"/>
      <c r="DE101" s="1604"/>
      <c r="DF101" s="1604"/>
      <c r="DG101" s="1604"/>
      <c r="DH101" s="1604"/>
      <c r="DI101" s="1604"/>
      <c r="DJ101" s="1604"/>
      <c r="DK101" s="1604"/>
      <c r="DL101" s="1604"/>
      <c r="DM101" s="1604"/>
      <c r="DN101" s="1604"/>
      <c r="DO101" s="1604"/>
      <c r="DP101" s="1604"/>
      <c r="DQ101" s="1604"/>
      <c r="DR101" s="1604"/>
      <c r="DS101" s="1604"/>
      <c r="DT101" s="1604"/>
      <c r="DU101" s="1604"/>
      <c r="DV101" s="1604"/>
      <c r="DW101" s="1604"/>
      <c r="DX101" s="1604"/>
      <c r="DY101" s="1604"/>
      <c r="DZ101" s="1604"/>
      <c r="EA101" s="1604"/>
      <c r="EB101" s="1604"/>
      <c r="EC101" s="1604"/>
      <c r="ED101" s="1604"/>
      <c r="EE101" s="1604"/>
      <c r="EF101" s="1604"/>
      <c r="EG101" s="1604"/>
      <c r="EH101" s="1604"/>
      <c r="EI101" s="1604"/>
      <c r="EJ101" s="1604"/>
      <c r="EK101" s="1604"/>
      <c r="EL101" s="1604"/>
      <c r="EM101" s="1604"/>
      <c r="EN101" s="1604"/>
      <c r="EO101" s="1604"/>
      <c r="EP101" s="1604"/>
      <c r="EQ101" s="1604"/>
      <c r="ER101" s="1604"/>
      <c r="ES101" s="1604"/>
      <c r="ET101" s="1604"/>
      <c r="EU101" s="1604"/>
      <c r="EV101" s="1604"/>
      <c r="EW101" s="1604"/>
      <c r="EX101" s="1604"/>
      <c r="EY101" s="1604"/>
      <c r="EZ101" s="1604"/>
      <c r="FA101" s="1604"/>
      <c r="FB101" s="1604"/>
      <c r="FC101" s="1604"/>
      <c r="FD101" s="1604"/>
      <c r="FE101" s="1604"/>
      <c r="FF101" s="1604"/>
      <c r="FG101" s="1604"/>
      <c r="FH101" s="1604"/>
      <c r="FI101" s="1604"/>
      <c r="FJ101" s="1604"/>
      <c r="FK101" s="1604"/>
      <c r="FL101" s="1604"/>
      <c r="FM101" s="1604"/>
      <c r="FN101" s="1604"/>
      <c r="FO101" s="1604"/>
      <c r="FP101" s="1604"/>
      <c r="FQ101" s="1604"/>
      <c r="FR101" s="1604"/>
      <c r="FS101" s="1604"/>
      <c r="FT101" s="1604"/>
      <c r="FU101" s="1604"/>
      <c r="FV101" s="1604"/>
      <c r="FW101" s="1604"/>
      <c r="FX101" s="1604"/>
      <c r="FY101" s="1604"/>
      <c r="FZ101" s="1604"/>
      <c r="GA101" s="1604"/>
      <c r="GB101" s="1604"/>
      <c r="GC101" s="1604"/>
      <c r="GD101" s="1604"/>
      <c r="GE101" s="1604"/>
      <c r="GF101" s="1604"/>
      <c r="GG101" s="1604"/>
      <c r="GH101" s="1604"/>
      <c r="GI101" s="1604"/>
      <c r="GJ101" s="1604"/>
      <c r="GK101" s="1604"/>
      <c r="GL101" s="1604"/>
      <c r="GM101" s="1604"/>
      <c r="GN101" s="1604"/>
      <c r="GO101" s="1604"/>
      <c r="GP101" s="1604"/>
      <c r="GQ101" s="1604"/>
      <c r="GR101" s="1604"/>
      <c r="GS101" s="1604"/>
      <c r="GT101" s="1604"/>
      <c r="GU101" s="1604"/>
      <c r="GV101" s="1604"/>
      <c r="GW101" s="1604"/>
      <c r="GX101" s="1604"/>
      <c r="GY101" s="1604"/>
      <c r="GZ101" s="1604"/>
      <c r="HA101" s="1604"/>
      <c r="HB101" s="1604"/>
      <c r="HC101" s="1604"/>
      <c r="HD101" s="1604"/>
      <c r="HE101" s="1604"/>
      <c r="HF101" s="1604"/>
      <c r="HG101" s="1604"/>
      <c r="HH101" s="1604"/>
      <c r="HI101" s="1604"/>
      <c r="HJ101" s="1604"/>
      <c r="HK101" s="1604"/>
      <c r="HL101" s="1604"/>
      <c r="HM101" s="1604"/>
      <c r="HN101" s="1604"/>
      <c r="HO101" s="1604"/>
      <c r="HP101" s="1604"/>
      <c r="HQ101" s="1604"/>
      <c r="HR101" s="1604"/>
      <c r="HS101" s="1604"/>
      <c r="HT101" s="1604"/>
      <c r="HU101" s="1604"/>
      <c r="HV101" s="1604"/>
      <c r="HW101" s="1604"/>
      <c r="HX101" s="1604"/>
      <c r="HY101" s="1604"/>
      <c r="HZ101" s="1604"/>
      <c r="IA101" s="1604"/>
      <c r="IB101" s="1604"/>
      <c r="IC101" s="1604"/>
      <c r="ID101" s="1604"/>
      <c r="IE101" s="1604"/>
      <c r="IF101" s="1604"/>
      <c r="IG101" s="1604"/>
      <c r="IH101" s="1604"/>
      <c r="II101" s="1604"/>
      <c r="IJ101" s="1604"/>
      <c r="IK101" s="1604"/>
      <c r="IL101" s="1604"/>
      <c r="IM101" s="1604"/>
      <c r="IN101" s="1604"/>
      <c r="IO101" s="1604"/>
      <c r="IP101" s="1604"/>
      <c r="IQ101" s="1604"/>
      <c r="IR101" s="1604"/>
      <c r="IS101" s="1604"/>
      <c r="IT101" s="1604"/>
      <c r="IU101" s="1604"/>
    </row>
    <row r="102" spans="1:255">
      <c r="A102" s="2221">
        <v>30</v>
      </c>
      <c r="B102" s="1586" t="s">
        <v>5375</v>
      </c>
      <c r="C102" s="1586" t="s">
        <v>5341</v>
      </c>
      <c r="D102" s="1586" t="s">
        <v>5341</v>
      </c>
      <c r="E102" s="1945" t="s">
        <v>5342</v>
      </c>
      <c r="F102" s="1585" t="s">
        <v>5344</v>
      </c>
      <c r="G102" s="1586"/>
      <c r="H102" s="1586" t="s">
        <v>5345</v>
      </c>
      <c r="I102" s="1586" t="s">
        <v>5375</v>
      </c>
      <c r="J102" s="1586">
        <v>14</v>
      </c>
      <c r="K102" s="1917"/>
      <c r="L102" s="1917"/>
      <c r="M102" s="1956">
        <v>30</v>
      </c>
      <c r="N102" s="1585"/>
      <c r="O102" s="1917">
        <v>29708</v>
      </c>
      <c r="P102" s="1917"/>
      <c r="Q102" s="1917"/>
      <c r="R102" s="1917">
        <f t="shared" si="0"/>
        <v>29708</v>
      </c>
      <c r="S102" s="1956">
        <v>30</v>
      </c>
      <c r="T102" s="1604"/>
      <c r="U102" s="1604"/>
      <c r="V102" s="1604"/>
      <c r="W102" s="1604"/>
      <c r="X102" s="1604"/>
      <c r="Y102" s="1604"/>
      <c r="Z102" s="1604"/>
      <c r="AA102" s="1604"/>
      <c r="AB102" s="1604"/>
      <c r="AC102" s="1604"/>
      <c r="AD102" s="1604"/>
      <c r="AE102" s="1604"/>
      <c r="AF102" s="1604"/>
      <c r="AG102" s="1604"/>
      <c r="AH102" s="1604"/>
      <c r="AI102" s="1604"/>
      <c r="AJ102" s="1604"/>
      <c r="AK102" s="1604"/>
      <c r="AL102" s="1604"/>
      <c r="AM102" s="1604"/>
      <c r="AN102" s="1604"/>
      <c r="AO102" s="1604"/>
      <c r="AP102" s="1604"/>
      <c r="AQ102" s="1604"/>
      <c r="AR102" s="1604"/>
      <c r="AS102" s="1604"/>
      <c r="AT102" s="1604"/>
      <c r="AU102" s="1604"/>
      <c r="AV102" s="1604"/>
      <c r="AW102" s="1604"/>
      <c r="AX102" s="1604"/>
      <c r="AY102" s="1604"/>
      <c r="AZ102" s="1604"/>
      <c r="BA102" s="1604"/>
      <c r="BB102" s="1604"/>
      <c r="BC102" s="1604"/>
      <c r="BD102" s="1604"/>
      <c r="BE102" s="1604"/>
      <c r="BF102" s="1604"/>
      <c r="BG102" s="1604"/>
      <c r="BH102" s="1604"/>
      <c r="BI102" s="1604"/>
      <c r="BJ102" s="1604"/>
      <c r="BK102" s="1604"/>
      <c r="BL102" s="1604"/>
      <c r="BM102" s="1604"/>
      <c r="BN102" s="1604"/>
      <c r="BO102" s="1604"/>
      <c r="BP102" s="1604"/>
      <c r="BQ102" s="1604"/>
      <c r="BR102" s="1604"/>
      <c r="BS102" s="1604"/>
      <c r="BT102" s="1604"/>
      <c r="BU102" s="1604"/>
      <c r="BV102" s="1604"/>
      <c r="BW102" s="1604"/>
      <c r="BX102" s="1604"/>
      <c r="BY102" s="1604"/>
      <c r="BZ102" s="1604"/>
      <c r="CA102" s="1604"/>
      <c r="CB102" s="1604"/>
      <c r="CC102" s="1604"/>
      <c r="CD102" s="1604"/>
      <c r="CE102" s="1604"/>
      <c r="CF102" s="1604"/>
      <c r="CG102" s="1604"/>
      <c r="CH102" s="1604"/>
      <c r="CI102" s="1604"/>
      <c r="CJ102" s="1604"/>
      <c r="CK102" s="1604"/>
      <c r="CL102" s="1604"/>
      <c r="CM102" s="1604"/>
      <c r="CN102" s="1604"/>
      <c r="CO102" s="1604"/>
      <c r="CP102" s="1604"/>
      <c r="CQ102" s="1604"/>
      <c r="CR102" s="1604"/>
      <c r="CS102" s="1604"/>
      <c r="CT102" s="1604"/>
      <c r="CU102" s="1604"/>
      <c r="CV102" s="1604"/>
      <c r="CW102" s="1604"/>
      <c r="CX102" s="1604"/>
      <c r="CY102" s="1604"/>
      <c r="CZ102" s="1604"/>
      <c r="DA102" s="1604"/>
      <c r="DB102" s="1604"/>
      <c r="DC102" s="1604"/>
      <c r="DD102" s="1604"/>
      <c r="DE102" s="1604"/>
      <c r="DF102" s="1604"/>
      <c r="DG102" s="1604"/>
      <c r="DH102" s="1604"/>
      <c r="DI102" s="1604"/>
      <c r="DJ102" s="1604"/>
      <c r="DK102" s="1604"/>
      <c r="DL102" s="1604"/>
      <c r="DM102" s="1604"/>
      <c r="DN102" s="1604"/>
      <c r="DO102" s="1604"/>
      <c r="DP102" s="1604"/>
      <c r="DQ102" s="1604"/>
      <c r="DR102" s="1604"/>
      <c r="DS102" s="1604"/>
      <c r="DT102" s="1604"/>
      <c r="DU102" s="1604"/>
      <c r="DV102" s="1604"/>
      <c r="DW102" s="1604"/>
      <c r="DX102" s="1604"/>
      <c r="DY102" s="1604"/>
      <c r="DZ102" s="1604"/>
      <c r="EA102" s="1604"/>
      <c r="EB102" s="1604"/>
      <c r="EC102" s="1604"/>
      <c r="ED102" s="1604"/>
      <c r="EE102" s="1604"/>
      <c r="EF102" s="1604"/>
      <c r="EG102" s="1604"/>
      <c r="EH102" s="1604"/>
      <c r="EI102" s="1604"/>
      <c r="EJ102" s="1604"/>
      <c r="EK102" s="1604"/>
      <c r="EL102" s="1604"/>
      <c r="EM102" s="1604"/>
      <c r="EN102" s="1604"/>
      <c r="EO102" s="1604"/>
      <c r="EP102" s="1604"/>
      <c r="EQ102" s="1604"/>
      <c r="ER102" s="1604"/>
      <c r="ES102" s="1604"/>
      <c r="ET102" s="1604"/>
      <c r="EU102" s="1604"/>
      <c r="EV102" s="1604"/>
      <c r="EW102" s="1604"/>
      <c r="EX102" s="1604"/>
      <c r="EY102" s="1604"/>
      <c r="EZ102" s="1604"/>
      <c r="FA102" s="1604"/>
      <c r="FB102" s="1604"/>
      <c r="FC102" s="1604"/>
      <c r="FD102" s="1604"/>
      <c r="FE102" s="1604"/>
      <c r="FF102" s="1604"/>
      <c r="FG102" s="1604"/>
      <c r="FH102" s="1604"/>
      <c r="FI102" s="1604"/>
      <c r="FJ102" s="1604"/>
      <c r="FK102" s="1604"/>
      <c r="FL102" s="1604"/>
      <c r="FM102" s="1604"/>
      <c r="FN102" s="1604"/>
      <c r="FO102" s="1604"/>
      <c r="FP102" s="1604"/>
      <c r="FQ102" s="1604"/>
      <c r="FR102" s="1604"/>
      <c r="FS102" s="1604"/>
      <c r="FT102" s="1604"/>
      <c r="FU102" s="1604"/>
      <c r="FV102" s="1604"/>
      <c r="FW102" s="1604"/>
      <c r="FX102" s="1604"/>
      <c r="FY102" s="1604"/>
      <c r="FZ102" s="1604"/>
      <c r="GA102" s="1604"/>
      <c r="GB102" s="1604"/>
      <c r="GC102" s="1604"/>
      <c r="GD102" s="1604"/>
      <c r="GE102" s="1604"/>
      <c r="GF102" s="1604"/>
      <c r="GG102" s="1604"/>
      <c r="GH102" s="1604"/>
      <c r="GI102" s="1604"/>
      <c r="GJ102" s="1604"/>
      <c r="GK102" s="1604"/>
      <c r="GL102" s="1604"/>
      <c r="GM102" s="1604"/>
      <c r="GN102" s="1604"/>
      <c r="GO102" s="1604"/>
      <c r="GP102" s="1604"/>
      <c r="GQ102" s="1604"/>
      <c r="GR102" s="1604"/>
      <c r="GS102" s="1604"/>
      <c r="GT102" s="1604"/>
      <c r="GU102" s="1604"/>
      <c r="GV102" s="1604"/>
      <c r="GW102" s="1604"/>
      <c r="GX102" s="1604"/>
      <c r="GY102" s="1604"/>
      <c r="GZ102" s="1604"/>
      <c r="HA102" s="1604"/>
      <c r="HB102" s="1604"/>
      <c r="HC102" s="1604"/>
      <c r="HD102" s="1604"/>
      <c r="HE102" s="1604"/>
      <c r="HF102" s="1604"/>
      <c r="HG102" s="1604"/>
      <c r="HH102" s="1604"/>
      <c r="HI102" s="1604"/>
      <c r="HJ102" s="1604"/>
      <c r="HK102" s="1604"/>
      <c r="HL102" s="1604"/>
      <c r="HM102" s="1604"/>
      <c r="HN102" s="1604"/>
      <c r="HO102" s="1604"/>
      <c r="HP102" s="1604"/>
      <c r="HQ102" s="1604"/>
      <c r="HR102" s="1604"/>
      <c r="HS102" s="1604"/>
      <c r="HT102" s="1604"/>
      <c r="HU102" s="1604"/>
      <c r="HV102" s="1604"/>
      <c r="HW102" s="1604"/>
      <c r="HX102" s="1604"/>
      <c r="HY102" s="1604"/>
      <c r="HZ102" s="1604"/>
      <c r="IA102" s="1604"/>
      <c r="IB102" s="1604"/>
      <c r="IC102" s="1604"/>
      <c r="ID102" s="1604"/>
      <c r="IE102" s="1604"/>
      <c r="IF102" s="1604"/>
      <c r="IG102" s="1604"/>
      <c r="IH102" s="1604"/>
      <c r="II102" s="1604"/>
      <c r="IJ102" s="1604"/>
      <c r="IK102" s="1604"/>
      <c r="IL102" s="1604"/>
      <c r="IM102" s="1604"/>
      <c r="IN102" s="1604"/>
      <c r="IO102" s="1604"/>
      <c r="IP102" s="1604"/>
      <c r="IQ102" s="1604"/>
      <c r="IR102" s="1604"/>
      <c r="IS102" s="1604"/>
      <c r="IT102" s="1604"/>
      <c r="IU102" s="1604"/>
    </row>
    <row r="103" spans="1:255">
      <c r="A103" s="2221">
        <v>31</v>
      </c>
      <c r="B103" s="1586" t="s">
        <v>5376</v>
      </c>
      <c r="C103" s="1586" t="s">
        <v>5341</v>
      </c>
      <c r="D103" s="1586" t="s">
        <v>5341</v>
      </c>
      <c r="E103" s="1945" t="s">
        <v>5342</v>
      </c>
      <c r="F103" s="1585" t="s">
        <v>5344</v>
      </c>
      <c r="G103" s="1586"/>
      <c r="H103" s="1586" t="s">
        <v>5345</v>
      </c>
      <c r="I103" s="1586" t="s">
        <v>5376</v>
      </c>
      <c r="J103" s="1586">
        <v>112</v>
      </c>
      <c r="K103" s="1917"/>
      <c r="L103" s="1917"/>
      <c r="M103" s="1956">
        <v>31</v>
      </c>
      <c r="N103" s="1585"/>
      <c r="O103" s="1917">
        <v>236427</v>
      </c>
      <c r="P103" s="1917"/>
      <c r="Q103" s="1917"/>
      <c r="R103" s="1917">
        <f t="shared" si="0"/>
        <v>236427</v>
      </c>
      <c r="S103" s="1956">
        <v>31</v>
      </c>
      <c r="T103" s="1604"/>
      <c r="U103" s="1604"/>
      <c r="V103" s="1604"/>
      <c r="W103" s="1604"/>
      <c r="X103" s="1604"/>
      <c r="Y103" s="1604"/>
      <c r="Z103" s="1604"/>
      <c r="AA103" s="1604"/>
      <c r="AB103" s="1604"/>
      <c r="AC103" s="1604"/>
      <c r="AD103" s="1604"/>
      <c r="AE103" s="1604"/>
      <c r="AF103" s="1604"/>
      <c r="AG103" s="1604"/>
      <c r="AH103" s="1604"/>
      <c r="AI103" s="1604"/>
      <c r="AJ103" s="1604"/>
      <c r="AK103" s="1604"/>
      <c r="AL103" s="1604"/>
      <c r="AM103" s="1604"/>
      <c r="AN103" s="1604"/>
      <c r="AO103" s="1604"/>
      <c r="AP103" s="1604"/>
      <c r="AQ103" s="1604"/>
      <c r="AR103" s="1604"/>
      <c r="AS103" s="1604"/>
      <c r="AT103" s="1604"/>
      <c r="AU103" s="1604"/>
      <c r="AV103" s="1604"/>
      <c r="AW103" s="1604"/>
      <c r="AX103" s="1604"/>
      <c r="AY103" s="1604"/>
      <c r="AZ103" s="1604"/>
      <c r="BA103" s="1604"/>
      <c r="BB103" s="1604"/>
      <c r="BC103" s="1604"/>
      <c r="BD103" s="1604"/>
      <c r="BE103" s="1604"/>
      <c r="BF103" s="1604"/>
      <c r="BG103" s="1604"/>
      <c r="BH103" s="1604"/>
      <c r="BI103" s="1604"/>
      <c r="BJ103" s="1604"/>
      <c r="BK103" s="1604"/>
      <c r="BL103" s="1604"/>
      <c r="BM103" s="1604"/>
      <c r="BN103" s="1604"/>
      <c r="BO103" s="1604"/>
      <c r="BP103" s="1604"/>
      <c r="BQ103" s="1604"/>
      <c r="BR103" s="1604"/>
      <c r="BS103" s="1604"/>
      <c r="BT103" s="1604"/>
      <c r="BU103" s="1604"/>
      <c r="BV103" s="1604"/>
      <c r="BW103" s="1604"/>
      <c r="BX103" s="1604"/>
      <c r="BY103" s="1604"/>
      <c r="BZ103" s="1604"/>
      <c r="CA103" s="1604"/>
      <c r="CB103" s="1604"/>
      <c r="CC103" s="1604"/>
      <c r="CD103" s="1604"/>
      <c r="CE103" s="1604"/>
      <c r="CF103" s="1604"/>
      <c r="CG103" s="1604"/>
      <c r="CH103" s="1604"/>
      <c r="CI103" s="1604"/>
      <c r="CJ103" s="1604"/>
      <c r="CK103" s="1604"/>
      <c r="CL103" s="1604"/>
      <c r="CM103" s="1604"/>
      <c r="CN103" s="1604"/>
      <c r="CO103" s="1604"/>
      <c r="CP103" s="1604"/>
      <c r="CQ103" s="1604"/>
      <c r="CR103" s="1604"/>
      <c r="CS103" s="1604"/>
      <c r="CT103" s="1604"/>
      <c r="CU103" s="1604"/>
      <c r="CV103" s="1604"/>
      <c r="CW103" s="1604"/>
      <c r="CX103" s="1604"/>
      <c r="CY103" s="1604"/>
      <c r="CZ103" s="1604"/>
      <c r="DA103" s="1604"/>
      <c r="DB103" s="1604"/>
      <c r="DC103" s="1604"/>
      <c r="DD103" s="1604"/>
      <c r="DE103" s="1604"/>
      <c r="DF103" s="1604"/>
      <c r="DG103" s="1604"/>
      <c r="DH103" s="1604"/>
      <c r="DI103" s="1604"/>
      <c r="DJ103" s="1604"/>
      <c r="DK103" s="1604"/>
      <c r="DL103" s="1604"/>
      <c r="DM103" s="1604"/>
      <c r="DN103" s="1604"/>
      <c r="DO103" s="1604"/>
      <c r="DP103" s="1604"/>
      <c r="DQ103" s="1604"/>
      <c r="DR103" s="1604"/>
      <c r="DS103" s="1604"/>
      <c r="DT103" s="1604"/>
      <c r="DU103" s="1604"/>
      <c r="DV103" s="1604"/>
      <c r="DW103" s="1604"/>
      <c r="DX103" s="1604"/>
      <c r="DY103" s="1604"/>
      <c r="DZ103" s="1604"/>
      <c r="EA103" s="1604"/>
      <c r="EB103" s="1604"/>
      <c r="EC103" s="1604"/>
      <c r="ED103" s="1604"/>
      <c r="EE103" s="1604"/>
      <c r="EF103" s="1604"/>
      <c r="EG103" s="1604"/>
      <c r="EH103" s="1604"/>
      <c r="EI103" s="1604"/>
      <c r="EJ103" s="1604"/>
      <c r="EK103" s="1604"/>
      <c r="EL103" s="1604"/>
      <c r="EM103" s="1604"/>
      <c r="EN103" s="1604"/>
      <c r="EO103" s="1604"/>
      <c r="EP103" s="1604"/>
      <c r="EQ103" s="1604"/>
      <c r="ER103" s="1604"/>
      <c r="ES103" s="1604"/>
      <c r="ET103" s="1604"/>
      <c r="EU103" s="1604"/>
      <c r="EV103" s="1604"/>
      <c r="EW103" s="1604"/>
      <c r="EX103" s="1604"/>
      <c r="EY103" s="1604"/>
      <c r="EZ103" s="1604"/>
      <c r="FA103" s="1604"/>
      <c r="FB103" s="1604"/>
      <c r="FC103" s="1604"/>
      <c r="FD103" s="1604"/>
      <c r="FE103" s="1604"/>
      <c r="FF103" s="1604"/>
      <c r="FG103" s="1604"/>
      <c r="FH103" s="1604"/>
      <c r="FI103" s="1604"/>
      <c r="FJ103" s="1604"/>
      <c r="FK103" s="1604"/>
      <c r="FL103" s="1604"/>
      <c r="FM103" s="1604"/>
      <c r="FN103" s="1604"/>
      <c r="FO103" s="1604"/>
      <c r="FP103" s="1604"/>
      <c r="FQ103" s="1604"/>
      <c r="FR103" s="1604"/>
      <c r="FS103" s="1604"/>
      <c r="FT103" s="1604"/>
      <c r="FU103" s="1604"/>
      <c r="FV103" s="1604"/>
      <c r="FW103" s="1604"/>
      <c r="FX103" s="1604"/>
      <c r="FY103" s="1604"/>
      <c r="FZ103" s="1604"/>
      <c r="GA103" s="1604"/>
      <c r="GB103" s="1604"/>
      <c r="GC103" s="1604"/>
      <c r="GD103" s="1604"/>
      <c r="GE103" s="1604"/>
      <c r="GF103" s="1604"/>
      <c r="GG103" s="1604"/>
      <c r="GH103" s="1604"/>
      <c r="GI103" s="1604"/>
      <c r="GJ103" s="1604"/>
      <c r="GK103" s="1604"/>
      <c r="GL103" s="1604"/>
      <c r="GM103" s="1604"/>
      <c r="GN103" s="1604"/>
      <c r="GO103" s="1604"/>
      <c r="GP103" s="1604"/>
      <c r="GQ103" s="1604"/>
      <c r="GR103" s="1604"/>
      <c r="GS103" s="1604"/>
      <c r="GT103" s="1604"/>
      <c r="GU103" s="1604"/>
      <c r="GV103" s="1604"/>
      <c r="GW103" s="1604"/>
      <c r="GX103" s="1604"/>
      <c r="GY103" s="1604"/>
      <c r="GZ103" s="1604"/>
      <c r="HA103" s="1604"/>
      <c r="HB103" s="1604"/>
      <c r="HC103" s="1604"/>
      <c r="HD103" s="1604"/>
      <c r="HE103" s="1604"/>
      <c r="HF103" s="1604"/>
      <c r="HG103" s="1604"/>
      <c r="HH103" s="1604"/>
      <c r="HI103" s="1604"/>
      <c r="HJ103" s="1604"/>
      <c r="HK103" s="1604"/>
      <c r="HL103" s="1604"/>
      <c r="HM103" s="1604"/>
      <c r="HN103" s="1604"/>
      <c r="HO103" s="1604"/>
      <c r="HP103" s="1604"/>
      <c r="HQ103" s="1604"/>
      <c r="HR103" s="1604"/>
      <c r="HS103" s="1604"/>
      <c r="HT103" s="1604"/>
      <c r="HU103" s="1604"/>
      <c r="HV103" s="1604"/>
      <c r="HW103" s="1604"/>
      <c r="HX103" s="1604"/>
      <c r="HY103" s="1604"/>
      <c r="HZ103" s="1604"/>
      <c r="IA103" s="1604"/>
      <c r="IB103" s="1604"/>
      <c r="IC103" s="1604"/>
      <c r="ID103" s="1604"/>
      <c r="IE103" s="1604"/>
      <c r="IF103" s="1604"/>
      <c r="IG103" s="1604"/>
      <c r="IH103" s="1604"/>
      <c r="II103" s="1604"/>
      <c r="IJ103" s="1604"/>
      <c r="IK103" s="1604"/>
      <c r="IL103" s="1604"/>
      <c r="IM103" s="1604"/>
      <c r="IN103" s="1604"/>
      <c r="IO103" s="1604"/>
      <c r="IP103" s="1604"/>
      <c r="IQ103" s="1604"/>
      <c r="IR103" s="1604"/>
      <c r="IS103" s="1604"/>
      <c r="IT103" s="1604"/>
      <c r="IU103" s="1604"/>
    </row>
    <row r="104" spans="1:255">
      <c r="A104" s="2221">
        <v>32</v>
      </c>
      <c r="B104" s="1586" t="s">
        <v>5377</v>
      </c>
      <c r="C104" s="1586" t="s">
        <v>5341</v>
      </c>
      <c r="D104" s="1586" t="s">
        <v>5341</v>
      </c>
      <c r="E104" s="1945" t="s">
        <v>5342</v>
      </c>
      <c r="F104" s="1585" t="s">
        <v>5344</v>
      </c>
      <c r="G104" s="1586"/>
      <c r="H104" s="1586" t="s">
        <v>5345</v>
      </c>
      <c r="I104" s="1586" t="s">
        <v>5383</v>
      </c>
      <c r="J104" s="1586">
        <v>144</v>
      </c>
      <c r="K104" s="1917"/>
      <c r="L104" s="1917"/>
      <c r="M104" s="1956">
        <v>32</v>
      </c>
      <c r="N104" s="1585"/>
      <c r="O104" s="1917">
        <v>301102</v>
      </c>
      <c r="P104" s="1917"/>
      <c r="Q104" s="1917"/>
      <c r="R104" s="1917">
        <f t="shared" si="0"/>
        <v>301102</v>
      </c>
      <c r="S104" s="1956">
        <v>32</v>
      </c>
      <c r="T104" s="1604"/>
      <c r="U104" s="1604"/>
      <c r="V104" s="1604"/>
      <c r="W104" s="1604"/>
      <c r="X104" s="1604"/>
      <c r="Y104" s="1604"/>
      <c r="Z104" s="1604"/>
      <c r="AA104" s="1604"/>
      <c r="AB104" s="1604"/>
      <c r="AC104" s="1604"/>
      <c r="AD104" s="1604"/>
      <c r="AE104" s="1604"/>
      <c r="AF104" s="1604"/>
      <c r="AG104" s="1604"/>
      <c r="AH104" s="1604"/>
      <c r="AI104" s="1604"/>
      <c r="AJ104" s="1604"/>
      <c r="AK104" s="1604"/>
      <c r="AL104" s="1604"/>
      <c r="AM104" s="1604"/>
      <c r="AN104" s="1604"/>
      <c r="AO104" s="1604"/>
      <c r="AP104" s="1604"/>
      <c r="AQ104" s="1604"/>
      <c r="AR104" s="1604"/>
      <c r="AS104" s="1604"/>
      <c r="AT104" s="1604"/>
      <c r="AU104" s="1604"/>
      <c r="AV104" s="1604"/>
      <c r="AW104" s="1604"/>
      <c r="AX104" s="1604"/>
      <c r="AY104" s="1604"/>
      <c r="AZ104" s="1604"/>
      <c r="BA104" s="1604"/>
      <c r="BB104" s="1604"/>
      <c r="BC104" s="1604"/>
      <c r="BD104" s="1604"/>
      <c r="BE104" s="1604"/>
      <c r="BF104" s="1604"/>
      <c r="BG104" s="1604"/>
      <c r="BH104" s="1604"/>
      <c r="BI104" s="1604"/>
      <c r="BJ104" s="1604"/>
      <c r="BK104" s="1604"/>
      <c r="BL104" s="1604"/>
      <c r="BM104" s="1604"/>
      <c r="BN104" s="1604"/>
      <c r="BO104" s="1604"/>
      <c r="BP104" s="1604"/>
      <c r="BQ104" s="1604"/>
      <c r="BR104" s="1604"/>
      <c r="BS104" s="1604"/>
      <c r="BT104" s="1604"/>
      <c r="BU104" s="1604"/>
      <c r="BV104" s="1604"/>
      <c r="BW104" s="1604"/>
      <c r="BX104" s="1604"/>
      <c r="BY104" s="1604"/>
      <c r="BZ104" s="1604"/>
      <c r="CA104" s="1604"/>
      <c r="CB104" s="1604"/>
      <c r="CC104" s="1604"/>
      <c r="CD104" s="1604"/>
      <c r="CE104" s="1604"/>
      <c r="CF104" s="1604"/>
      <c r="CG104" s="1604"/>
      <c r="CH104" s="1604"/>
      <c r="CI104" s="1604"/>
      <c r="CJ104" s="1604"/>
      <c r="CK104" s="1604"/>
      <c r="CL104" s="1604"/>
      <c r="CM104" s="1604"/>
      <c r="CN104" s="1604"/>
      <c r="CO104" s="1604"/>
      <c r="CP104" s="1604"/>
      <c r="CQ104" s="1604"/>
      <c r="CR104" s="1604"/>
      <c r="CS104" s="1604"/>
      <c r="CT104" s="1604"/>
      <c r="CU104" s="1604"/>
      <c r="CV104" s="1604"/>
      <c r="CW104" s="1604"/>
      <c r="CX104" s="1604"/>
      <c r="CY104" s="1604"/>
      <c r="CZ104" s="1604"/>
      <c r="DA104" s="1604"/>
      <c r="DB104" s="1604"/>
      <c r="DC104" s="1604"/>
      <c r="DD104" s="1604"/>
      <c r="DE104" s="1604"/>
      <c r="DF104" s="1604"/>
      <c r="DG104" s="1604"/>
      <c r="DH104" s="1604"/>
      <c r="DI104" s="1604"/>
      <c r="DJ104" s="1604"/>
      <c r="DK104" s="1604"/>
      <c r="DL104" s="1604"/>
      <c r="DM104" s="1604"/>
      <c r="DN104" s="1604"/>
      <c r="DO104" s="1604"/>
      <c r="DP104" s="1604"/>
      <c r="DQ104" s="1604"/>
      <c r="DR104" s="1604"/>
      <c r="DS104" s="1604"/>
      <c r="DT104" s="1604"/>
      <c r="DU104" s="1604"/>
      <c r="DV104" s="1604"/>
      <c r="DW104" s="1604"/>
      <c r="DX104" s="1604"/>
      <c r="DY104" s="1604"/>
      <c r="DZ104" s="1604"/>
      <c r="EA104" s="1604"/>
      <c r="EB104" s="1604"/>
      <c r="EC104" s="1604"/>
      <c r="ED104" s="1604"/>
      <c r="EE104" s="1604"/>
      <c r="EF104" s="1604"/>
      <c r="EG104" s="1604"/>
      <c r="EH104" s="1604"/>
      <c r="EI104" s="1604"/>
      <c r="EJ104" s="1604"/>
      <c r="EK104" s="1604"/>
      <c r="EL104" s="1604"/>
      <c r="EM104" s="1604"/>
      <c r="EN104" s="1604"/>
      <c r="EO104" s="1604"/>
      <c r="EP104" s="1604"/>
      <c r="EQ104" s="1604"/>
      <c r="ER104" s="1604"/>
      <c r="ES104" s="1604"/>
      <c r="ET104" s="1604"/>
      <c r="EU104" s="1604"/>
      <c r="EV104" s="1604"/>
      <c r="EW104" s="1604"/>
      <c r="EX104" s="1604"/>
      <c r="EY104" s="1604"/>
      <c r="EZ104" s="1604"/>
      <c r="FA104" s="1604"/>
      <c r="FB104" s="1604"/>
      <c r="FC104" s="1604"/>
      <c r="FD104" s="1604"/>
      <c r="FE104" s="1604"/>
      <c r="FF104" s="1604"/>
      <c r="FG104" s="1604"/>
      <c r="FH104" s="1604"/>
      <c r="FI104" s="1604"/>
      <c r="FJ104" s="1604"/>
      <c r="FK104" s="1604"/>
      <c r="FL104" s="1604"/>
      <c r="FM104" s="1604"/>
      <c r="FN104" s="1604"/>
      <c r="FO104" s="1604"/>
      <c r="FP104" s="1604"/>
      <c r="FQ104" s="1604"/>
      <c r="FR104" s="1604"/>
      <c r="FS104" s="1604"/>
      <c r="FT104" s="1604"/>
      <c r="FU104" s="1604"/>
      <c r="FV104" s="1604"/>
      <c r="FW104" s="1604"/>
      <c r="FX104" s="1604"/>
      <c r="FY104" s="1604"/>
      <c r="FZ104" s="1604"/>
      <c r="GA104" s="1604"/>
      <c r="GB104" s="1604"/>
      <c r="GC104" s="1604"/>
      <c r="GD104" s="1604"/>
      <c r="GE104" s="1604"/>
      <c r="GF104" s="1604"/>
      <c r="GG104" s="1604"/>
      <c r="GH104" s="1604"/>
      <c r="GI104" s="1604"/>
      <c r="GJ104" s="1604"/>
      <c r="GK104" s="1604"/>
      <c r="GL104" s="1604"/>
      <c r="GM104" s="1604"/>
      <c r="GN104" s="1604"/>
      <c r="GO104" s="1604"/>
      <c r="GP104" s="1604"/>
      <c r="GQ104" s="1604"/>
      <c r="GR104" s="1604"/>
      <c r="GS104" s="1604"/>
      <c r="GT104" s="1604"/>
      <c r="GU104" s="1604"/>
      <c r="GV104" s="1604"/>
      <c r="GW104" s="1604"/>
      <c r="GX104" s="1604"/>
      <c r="GY104" s="1604"/>
      <c r="GZ104" s="1604"/>
      <c r="HA104" s="1604"/>
      <c r="HB104" s="1604"/>
      <c r="HC104" s="1604"/>
      <c r="HD104" s="1604"/>
      <c r="HE104" s="1604"/>
      <c r="HF104" s="1604"/>
      <c r="HG104" s="1604"/>
      <c r="HH104" s="1604"/>
      <c r="HI104" s="1604"/>
      <c r="HJ104" s="1604"/>
      <c r="HK104" s="1604"/>
      <c r="HL104" s="1604"/>
      <c r="HM104" s="1604"/>
      <c r="HN104" s="1604"/>
      <c r="HO104" s="1604"/>
      <c r="HP104" s="1604"/>
      <c r="HQ104" s="1604"/>
      <c r="HR104" s="1604"/>
      <c r="HS104" s="1604"/>
      <c r="HT104" s="1604"/>
      <c r="HU104" s="1604"/>
      <c r="HV104" s="1604"/>
      <c r="HW104" s="1604"/>
      <c r="HX104" s="1604"/>
      <c r="HY104" s="1604"/>
      <c r="HZ104" s="1604"/>
      <c r="IA104" s="1604"/>
      <c r="IB104" s="1604"/>
      <c r="IC104" s="1604"/>
      <c r="ID104" s="1604"/>
      <c r="IE104" s="1604"/>
      <c r="IF104" s="1604"/>
      <c r="IG104" s="1604"/>
      <c r="IH104" s="1604"/>
      <c r="II104" s="1604"/>
      <c r="IJ104" s="1604"/>
      <c r="IK104" s="1604"/>
      <c r="IL104" s="1604"/>
      <c r="IM104" s="1604"/>
      <c r="IN104" s="1604"/>
      <c r="IO104" s="1604"/>
      <c r="IP104" s="1604"/>
      <c r="IQ104" s="1604"/>
      <c r="IR104" s="1604"/>
      <c r="IS104" s="1604"/>
      <c r="IT104" s="1604"/>
      <c r="IU104" s="1604"/>
    </row>
    <row r="105" spans="1:255">
      <c r="A105" s="2221">
        <v>33</v>
      </c>
      <c r="B105" s="1586" t="s">
        <v>5378</v>
      </c>
      <c r="C105" s="1586" t="s">
        <v>5341</v>
      </c>
      <c r="D105" s="1586" t="s">
        <v>5341</v>
      </c>
      <c r="E105" s="1945" t="s">
        <v>5342</v>
      </c>
      <c r="F105" s="1585" t="s">
        <v>5344</v>
      </c>
      <c r="G105" s="1586"/>
      <c r="H105" s="1586" t="s">
        <v>5345</v>
      </c>
      <c r="I105" s="1586" t="s">
        <v>5384</v>
      </c>
      <c r="J105" s="1586">
        <v>31</v>
      </c>
      <c r="K105" s="1917"/>
      <c r="L105" s="1917"/>
      <c r="M105" s="1956">
        <v>33</v>
      </c>
      <c r="N105" s="1585"/>
      <c r="O105" s="1917">
        <v>61817</v>
      </c>
      <c r="P105" s="1917"/>
      <c r="Q105" s="1917"/>
      <c r="R105" s="1917">
        <f t="shared" si="0"/>
        <v>61817</v>
      </c>
      <c r="S105" s="1956">
        <v>33</v>
      </c>
      <c r="T105" s="1604"/>
      <c r="U105" s="1604"/>
      <c r="V105" s="1604"/>
      <c r="W105" s="1604"/>
      <c r="X105" s="1604"/>
      <c r="Y105" s="1604"/>
      <c r="Z105" s="1604"/>
      <c r="AA105" s="1604"/>
      <c r="AB105" s="1604"/>
      <c r="AC105" s="1604"/>
      <c r="AD105" s="1604"/>
      <c r="AE105" s="1604"/>
      <c r="AF105" s="1604"/>
      <c r="AG105" s="1604"/>
      <c r="AH105" s="1604"/>
      <c r="AI105" s="1604"/>
      <c r="AJ105" s="1604"/>
      <c r="AK105" s="1604"/>
      <c r="AL105" s="1604"/>
      <c r="AM105" s="1604"/>
      <c r="AN105" s="1604"/>
      <c r="AO105" s="1604"/>
      <c r="AP105" s="1604"/>
      <c r="AQ105" s="1604"/>
      <c r="AR105" s="1604"/>
      <c r="AS105" s="1604"/>
      <c r="AT105" s="1604"/>
      <c r="AU105" s="1604"/>
      <c r="AV105" s="1604"/>
      <c r="AW105" s="1604"/>
      <c r="AX105" s="1604"/>
      <c r="AY105" s="1604"/>
      <c r="AZ105" s="1604"/>
      <c r="BA105" s="1604"/>
      <c r="BB105" s="1604"/>
      <c r="BC105" s="1604"/>
      <c r="BD105" s="1604"/>
      <c r="BE105" s="1604"/>
      <c r="BF105" s="1604"/>
      <c r="BG105" s="1604"/>
      <c r="BH105" s="1604"/>
      <c r="BI105" s="1604"/>
      <c r="BJ105" s="1604"/>
      <c r="BK105" s="1604"/>
      <c r="BL105" s="1604"/>
      <c r="BM105" s="1604"/>
      <c r="BN105" s="1604"/>
      <c r="BO105" s="1604"/>
      <c r="BP105" s="1604"/>
      <c r="BQ105" s="1604"/>
      <c r="BR105" s="1604"/>
      <c r="BS105" s="1604"/>
      <c r="BT105" s="1604"/>
      <c r="BU105" s="1604"/>
      <c r="BV105" s="1604"/>
      <c r="BW105" s="1604"/>
      <c r="BX105" s="1604"/>
      <c r="BY105" s="1604"/>
      <c r="BZ105" s="1604"/>
      <c r="CA105" s="1604"/>
      <c r="CB105" s="1604"/>
      <c r="CC105" s="1604"/>
      <c r="CD105" s="1604"/>
      <c r="CE105" s="1604"/>
      <c r="CF105" s="1604"/>
      <c r="CG105" s="1604"/>
      <c r="CH105" s="1604"/>
      <c r="CI105" s="1604"/>
      <c r="CJ105" s="1604"/>
      <c r="CK105" s="1604"/>
      <c r="CL105" s="1604"/>
      <c r="CM105" s="1604"/>
      <c r="CN105" s="1604"/>
      <c r="CO105" s="1604"/>
      <c r="CP105" s="1604"/>
      <c r="CQ105" s="1604"/>
      <c r="CR105" s="1604"/>
      <c r="CS105" s="1604"/>
      <c r="CT105" s="1604"/>
      <c r="CU105" s="1604"/>
      <c r="CV105" s="1604"/>
      <c r="CW105" s="1604"/>
      <c r="CX105" s="1604"/>
      <c r="CY105" s="1604"/>
      <c r="CZ105" s="1604"/>
      <c r="DA105" s="1604"/>
      <c r="DB105" s="1604"/>
      <c r="DC105" s="1604"/>
      <c r="DD105" s="1604"/>
      <c r="DE105" s="1604"/>
      <c r="DF105" s="1604"/>
      <c r="DG105" s="1604"/>
      <c r="DH105" s="1604"/>
      <c r="DI105" s="1604"/>
      <c r="DJ105" s="1604"/>
      <c r="DK105" s="1604"/>
      <c r="DL105" s="1604"/>
      <c r="DM105" s="1604"/>
      <c r="DN105" s="1604"/>
      <c r="DO105" s="1604"/>
      <c r="DP105" s="1604"/>
      <c r="DQ105" s="1604"/>
      <c r="DR105" s="1604"/>
      <c r="DS105" s="1604"/>
      <c r="DT105" s="1604"/>
      <c r="DU105" s="1604"/>
      <c r="DV105" s="1604"/>
      <c r="DW105" s="1604"/>
      <c r="DX105" s="1604"/>
      <c r="DY105" s="1604"/>
      <c r="DZ105" s="1604"/>
      <c r="EA105" s="1604"/>
      <c r="EB105" s="1604"/>
      <c r="EC105" s="1604"/>
      <c r="ED105" s="1604"/>
      <c r="EE105" s="1604"/>
      <c r="EF105" s="1604"/>
      <c r="EG105" s="1604"/>
      <c r="EH105" s="1604"/>
      <c r="EI105" s="1604"/>
      <c r="EJ105" s="1604"/>
      <c r="EK105" s="1604"/>
      <c r="EL105" s="1604"/>
      <c r="EM105" s="1604"/>
      <c r="EN105" s="1604"/>
      <c r="EO105" s="1604"/>
      <c r="EP105" s="1604"/>
      <c r="EQ105" s="1604"/>
      <c r="ER105" s="1604"/>
      <c r="ES105" s="1604"/>
      <c r="ET105" s="1604"/>
      <c r="EU105" s="1604"/>
      <c r="EV105" s="1604"/>
      <c r="EW105" s="1604"/>
      <c r="EX105" s="1604"/>
      <c r="EY105" s="1604"/>
      <c r="EZ105" s="1604"/>
      <c r="FA105" s="1604"/>
      <c r="FB105" s="1604"/>
      <c r="FC105" s="1604"/>
      <c r="FD105" s="1604"/>
      <c r="FE105" s="1604"/>
      <c r="FF105" s="1604"/>
      <c r="FG105" s="1604"/>
      <c r="FH105" s="1604"/>
      <c r="FI105" s="1604"/>
      <c r="FJ105" s="1604"/>
      <c r="FK105" s="1604"/>
      <c r="FL105" s="1604"/>
      <c r="FM105" s="1604"/>
      <c r="FN105" s="1604"/>
      <c r="FO105" s="1604"/>
      <c r="FP105" s="1604"/>
      <c r="FQ105" s="1604"/>
      <c r="FR105" s="1604"/>
      <c r="FS105" s="1604"/>
      <c r="FT105" s="1604"/>
      <c r="FU105" s="1604"/>
      <c r="FV105" s="1604"/>
      <c r="FW105" s="1604"/>
      <c r="FX105" s="1604"/>
      <c r="FY105" s="1604"/>
      <c r="FZ105" s="1604"/>
      <c r="GA105" s="1604"/>
      <c r="GB105" s="1604"/>
      <c r="GC105" s="1604"/>
      <c r="GD105" s="1604"/>
      <c r="GE105" s="1604"/>
      <c r="GF105" s="1604"/>
      <c r="GG105" s="1604"/>
      <c r="GH105" s="1604"/>
      <c r="GI105" s="1604"/>
      <c r="GJ105" s="1604"/>
      <c r="GK105" s="1604"/>
      <c r="GL105" s="1604"/>
      <c r="GM105" s="1604"/>
      <c r="GN105" s="1604"/>
      <c r="GO105" s="1604"/>
      <c r="GP105" s="1604"/>
      <c r="GQ105" s="1604"/>
      <c r="GR105" s="1604"/>
      <c r="GS105" s="1604"/>
      <c r="GT105" s="1604"/>
      <c r="GU105" s="1604"/>
      <c r="GV105" s="1604"/>
      <c r="GW105" s="1604"/>
      <c r="GX105" s="1604"/>
      <c r="GY105" s="1604"/>
      <c r="GZ105" s="1604"/>
      <c r="HA105" s="1604"/>
      <c r="HB105" s="1604"/>
      <c r="HC105" s="1604"/>
      <c r="HD105" s="1604"/>
      <c r="HE105" s="1604"/>
      <c r="HF105" s="1604"/>
      <c r="HG105" s="1604"/>
      <c r="HH105" s="1604"/>
      <c r="HI105" s="1604"/>
      <c r="HJ105" s="1604"/>
      <c r="HK105" s="1604"/>
      <c r="HL105" s="1604"/>
      <c r="HM105" s="1604"/>
      <c r="HN105" s="1604"/>
      <c r="HO105" s="1604"/>
      <c r="HP105" s="1604"/>
      <c r="HQ105" s="1604"/>
      <c r="HR105" s="1604"/>
      <c r="HS105" s="1604"/>
      <c r="HT105" s="1604"/>
      <c r="HU105" s="1604"/>
      <c r="HV105" s="1604"/>
      <c r="HW105" s="1604"/>
      <c r="HX105" s="1604"/>
      <c r="HY105" s="1604"/>
      <c r="HZ105" s="1604"/>
      <c r="IA105" s="1604"/>
      <c r="IB105" s="1604"/>
      <c r="IC105" s="1604"/>
      <c r="ID105" s="1604"/>
      <c r="IE105" s="1604"/>
      <c r="IF105" s="1604"/>
      <c r="IG105" s="1604"/>
      <c r="IH105" s="1604"/>
      <c r="II105" s="1604"/>
      <c r="IJ105" s="1604"/>
      <c r="IK105" s="1604"/>
      <c r="IL105" s="1604"/>
      <c r="IM105" s="1604"/>
      <c r="IN105" s="1604"/>
      <c r="IO105" s="1604"/>
      <c r="IP105" s="1604"/>
      <c r="IQ105" s="1604"/>
      <c r="IR105" s="1604"/>
      <c r="IS105" s="1604"/>
      <c r="IT105" s="1604"/>
      <c r="IU105" s="1604"/>
    </row>
    <row r="106" spans="1:255">
      <c r="A106" s="2221">
        <v>34</v>
      </c>
      <c r="B106" s="1586" t="s">
        <v>5379</v>
      </c>
      <c r="C106" s="1586" t="s">
        <v>5341</v>
      </c>
      <c r="D106" s="1586" t="s">
        <v>5341</v>
      </c>
      <c r="E106" s="1945" t="s">
        <v>5342</v>
      </c>
      <c r="F106" s="1585" t="s">
        <v>5344</v>
      </c>
      <c r="G106" s="1586"/>
      <c r="H106" s="1586" t="s">
        <v>5345</v>
      </c>
      <c r="I106" s="1586" t="s">
        <v>5385</v>
      </c>
      <c r="J106" s="1586">
        <v>95</v>
      </c>
      <c r="K106" s="1917"/>
      <c r="L106" s="1917"/>
      <c r="M106" s="1956">
        <v>34</v>
      </c>
      <c r="N106" s="1585"/>
      <c r="O106" s="1917">
        <v>210927</v>
      </c>
      <c r="P106" s="1917"/>
      <c r="Q106" s="1917"/>
      <c r="R106" s="1917">
        <f t="shared" si="0"/>
        <v>210927</v>
      </c>
      <c r="S106" s="1956">
        <v>34</v>
      </c>
      <c r="T106" s="1604"/>
      <c r="U106" s="1604"/>
      <c r="V106" s="1604"/>
      <c r="W106" s="1604"/>
      <c r="X106" s="1604"/>
      <c r="Y106" s="1604"/>
      <c r="Z106" s="1604"/>
      <c r="AA106" s="1604"/>
      <c r="AB106" s="1604"/>
      <c r="AC106" s="1604"/>
      <c r="AD106" s="1604"/>
      <c r="AE106" s="1604"/>
      <c r="AF106" s="1604"/>
      <c r="AG106" s="1604"/>
      <c r="AH106" s="1604"/>
      <c r="AI106" s="1604"/>
      <c r="AJ106" s="1604"/>
      <c r="AK106" s="1604"/>
      <c r="AL106" s="1604"/>
      <c r="AM106" s="1604"/>
      <c r="AN106" s="1604"/>
      <c r="AO106" s="1604"/>
      <c r="AP106" s="1604"/>
      <c r="AQ106" s="1604"/>
      <c r="AR106" s="1604"/>
      <c r="AS106" s="1604"/>
      <c r="AT106" s="1604"/>
      <c r="AU106" s="1604"/>
      <c r="AV106" s="1604"/>
      <c r="AW106" s="1604"/>
      <c r="AX106" s="1604"/>
      <c r="AY106" s="1604"/>
      <c r="AZ106" s="1604"/>
      <c r="BA106" s="1604"/>
      <c r="BB106" s="1604"/>
      <c r="BC106" s="1604"/>
      <c r="BD106" s="1604"/>
      <c r="BE106" s="1604"/>
      <c r="BF106" s="1604"/>
      <c r="BG106" s="1604"/>
      <c r="BH106" s="1604"/>
      <c r="BI106" s="1604"/>
      <c r="BJ106" s="1604"/>
      <c r="BK106" s="1604"/>
      <c r="BL106" s="1604"/>
      <c r="BM106" s="1604"/>
      <c r="BN106" s="1604"/>
      <c r="BO106" s="1604"/>
      <c r="BP106" s="1604"/>
      <c r="BQ106" s="1604"/>
      <c r="BR106" s="1604"/>
      <c r="BS106" s="1604"/>
      <c r="BT106" s="1604"/>
      <c r="BU106" s="1604"/>
      <c r="BV106" s="1604"/>
      <c r="BW106" s="1604"/>
      <c r="BX106" s="1604"/>
      <c r="BY106" s="1604"/>
      <c r="BZ106" s="1604"/>
      <c r="CA106" s="1604"/>
      <c r="CB106" s="1604"/>
      <c r="CC106" s="1604"/>
      <c r="CD106" s="1604"/>
      <c r="CE106" s="1604"/>
      <c r="CF106" s="1604"/>
      <c r="CG106" s="1604"/>
      <c r="CH106" s="1604"/>
      <c r="CI106" s="1604"/>
      <c r="CJ106" s="1604"/>
      <c r="CK106" s="1604"/>
      <c r="CL106" s="1604"/>
      <c r="CM106" s="1604"/>
      <c r="CN106" s="1604"/>
      <c r="CO106" s="1604"/>
      <c r="CP106" s="1604"/>
      <c r="CQ106" s="1604"/>
      <c r="CR106" s="1604"/>
      <c r="CS106" s="1604"/>
      <c r="CT106" s="1604"/>
      <c r="CU106" s="1604"/>
      <c r="CV106" s="1604"/>
      <c r="CW106" s="1604"/>
      <c r="CX106" s="1604"/>
      <c r="CY106" s="1604"/>
      <c r="CZ106" s="1604"/>
      <c r="DA106" s="1604"/>
      <c r="DB106" s="1604"/>
      <c r="DC106" s="1604"/>
      <c r="DD106" s="1604"/>
      <c r="DE106" s="1604"/>
      <c r="DF106" s="1604"/>
      <c r="DG106" s="1604"/>
      <c r="DH106" s="1604"/>
      <c r="DI106" s="1604"/>
      <c r="DJ106" s="1604"/>
      <c r="DK106" s="1604"/>
      <c r="DL106" s="1604"/>
      <c r="DM106" s="1604"/>
      <c r="DN106" s="1604"/>
      <c r="DO106" s="1604"/>
      <c r="DP106" s="1604"/>
      <c r="DQ106" s="1604"/>
      <c r="DR106" s="1604"/>
      <c r="DS106" s="1604"/>
      <c r="DT106" s="1604"/>
      <c r="DU106" s="1604"/>
      <c r="DV106" s="1604"/>
      <c r="DW106" s="1604"/>
      <c r="DX106" s="1604"/>
      <c r="DY106" s="1604"/>
      <c r="DZ106" s="1604"/>
      <c r="EA106" s="1604"/>
      <c r="EB106" s="1604"/>
      <c r="EC106" s="1604"/>
      <c r="ED106" s="1604"/>
      <c r="EE106" s="1604"/>
      <c r="EF106" s="1604"/>
      <c r="EG106" s="1604"/>
      <c r="EH106" s="1604"/>
      <c r="EI106" s="1604"/>
      <c r="EJ106" s="1604"/>
      <c r="EK106" s="1604"/>
      <c r="EL106" s="1604"/>
      <c r="EM106" s="1604"/>
      <c r="EN106" s="1604"/>
      <c r="EO106" s="1604"/>
      <c r="EP106" s="1604"/>
      <c r="EQ106" s="1604"/>
      <c r="ER106" s="1604"/>
      <c r="ES106" s="1604"/>
      <c r="ET106" s="1604"/>
      <c r="EU106" s="1604"/>
      <c r="EV106" s="1604"/>
      <c r="EW106" s="1604"/>
      <c r="EX106" s="1604"/>
      <c r="EY106" s="1604"/>
      <c r="EZ106" s="1604"/>
      <c r="FA106" s="1604"/>
      <c r="FB106" s="1604"/>
      <c r="FC106" s="1604"/>
      <c r="FD106" s="1604"/>
      <c r="FE106" s="1604"/>
      <c r="FF106" s="1604"/>
      <c r="FG106" s="1604"/>
      <c r="FH106" s="1604"/>
      <c r="FI106" s="1604"/>
      <c r="FJ106" s="1604"/>
      <c r="FK106" s="1604"/>
      <c r="FL106" s="1604"/>
      <c r="FM106" s="1604"/>
      <c r="FN106" s="1604"/>
      <c r="FO106" s="1604"/>
      <c r="FP106" s="1604"/>
      <c r="FQ106" s="1604"/>
      <c r="FR106" s="1604"/>
      <c r="FS106" s="1604"/>
      <c r="FT106" s="1604"/>
      <c r="FU106" s="1604"/>
      <c r="FV106" s="1604"/>
      <c r="FW106" s="1604"/>
      <c r="FX106" s="1604"/>
      <c r="FY106" s="1604"/>
      <c r="FZ106" s="1604"/>
      <c r="GA106" s="1604"/>
      <c r="GB106" s="1604"/>
      <c r="GC106" s="1604"/>
      <c r="GD106" s="1604"/>
      <c r="GE106" s="1604"/>
      <c r="GF106" s="1604"/>
      <c r="GG106" s="1604"/>
      <c r="GH106" s="1604"/>
      <c r="GI106" s="1604"/>
      <c r="GJ106" s="1604"/>
      <c r="GK106" s="1604"/>
      <c r="GL106" s="1604"/>
      <c r="GM106" s="1604"/>
      <c r="GN106" s="1604"/>
      <c r="GO106" s="1604"/>
      <c r="GP106" s="1604"/>
      <c r="GQ106" s="1604"/>
      <c r="GR106" s="1604"/>
      <c r="GS106" s="1604"/>
      <c r="GT106" s="1604"/>
      <c r="GU106" s="1604"/>
      <c r="GV106" s="1604"/>
      <c r="GW106" s="1604"/>
      <c r="GX106" s="1604"/>
      <c r="GY106" s="1604"/>
      <c r="GZ106" s="1604"/>
      <c r="HA106" s="1604"/>
      <c r="HB106" s="1604"/>
      <c r="HC106" s="1604"/>
      <c r="HD106" s="1604"/>
      <c r="HE106" s="1604"/>
      <c r="HF106" s="1604"/>
      <c r="HG106" s="1604"/>
      <c r="HH106" s="1604"/>
      <c r="HI106" s="1604"/>
      <c r="HJ106" s="1604"/>
      <c r="HK106" s="1604"/>
      <c r="HL106" s="1604"/>
      <c r="HM106" s="1604"/>
      <c r="HN106" s="1604"/>
      <c r="HO106" s="1604"/>
      <c r="HP106" s="1604"/>
      <c r="HQ106" s="1604"/>
      <c r="HR106" s="1604"/>
      <c r="HS106" s="1604"/>
      <c r="HT106" s="1604"/>
      <c r="HU106" s="1604"/>
      <c r="HV106" s="1604"/>
      <c r="HW106" s="1604"/>
      <c r="HX106" s="1604"/>
      <c r="HY106" s="1604"/>
      <c r="HZ106" s="1604"/>
      <c r="IA106" s="1604"/>
      <c r="IB106" s="1604"/>
      <c r="IC106" s="1604"/>
      <c r="ID106" s="1604"/>
      <c r="IE106" s="1604"/>
      <c r="IF106" s="1604"/>
      <c r="IG106" s="1604"/>
      <c r="IH106" s="1604"/>
      <c r="II106" s="1604"/>
      <c r="IJ106" s="1604"/>
      <c r="IK106" s="1604"/>
      <c r="IL106" s="1604"/>
      <c r="IM106" s="1604"/>
      <c r="IN106" s="1604"/>
      <c r="IO106" s="1604"/>
      <c r="IP106" s="1604"/>
      <c r="IQ106" s="1604"/>
      <c r="IR106" s="1604"/>
      <c r="IS106" s="1604"/>
      <c r="IT106" s="1604"/>
      <c r="IU106" s="1604"/>
    </row>
    <row r="107" spans="1:255">
      <c r="A107" s="2221">
        <v>35</v>
      </c>
      <c r="B107" s="1586" t="s">
        <v>5380</v>
      </c>
      <c r="C107" s="1586" t="s">
        <v>5341</v>
      </c>
      <c r="D107" s="1586" t="s">
        <v>5341</v>
      </c>
      <c r="E107" s="1945" t="s">
        <v>5386</v>
      </c>
      <c r="F107" s="1585" t="s">
        <v>5344</v>
      </c>
      <c r="G107" s="1586"/>
      <c r="H107" s="1586" t="s">
        <v>5345</v>
      </c>
      <c r="I107" s="1586" t="s">
        <v>5387</v>
      </c>
      <c r="J107" s="1586">
        <v>163</v>
      </c>
      <c r="K107" s="1917"/>
      <c r="L107" s="1917"/>
      <c r="M107" s="1956">
        <v>35</v>
      </c>
      <c r="N107" s="1585"/>
      <c r="O107" s="1917">
        <v>351900</v>
      </c>
      <c r="P107" s="1917"/>
      <c r="Q107" s="1917"/>
      <c r="R107" s="1917">
        <f t="shared" si="0"/>
        <v>351900</v>
      </c>
      <c r="S107" s="1956">
        <v>35</v>
      </c>
      <c r="T107" s="1604"/>
      <c r="U107" s="1604"/>
      <c r="V107" s="1604"/>
      <c r="W107" s="1604"/>
      <c r="X107" s="1604"/>
      <c r="Y107" s="1604"/>
      <c r="Z107" s="1604"/>
      <c r="AA107" s="1604"/>
      <c r="AB107" s="1604"/>
      <c r="AC107" s="1604"/>
      <c r="AD107" s="1604"/>
      <c r="AE107" s="1604"/>
      <c r="AF107" s="1604"/>
      <c r="AG107" s="1604"/>
      <c r="AH107" s="1604"/>
      <c r="AI107" s="1604"/>
      <c r="AJ107" s="1604"/>
      <c r="AK107" s="1604"/>
      <c r="AL107" s="1604"/>
      <c r="AM107" s="1604"/>
      <c r="AN107" s="1604"/>
      <c r="AO107" s="1604"/>
      <c r="AP107" s="1604"/>
      <c r="AQ107" s="1604"/>
      <c r="AR107" s="1604"/>
      <c r="AS107" s="1604"/>
      <c r="AT107" s="1604"/>
      <c r="AU107" s="1604"/>
      <c r="AV107" s="1604"/>
      <c r="AW107" s="1604"/>
      <c r="AX107" s="1604"/>
      <c r="AY107" s="1604"/>
      <c r="AZ107" s="1604"/>
      <c r="BA107" s="1604"/>
      <c r="BB107" s="1604"/>
      <c r="BC107" s="1604"/>
      <c r="BD107" s="1604"/>
      <c r="BE107" s="1604"/>
      <c r="BF107" s="1604"/>
      <c r="BG107" s="1604"/>
      <c r="BH107" s="1604"/>
      <c r="BI107" s="1604"/>
      <c r="BJ107" s="1604"/>
      <c r="BK107" s="1604"/>
      <c r="BL107" s="1604"/>
      <c r="BM107" s="1604"/>
      <c r="BN107" s="1604"/>
      <c r="BO107" s="1604"/>
      <c r="BP107" s="1604"/>
      <c r="BQ107" s="1604"/>
      <c r="BR107" s="1604"/>
      <c r="BS107" s="1604"/>
      <c r="BT107" s="1604"/>
      <c r="BU107" s="1604"/>
      <c r="BV107" s="1604"/>
      <c r="BW107" s="1604"/>
      <c r="BX107" s="1604"/>
      <c r="BY107" s="1604"/>
      <c r="BZ107" s="1604"/>
      <c r="CA107" s="1604"/>
      <c r="CB107" s="1604"/>
      <c r="CC107" s="1604"/>
      <c r="CD107" s="1604"/>
      <c r="CE107" s="1604"/>
      <c r="CF107" s="1604"/>
      <c r="CG107" s="1604"/>
      <c r="CH107" s="1604"/>
      <c r="CI107" s="1604"/>
      <c r="CJ107" s="1604"/>
      <c r="CK107" s="1604"/>
      <c r="CL107" s="1604"/>
      <c r="CM107" s="1604"/>
      <c r="CN107" s="1604"/>
      <c r="CO107" s="1604"/>
      <c r="CP107" s="1604"/>
      <c r="CQ107" s="1604"/>
      <c r="CR107" s="1604"/>
      <c r="CS107" s="1604"/>
      <c r="CT107" s="1604"/>
      <c r="CU107" s="1604"/>
      <c r="CV107" s="1604"/>
      <c r="CW107" s="1604"/>
      <c r="CX107" s="1604"/>
      <c r="CY107" s="1604"/>
      <c r="CZ107" s="1604"/>
      <c r="DA107" s="1604"/>
      <c r="DB107" s="1604"/>
      <c r="DC107" s="1604"/>
      <c r="DD107" s="1604"/>
      <c r="DE107" s="1604"/>
      <c r="DF107" s="1604"/>
      <c r="DG107" s="1604"/>
      <c r="DH107" s="1604"/>
      <c r="DI107" s="1604"/>
      <c r="DJ107" s="1604"/>
      <c r="DK107" s="1604"/>
      <c r="DL107" s="1604"/>
      <c r="DM107" s="1604"/>
      <c r="DN107" s="1604"/>
      <c r="DO107" s="1604"/>
      <c r="DP107" s="1604"/>
      <c r="DQ107" s="1604"/>
      <c r="DR107" s="1604"/>
      <c r="DS107" s="1604"/>
      <c r="DT107" s="1604"/>
      <c r="DU107" s="1604"/>
      <c r="DV107" s="1604"/>
      <c r="DW107" s="1604"/>
      <c r="DX107" s="1604"/>
      <c r="DY107" s="1604"/>
      <c r="DZ107" s="1604"/>
      <c r="EA107" s="1604"/>
      <c r="EB107" s="1604"/>
      <c r="EC107" s="1604"/>
      <c r="ED107" s="1604"/>
      <c r="EE107" s="1604"/>
      <c r="EF107" s="1604"/>
      <c r="EG107" s="1604"/>
      <c r="EH107" s="1604"/>
      <c r="EI107" s="1604"/>
      <c r="EJ107" s="1604"/>
      <c r="EK107" s="1604"/>
      <c r="EL107" s="1604"/>
      <c r="EM107" s="1604"/>
      <c r="EN107" s="1604"/>
      <c r="EO107" s="1604"/>
      <c r="EP107" s="1604"/>
      <c r="EQ107" s="1604"/>
      <c r="ER107" s="1604"/>
      <c r="ES107" s="1604"/>
      <c r="ET107" s="1604"/>
      <c r="EU107" s="1604"/>
      <c r="EV107" s="1604"/>
      <c r="EW107" s="1604"/>
      <c r="EX107" s="1604"/>
      <c r="EY107" s="1604"/>
      <c r="EZ107" s="1604"/>
      <c r="FA107" s="1604"/>
      <c r="FB107" s="1604"/>
      <c r="FC107" s="1604"/>
      <c r="FD107" s="1604"/>
      <c r="FE107" s="1604"/>
      <c r="FF107" s="1604"/>
      <c r="FG107" s="1604"/>
      <c r="FH107" s="1604"/>
      <c r="FI107" s="1604"/>
      <c r="FJ107" s="1604"/>
      <c r="FK107" s="1604"/>
      <c r="FL107" s="1604"/>
      <c r="FM107" s="1604"/>
      <c r="FN107" s="1604"/>
      <c r="FO107" s="1604"/>
      <c r="FP107" s="1604"/>
      <c r="FQ107" s="1604"/>
      <c r="FR107" s="1604"/>
      <c r="FS107" s="1604"/>
      <c r="FT107" s="1604"/>
      <c r="FU107" s="1604"/>
      <c r="FV107" s="1604"/>
      <c r="FW107" s="1604"/>
      <c r="FX107" s="1604"/>
      <c r="FY107" s="1604"/>
      <c r="FZ107" s="1604"/>
      <c r="GA107" s="1604"/>
      <c r="GB107" s="1604"/>
      <c r="GC107" s="1604"/>
      <c r="GD107" s="1604"/>
      <c r="GE107" s="1604"/>
      <c r="GF107" s="1604"/>
      <c r="GG107" s="1604"/>
      <c r="GH107" s="1604"/>
      <c r="GI107" s="1604"/>
      <c r="GJ107" s="1604"/>
      <c r="GK107" s="1604"/>
      <c r="GL107" s="1604"/>
      <c r="GM107" s="1604"/>
      <c r="GN107" s="1604"/>
      <c r="GO107" s="1604"/>
      <c r="GP107" s="1604"/>
      <c r="GQ107" s="1604"/>
      <c r="GR107" s="1604"/>
      <c r="GS107" s="1604"/>
      <c r="GT107" s="1604"/>
      <c r="GU107" s="1604"/>
      <c r="GV107" s="1604"/>
      <c r="GW107" s="1604"/>
      <c r="GX107" s="1604"/>
      <c r="GY107" s="1604"/>
      <c r="GZ107" s="1604"/>
      <c r="HA107" s="1604"/>
      <c r="HB107" s="1604"/>
      <c r="HC107" s="1604"/>
      <c r="HD107" s="1604"/>
      <c r="HE107" s="1604"/>
      <c r="HF107" s="1604"/>
      <c r="HG107" s="1604"/>
      <c r="HH107" s="1604"/>
      <c r="HI107" s="1604"/>
      <c r="HJ107" s="1604"/>
      <c r="HK107" s="1604"/>
      <c r="HL107" s="1604"/>
      <c r="HM107" s="1604"/>
      <c r="HN107" s="1604"/>
      <c r="HO107" s="1604"/>
      <c r="HP107" s="1604"/>
      <c r="HQ107" s="1604"/>
      <c r="HR107" s="1604"/>
      <c r="HS107" s="1604"/>
      <c r="HT107" s="1604"/>
      <c r="HU107" s="1604"/>
      <c r="HV107" s="1604"/>
      <c r="HW107" s="1604"/>
      <c r="HX107" s="1604"/>
      <c r="HY107" s="1604"/>
      <c r="HZ107" s="1604"/>
      <c r="IA107" s="1604"/>
      <c r="IB107" s="1604"/>
      <c r="IC107" s="1604"/>
      <c r="ID107" s="1604"/>
      <c r="IE107" s="1604"/>
      <c r="IF107" s="1604"/>
      <c r="IG107" s="1604"/>
      <c r="IH107" s="1604"/>
      <c r="II107" s="1604"/>
      <c r="IJ107" s="1604"/>
      <c r="IK107" s="1604"/>
      <c r="IL107" s="1604"/>
      <c r="IM107" s="1604"/>
      <c r="IN107" s="1604"/>
      <c r="IO107" s="1604"/>
      <c r="IP107" s="1604"/>
      <c r="IQ107" s="1604"/>
      <c r="IR107" s="1604"/>
      <c r="IS107" s="1604"/>
      <c r="IT107" s="1604"/>
      <c r="IU107" s="1604"/>
    </row>
    <row r="108" spans="1:255">
      <c r="A108" s="2221">
        <v>36</v>
      </c>
      <c r="B108" s="1586" t="s">
        <v>2929</v>
      </c>
      <c r="C108" s="1586" t="s">
        <v>5341</v>
      </c>
      <c r="D108" s="1586" t="s">
        <v>5341</v>
      </c>
      <c r="E108" s="1945"/>
      <c r="F108" s="1585"/>
      <c r="G108" s="1586"/>
      <c r="H108" s="1586" t="s">
        <v>5388</v>
      </c>
      <c r="I108" s="1586" t="s">
        <v>5388</v>
      </c>
      <c r="J108" s="1586">
        <v>52</v>
      </c>
      <c r="K108" s="1917"/>
      <c r="L108" s="1917"/>
      <c r="M108" s="1956">
        <v>36</v>
      </c>
      <c r="N108" s="1585"/>
      <c r="O108" s="1917">
        <v>18884</v>
      </c>
      <c r="P108" s="1917"/>
      <c r="Q108" s="1917"/>
      <c r="R108" s="1917">
        <f t="shared" si="0"/>
        <v>18884</v>
      </c>
      <c r="S108" s="1956">
        <v>36</v>
      </c>
      <c r="T108" s="1604"/>
      <c r="U108" s="1604"/>
      <c r="V108" s="1604"/>
      <c r="W108" s="1604"/>
      <c r="X108" s="1604"/>
      <c r="Y108" s="1604"/>
      <c r="Z108" s="1604"/>
      <c r="AA108" s="1604"/>
      <c r="AB108" s="1604"/>
      <c r="AC108" s="1604"/>
      <c r="AD108" s="1604"/>
      <c r="AE108" s="1604"/>
      <c r="AF108" s="1604"/>
      <c r="AG108" s="1604"/>
      <c r="AH108" s="1604"/>
      <c r="AI108" s="1604"/>
      <c r="AJ108" s="1604"/>
      <c r="AK108" s="1604"/>
      <c r="AL108" s="1604"/>
      <c r="AM108" s="1604"/>
      <c r="AN108" s="1604"/>
      <c r="AO108" s="1604"/>
      <c r="AP108" s="1604"/>
      <c r="AQ108" s="1604"/>
      <c r="AR108" s="1604"/>
      <c r="AS108" s="1604"/>
      <c r="AT108" s="1604"/>
      <c r="AU108" s="1604"/>
      <c r="AV108" s="1604"/>
      <c r="AW108" s="1604"/>
      <c r="AX108" s="1604"/>
      <c r="AY108" s="1604"/>
      <c r="AZ108" s="1604"/>
      <c r="BA108" s="1604"/>
      <c r="BB108" s="1604"/>
      <c r="BC108" s="1604"/>
      <c r="BD108" s="1604"/>
      <c r="BE108" s="1604"/>
      <c r="BF108" s="1604"/>
      <c r="BG108" s="1604"/>
      <c r="BH108" s="1604"/>
      <c r="BI108" s="1604"/>
      <c r="BJ108" s="1604"/>
      <c r="BK108" s="1604"/>
      <c r="BL108" s="1604"/>
      <c r="BM108" s="1604"/>
      <c r="BN108" s="1604"/>
      <c r="BO108" s="1604"/>
      <c r="BP108" s="1604"/>
      <c r="BQ108" s="1604"/>
      <c r="BR108" s="1604"/>
      <c r="BS108" s="1604"/>
      <c r="BT108" s="1604"/>
      <c r="BU108" s="1604"/>
      <c r="BV108" s="1604"/>
      <c r="BW108" s="1604"/>
      <c r="BX108" s="1604"/>
      <c r="BY108" s="1604"/>
      <c r="BZ108" s="1604"/>
      <c r="CA108" s="1604"/>
      <c r="CB108" s="1604"/>
      <c r="CC108" s="1604"/>
      <c r="CD108" s="1604"/>
      <c r="CE108" s="1604"/>
      <c r="CF108" s="1604"/>
      <c r="CG108" s="1604"/>
      <c r="CH108" s="1604"/>
      <c r="CI108" s="1604"/>
      <c r="CJ108" s="1604"/>
      <c r="CK108" s="1604"/>
      <c r="CL108" s="1604"/>
      <c r="CM108" s="1604"/>
      <c r="CN108" s="1604"/>
      <c r="CO108" s="1604"/>
      <c r="CP108" s="1604"/>
      <c r="CQ108" s="1604"/>
      <c r="CR108" s="1604"/>
      <c r="CS108" s="1604"/>
      <c r="CT108" s="1604"/>
      <c r="CU108" s="1604"/>
      <c r="CV108" s="1604"/>
      <c r="CW108" s="1604"/>
      <c r="CX108" s="1604"/>
      <c r="CY108" s="1604"/>
      <c r="CZ108" s="1604"/>
      <c r="DA108" s="1604"/>
      <c r="DB108" s="1604"/>
      <c r="DC108" s="1604"/>
      <c r="DD108" s="1604"/>
      <c r="DE108" s="1604"/>
      <c r="DF108" s="1604"/>
      <c r="DG108" s="1604"/>
      <c r="DH108" s="1604"/>
      <c r="DI108" s="1604"/>
      <c r="DJ108" s="1604"/>
      <c r="DK108" s="1604"/>
      <c r="DL108" s="1604"/>
      <c r="DM108" s="1604"/>
      <c r="DN108" s="1604"/>
      <c r="DO108" s="1604"/>
      <c r="DP108" s="1604"/>
      <c r="DQ108" s="1604"/>
      <c r="DR108" s="1604"/>
      <c r="DS108" s="1604"/>
      <c r="DT108" s="1604"/>
      <c r="DU108" s="1604"/>
      <c r="DV108" s="1604"/>
      <c r="DW108" s="1604"/>
      <c r="DX108" s="1604"/>
      <c r="DY108" s="1604"/>
      <c r="DZ108" s="1604"/>
      <c r="EA108" s="1604"/>
      <c r="EB108" s="1604"/>
      <c r="EC108" s="1604"/>
      <c r="ED108" s="1604"/>
      <c r="EE108" s="1604"/>
      <c r="EF108" s="1604"/>
      <c r="EG108" s="1604"/>
      <c r="EH108" s="1604"/>
      <c r="EI108" s="1604"/>
      <c r="EJ108" s="1604"/>
      <c r="EK108" s="1604"/>
      <c r="EL108" s="1604"/>
      <c r="EM108" s="1604"/>
      <c r="EN108" s="1604"/>
      <c r="EO108" s="1604"/>
      <c r="EP108" s="1604"/>
      <c r="EQ108" s="1604"/>
      <c r="ER108" s="1604"/>
      <c r="ES108" s="1604"/>
      <c r="ET108" s="1604"/>
      <c r="EU108" s="1604"/>
      <c r="EV108" s="1604"/>
      <c r="EW108" s="1604"/>
      <c r="EX108" s="1604"/>
      <c r="EY108" s="1604"/>
      <c r="EZ108" s="1604"/>
      <c r="FA108" s="1604"/>
      <c r="FB108" s="1604"/>
      <c r="FC108" s="1604"/>
      <c r="FD108" s="1604"/>
      <c r="FE108" s="1604"/>
      <c r="FF108" s="1604"/>
      <c r="FG108" s="1604"/>
      <c r="FH108" s="1604"/>
      <c r="FI108" s="1604"/>
      <c r="FJ108" s="1604"/>
      <c r="FK108" s="1604"/>
      <c r="FL108" s="1604"/>
      <c r="FM108" s="1604"/>
      <c r="FN108" s="1604"/>
      <c r="FO108" s="1604"/>
      <c r="FP108" s="1604"/>
      <c r="FQ108" s="1604"/>
      <c r="FR108" s="1604"/>
      <c r="FS108" s="1604"/>
      <c r="FT108" s="1604"/>
      <c r="FU108" s="1604"/>
      <c r="FV108" s="1604"/>
      <c r="FW108" s="1604"/>
      <c r="FX108" s="1604"/>
      <c r="FY108" s="1604"/>
      <c r="FZ108" s="1604"/>
      <c r="GA108" s="1604"/>
      <c r="GB108" s="1604"/>
      <c r="GC108" s="1604"/>
      <c r="GD108" s="1604"/>
      <c r="GE108" s="1604"/>
      <c r="GF108" s="1604"/>
      <c r="GG108" s="1604"/>
      <c r="GH108" s="1604"/>
      <c r="GI108" s="1604"/>
      <c r="GJ108" s="1604"/>
      <c r="GK108" s="1604"/>
      <c r="GL108" s="1604"/>
      <c r="GM108" s="1604"/>
      <c r="GN108" s="1604"/>
      <c r="GO108" s="1604"/>
      <c r="GP108" s="1604"/>
      <c r="GQ108" s="1604"/>
      <c r="GR108" s="1604"/>
      <c r="GS108" s="1604"/>
      <c r="GT108" s="1604"/>
      <c r="GU108" s="1604"/>
      <c r="GV108" s="1604"/>
      <c r="GW108" s="1604"/>
      <c r="GX108" s="1604"/>
      <c r="GY108" s="1604"/>
      <c r="GZ108" s="1604"/>
      <c r="HA108" s="1604"/>
      <c r="HB108" s="1604"/>
      <c r="HC108" s="1604"/>
      <c r="HD108" s="1604"/>
      <c r="HE108" s="1604"/>
      <c r="HF108" s="1604"/>
      <c r="HG108" s="1604"/>
      <c r="HH108" s="1604"/>
      <c r="HI108" s="1604"/>
      <c r="HJ108" s="1604"/>
      <c r="HK108" s="1604"/>
      <c r="HL108" s="1604"/>
      <c r="HM108" s="1604"/>
      <c r="HN108" s="1604"/>
      <c r="HO108" s="1604"/>
      <c r="HP108" s="1604"/>
      <c r="HQ108" s="1604"/>
      <c r="HR108" s="1604"/>
      <c r="HS108" s="1604"/>
      <c r="HT108" s="1604"/>
      <c r="HU108" s="1604"/>
      <c r="HV108" s="1604"/>
      <c r="HW108" s="1604"/>
      <c r="HX108" s="1604"/>
      <c r="HY108" s="1604"/>
      <c r="HZ108" s="1604"/>
      <c r="IA108" s="1604"/>
      <c r="IB108" s="1604"/>
      <c r="IC108" s="1604"/>
      <c r="ID108" s="1604"/>
      <c r="IE108" s="1604"/>
      <c r="IF108" s="1604"/>
      <c r="IG108" s="1604"/>
      <c r="IH108" s="1604"/>
      <c r="II108" s="1604"/>
      <c r="IJ108" s="1604"/>
      <c r="IK108" s="1604"/>
      <c r="IL108" s="1604"/>
      <c r="IM108" s="1604"/>
      <c r="IN108" s="1604"/>
      <c r="IO108" s="1604"/>
      <c r="IP108" s="1604"/>
      <c r="IQ108" s="1604"/>
      <c r="IR108" s="1604"/>
      <c r="IS108" s="1604"/>
      <c r="IT108" s="1604"/>
      <c r="IU108" s="1604"/>
    </row>
    <row r="109" spans="1:255">
      <c r="A109" s="2221">
        <v>37</v>
      </c>
      <c r="B109" s="1586" t="s">
        <v>5381</v>
      </c>
      <c r="C109" s="1586" t="s">
        <v>5341</v>
      </c>
      <c r="D109" s="1586" t="s">
        <v>5341</v>
      </c>
      <c r="E109" s="1945"/>
      <c r="F109" s="1585"/>
      <c r="G109" s="1586"/>
      <c r="H109" s="1586"/>
      <c r="I109" s="1586"/>
      <c r="J109" s="1586"/>
      <c r="K109" s="1917"/>
      <c r="L109" s="1917"/>
      <c r="M109" s="1956">
        <v>37</v>
      </c>
      <c r="N109" s="1585"/>
      <c r="O109" s="1917"/>
      <c r="P109" s="1917"/>
      <c r="Q109" s="1917">
        <v>51868881</v>
      </c>
      <c r="R109" s="1917">
        <f t="shared" si="0"/>
        <v>51868881</v>
      </c>
      <c r="S109" s="1956">
        <v>37</v>
      </c>
      <c r="T109" s="1604"/>
      <c r="U109" s="1604"/>
      <c r="V109" s="1604"/>
      <c r="W109" s="1604"/>
      <c r="X109" s="1604"/>
      <c r="Y109" s="1604"/>
      <c r="Z109" s="1604"/>
      <c r="AA109" s="1604"/>
      <c r="AB109" s="1604"/>
      <c r="AC109" s="1604"/>
      <c r="AD109" s="1604"/>
      <c r="AE109" s="1604"/>
      <c r="AF109" s="1604"/>
      <c r="AG109" s="1604"/>
      <c r="AH109" s="1604"/>
      <c r="AI109" s="1604"/>
      <c r="AJ109" s="1604"/>
      <c r="AK109" s="1604"/>
      <c r="AL109" s="1604"/>
      <c r="AM109" s="1604"/>
      <c r="AN109" s="1604"/>
      <c r="AO109" s="1604"/>
      <c r="AP109" s="1604"/>
      <c r="AQ109" s="1604"/>
      <c r="AR109" s="1604"/>
      <c r="AS109" s="1604"/>
      <c r="AT109" s="1604"/>
      <c r="AU109" s="1604"/>
      <c r="AV109" s="1604"/>
      <c r="AW109" s="1604"/>
      <c r="AX109" s="1604"/>
      <c r="AY109" s="1604"/>
      <c r="AZ109" s="1604"/>
      <c r="BA109" s="1604"/>
      <c r="BB109" s="1604"/>
      <c r="BC109" s="1604"/>
      <c r="BD109" s="1604"/>
      <c r="BE109" s="1604"/>
      <c r="BF109" s="1604"/>
      <c r="BG109" s="1604"/>
      <c r="BH109" s="1604"/>
      <c r="BI109" s="1604"/>
      <c r="BJ109" s="1604"/>
      <c r="BK109" s="1604"/>
      <c r="BL109" s="1604"/>
      <c r="BM109" s="1604"/>
      <c r="BN109" s="1604"/>
      <c r="BO109" s="1604"/>
      <c r="BP109" s="1604"/>
      <c r="BQ109" s="1604"/>
      <c r="BR109" s="1604"/>
      <c r="BS109" s="1604"/>
      <c r="BT109" s="1604"/>
      <c r="BU109" s="1604"/>
      <c r="BV109" s="1604"/>
      <c r="BW109" s="1604"/>
      <c r="BX109" s="1604"/>
      <c r="BY109" s="1604"/>
      <c r="BZ109" s="1604"/>
      <c r="CA109" s="1604"/>
      <c r="CB109" s="1604"/>
      <c r="CC109" s="1604"/>
      <c r="CD109" s="1604"/>
      <c r="CE109" s="1604"/>
      <c r="CF109" s="1604"/>
      <c r="CG109" s="1604"/>
      <c r="CH109" s="1604"/>
      <c r="CI109" s="1604"/>
      <c r="CJ109" s="1604"/>
      <c r="CK109" s="1604"/>
      <c r="CL109" s="1604"/>
      <c r="CM109" s="1604"/>
      <c r="CN109" s="1604"/>
      <c r="CO109" s="1604"/>
      <c r="CP109" s="1604"/>
      <c r="CQ109" s="1604"/>
      <c r="CR109" s="1604"/>
      <c r="CS109" s="1604"/>
      <c r="CT109" s="1604"/>
      <c r="CU109" s="1604"/>
      <c r="CV109" s="1604"/>
      <c r="CW109" s="1604"/>
      <c r="CX109" s="1604"/>
      <c r="CY109" s="1604"/>
      <c r="CZ109" s="1604"/>
      <c r="DA109" s="1604"/>
      <c r="DB109" s="1604"/>
      <c r="DC109" s="1604"/>
      <c r="DD109" s="1604"/>
      <c r="DE109" s="1604"/>
      <c r="DF109" s="1604"/>
      <c r="DG109" s="1604"/>
      <c r="DH109" s="1604"/>
      <c r="DI109" s="1604"/>
      <c r="DJ109" s="1604"/>
      <c r="DK109" s="1604"/>
      <c r="DL109" s="1604"/>
      <c r="DM109" s="1604"/>
      <c r="DN109" s="1604"/>
      <c r="DO109" s="1604"/>
      <c r="DP109" s="1604"/>
      <c r="DQ109" s="1604"/>
      <c r="DR109" s="1604"/>
      <c r="DS109" s="1604"/>
      <c r="DT109" s="1604"/>
      <c r="DU109" s="1604"/>
      <c r="DV109" s="1604"/>
      <c r="DW109" s="1604"/>
      <c r="DX109" s="1604"/>
      <c r="DY109" s="1604"/>
      <c r="DZ109" s="1604"/>
      <c r="EA109" s="1604"/>
      <c r="EB109" s="1604"/>
      <c r="EC109" s="1604"/>
      <c r="ED109" s="1604"/>
      <c r="EE109" s="1604"/>
      <c r="EF109" s="1604"/>
      <c r="EG109" s="1604"/>
      <c r="EH109" s="1604"/>
      <c r="EI109" s="1604"/>
      <c r="EJ109" s="1604"/>
      <c r="EK109" s="1604"/>
      <c r="EL109" s="1604"/>
      <c r="EM109" s="1604"/>
      <c r="EN109" s="1604"/>
      <c r="EO109" s="1604"/>
      <c r="EP109" s="1604"/>
      <c r="EQ109" s="1604"/>
      <c r="ER109" s="1604"/>
      <c r="ES109" s="1604"/>
      <c r="ET109" s="1604"/>
      <c r="EU109" s="1604"/>
      <c r="EV109" s="1604"/>
      <c r="EW109" s="1604"/>
      <c r="EX109" s="1604"/>
      <c r="EY109" s="1604"/>
      <c r="EZ109" s="1604"/>
      <c r="FA109" s="1604"/>
      <c r="FB109" s="1604"/>
      <c r="FC109" s="1604"/>
      <c r="FD109" s="1604"/>
      <c r="FE109" s="1604"/>
      <c r="FF109" s="1604"/>
      <c r="FG109" s="1604"/>
      <c r="FH109" s="1604"/>
      <c r="FI109" s="1604"/>
      <c r="FJ109" s="1604"/>
      <c r="FK109" s="1604"/>
      <c r="FL109" s="1604"/>
      <c r="FM109" s="1604"/>
      <c r="FN109" s="1604"/>
      <c r="FO109" s="1604"/>
      <c r="FP109" s="1604"/>
      <c r="FQ109" s="1604"/>
      <c r="FR109" s="1604"/>
      <c r="FS109" s="1604"/>
      <c r="FT109" s="1604"/>
      <c r="FU109" s="1604"/>
      <c r="FV109" s="1604"/>
      <c r="FW109" s="1604"/>
      <c r="FX109" s="1604"/>
      <c r="FY109" s="1604"/>
      <c r="FZ109" s="1604"/>
      <c r="GA109" s="1604"/>
      <c r="GB109" s="1604"/>
      <c r="GC109" s="1604"/>
      <c r="GD109" s="1604"/>
      <c r="GE109" s="1604"/>
      <c r="GF109" s="1604"/>
      <c r="GG109" s="1604"/>
      <c r="GH109" s="1604"/>
      <c r="GI109" s="1604"/>
      <c r="GJ109" s="1604"/>
      <c r="GK109" s="1604"/>
      <c r="GL109" s="1604"/>
      <c r="GM109" s="1604"/>
      <c r="GN109" s="1604"/>
      <c r="GO109" s="1604"/>
      <c r="GP109" s="1604"/>
      <c r="GQ109" s="1604"/>
      <c r="GR109" s="1604"/>
      <c r="GS109" s="1604"/>
      <c r="GT109" s="1604"/>
      <c r="GU109" s="1604"/>
      <c r="GV109" s="1604"/>
      <c r="GW109" s="1604"/>
      <c r="GX109" s="1604"/>
      <c r="GY109" s="1604"/>
      <c r="GZ109" s="1604"/>
      <c r="HA109" s="1604"/>
      <c r="HB109" s="1604"/>
      <c r="HC109" s="1604"/>
      <c r="HD109" s="1604"/>
      <c r="HE109" s="1604"/>
      <c r="HF109" s="1604"/>
      <c r="HG109" s="1604"/>
      <c r="HH109" s="1604"/>
      <c r="HI109" s="1604"/>
      <c r="HJ109" s="1604"/>
      <c r="HK109" s="1604"/>
      <c r="HL109" s="1604"/>
      <c r="HM109" s="1604"/>
      <c r="HN109" s="1604"/>
      <c r="HO109" s="1604"/>
      <c r="HP109" s="1604"/>
      <c r="HQ109" s="1604"/>
      <c r="HR109" s="1604"/>
      <c r="HS109" s="1604"/>
      <c r="HT109" s="1604"/>
      <c r="HU109" s="1604"/>
      <c r="HV109" s="1604"/>
      <c r="HW109" s="1604"/>
      <c r="HX109" s="1604"/>
      <c r="HY109" s="1604"/>
      <c r="HZ109" s="1604"/>
      <c r="IA109" s="1604"/>
      <c r="IB109" s="1604"/>
      <c r="IC109" s="1604"/>
      <c r="ID109" s="1604"/>
      <c r="IE109" s="1604"/>
      <c r="IF109" s="1604"/>
      <c r="IG109" s="1604"/>
      <c r="IH109" s="1604"/>
      <c r="II109" s="1604"/>
      <c r="IJ109" s="1604"/>
      <c r="IK109" s="1604"/>
      <c r="IL109" s="1604"/>
      <c r="IM109" s="1604"/>
      <c r="IN109" s="1604"/>
      <c r="IO109" s="1604"/>
      <c r="IP109" s="1604"/>
      <c r="IQ109" s="1604"/>
      <c r="IR109" s="1604"/>
      <c r="IS109" s="1604"/>
      <c r="IT109" s="1604"/>
      <c r="IU109" s="1604"/>
    </row>
    <row r="110" spans="1:255">
      <c r="A110" s="2221">
        <v>38</v>
      </c>
      <c r="B110" s="1586"/>
      <c r="C110" s="1586"/>
      <c r="D110" s="1586"/>
      <c r="E110" s="1945"/>
      <c r="F110" s="1585"/>
      <c r="G110" s="1586"/>
      <c r="H110" s="1586"/>
      <c r="I110" s="1586"/>
      <c r="J110" s="1586"/>
      <c r="K110" s="1917"/>
      <c r="L110" s="1917"/>
      <c r="M110" s="1956">
        <v>38</v>
      </c>
      <c r="N110" s="1585"/>
      <c r="O110" s="1917"/>
      <c r="P110" s="1917"/>
      <c r="Q110" s="1917"/>
      <c r="R110" s="1917">
        <f t="shared" si="0"/>
        <v>0</v>
      </c>
      <c r="S110" s="1956">
        <v>38</v>
      </c>
      <c r="T110" s="1604"/>
      <c r="U110" s="1604"/>
      <c r="V110" s="1604"/>
      <c r="W110" s="1604"/>
      <c r="X110" s="1604"/>
      <c r="Y110" s="1604"/>
      <c r="Z110" s="1604"/>
      <c r="AA110" s="1604"/>
      <c r="AB110" s="1604"/>
      <c r="AC110" s="1604"/>
      <c r="AD110" s="1604"/>
      <c r="AE110" s="1604"/>
      <c r="AF110" s="1604"/>
      <c r="AG110" s="1604"/>
      <c r="AH110" s="1604"/>
      <c r="AI110" s="1604"/>
      <c r="AJ110" s="1604"/>
      <c r="AK110" s="1604"/>
      <c r="AL110" s="1604"/>
      <c r="AM110" s="1604"/>
      <c r="AN110" s="1604"/>
      <c r="AO110" s="1604"/>
      <c r="AP110" s="1604"/>
      <c r="AQ110" s="1604"/>
      <c r="AR110" s="1604"/>
      <c r="AS110" s="1604"/>
      <c r="AT110" s="1604"/>
      <c r="AU110" s="1604"/>
      <c r="AV110" s="1604"/>
      <c r="AW110" s="1604"/>
      <c r="AX110" s="1604"/>
      <c r="AY110" s="1604"/>
      <c r="AZ110" s="1604"/>
      <c r="BA110" s="1604"/>
      <c r="BB110" s="1604"/>
      <c r="BC110" s="1604"/>
      <c r="BD110" s="1604"/>
      <c r="BE110" s="1604"/>
      <c r="BF110" s="1604"/>
      <c r="BG110" s="1604"/>
      <c r="BH110" s="1604"/>
      <c r="BI110" s="1604"/>
      <c r="BJ110" s="1604"/>
      <c r="BK110" s="1604"/>
      <c r="BL110" s="1604"/>
      <c r="BM110" s="1604"/>
      <c r="BN110" s="1604"/>
      <c r="BO110" s="1604"/>
      <c r="BP110" s="1604"/>
      <c r="BQ110" s="1604"/>
      <c r="BR110" s="1604"/>
      <c r="BS110" s="1604"/>
      <c r="BT110" s="1604"/>
      <c r="BU110" s="1604"/>
      <c r="BV110" s="1604"/>
      <c r="BW110" s="1604"/>
      <c r="BX110" s="1604"/>
      <c r="BY110" s="1604"/>
      <c r="BZ110" s="1604"/>
      <c r="CA110" s="1604"/>
      <c r="CB110" s="1604"/>
      <c r="CC110" s="1604"/>
      <c r="CD110" s="1604"/>
      <c r="CE110" s="1604"/>
      <c r="CF110" s="1604"/>
      <c r="CG110" s="1604"/>
      <c r="CH110" s="1604"/>
      <c r="CI110" s="1604"/>
      <c r="CJ110" s="1604"/>
      <c r="CK110" s="1604"/>
      <c r="CL110" s="1604"/>
      <c r="CM110" s="1604"/>
      <c r="CN110" s="1604"/>
      <c r="CO110" s="1604"/>
      <c r="CP110" s="1604"/>
      <c r="CQ110" s="1604"/>
      <c r="CR110" s="1604"/>
      <c r="CS110" s="1604"/>
      <c r="CT110" s="1604"/>
      <c r="CU110" s="1604"/>
      <c r="CV110" s="1604"/>
      <c r="CW110" s="1604"/>
      <c r="CX110" s="1604"/>
      <c r="CY110" s="1604"/>
      <c r="CZ110" s="1604"/>
      <c r="DA110" s="1604"/>
      <c r="DB110" s="1604"/>
      <c r="DC110" s="1604"/>
      <c r="DD110" s="1604"/>
      <c r="DE110" s="1604"/>
      <c r="DF110" s="1604"/>
      <c r="DG110" s="1604"/>
      <c r="DH110" s="1604"/>
      <c r="DI110" s="1604"/>
      <c r="DJ110" s="1604"/>
      <c r="DK110" s="1604"/>
      <c r="DL110" s="1604"/>
      <c r="DM110" s="1604"/>
      <c r="DN110" s="1604"/>
      <c r="DO110" s="1604"/>
      <c r="DP110" s="1604"/>
      <c r="DQ110" s="1604"/>
      <c r="DR110" s="1604"/>
      <c r="DS110" s="1604"/>
      <c r="DT110" s="1604"/>
      <c r="DU110" s="1604"/>
      <c r="DV110" s="1604"/>
      <c r="DW110" s="1604"/>
      <c r="DX110" s="1604"/>
      <c r="DY110" s="1604"/>
      <c r="DZ110" s="1604"/>
      <c r="EA110" s="1604"/>
      <c r="EB110" s="1604"/>
      <c r="EC110" s="1604"/>
      <c r="ED110" s="1604"/>
      <c r="EE110" s="1604"/>
      <c r="EF110" s="1604"/>
      <c r="EG110" s="1604"/>
      <c r="EH110" s="1604"/>
      <c r="EI110" s="1604"/>
      <c r="EJ110" s="1604"/>
      <c r="EK110" s="1604"/>
      <c r="EL110" s="1604"/>
      <c r="EM110" s="1604"/>
      <c r="EN110" s="1604"/>
      <c r="EO110" s="1604"/>
      <c r="EP110" s="1604"/>
      <c r="EQ110" s="1604"/>
      <c r="ER110" s="1604"/>
      <c r="ES110" s="1604"/>
      <c r="ET110" s="1604"/>
      <c r="EU110" s="1604"/>
      <c r="EV110" s="1604"/>
      <c r="EW110" s="1604"/>
      <c r="EX110" s="1604"/>
      <c r="EY110" s="1604"/>
      <c r="EZ110" s="1604"/>
      <c r="FA110" s="1604"/>
      <c r="FB110" s="1604"/>
      <c r="FC110" s="1604"/>
      <c r="FD110" s="1604"/>
      <c r="FE110" s="1604"/>
      <c r="FF110" s="1604"/>
      <c r="FG110" s="1604"/>
      <c r="FH110" s="1604"/>
      <c r="FI110" s="1604"/>
      <c r="FJ110" s="1604"/>
      <c r="FK110" s="1604"/>
      <c r="FL110" s="1604"/>
      <c r="FM110" s="1604"/>
      <c r="FN110" s="1604"/>
      <c r="FO110" s="1604"/>
      <c r="FP110" s="1604"/>
      <c r="FQ110" s="1604"/>
      <c r="FR110" s="1604"/>
      <c r="FS110" s="1604"/>
      <c r="FT110" s="1604"/>
      <c r="FU110" s="1604"/>
      <c r="FV110" s="1604"/>
      <c r="FW110" s="1604"/>
      <c r="FX110" s="1604"/>
      <c r="FY110" s="1604"/>
      <c r="FZ110" s="1604"/>
      <c r="GA110" s="1604"/>
      <c r="GB110" s="1604"/>
      <c r="GC110" s="1604"/>
      <c r="GD110" s="1604"/>
      <c r="GE110" s="1604"/>
      <c r="GF110" s="1604"/>
      <c r="GG110" s="1604"/>
      <c r="GH110" s="1604"/>
      <c r="GI110" s="1604"/>
      <c r="GJ110" s="1604"/>
      <c r="GK110" s="1604"/>
      <c r="GL110" s="1604"/>
      <c r="GM110" s="1604"/>
      <c r="GN110" s="1604"/>
      <c r="GO110" s="1604"/>
      <c r="GP110" s="1604"/>
      <c r="GQ110" s="1604"/>
      <c r="GR110" s="1604"/>
      <c r="GS110" s="1604"/>
      <c r="GT110" s="1604"/>
      <c r="GU110" s="1604"/>
      <c r="GV110" s="1604"/>
      <c r="GW110" s="1604"/>
      <c r="GX110" s="1604"/>
      <c r="GY110" s="1604"/>
      <c r="GZ110" s="1604"/>
      <c r="HA110" s="1604"/>
      <c r="HB110" s="1604"/>
      <c r="HC110" s="1604"/>
      <c r="HD110" s="1604"/>
      <c r="HE110" s="1604"/>
      <c r="HF110" s="1604"/>
      <c r="HG110" s="1604"/>
      <c r="HH110" s="1604"/>
      <c r="HI110" s="1604"/>
      <c r="HJ110" s="1604"/>
      <c r="HK110" s="1604"/>
      <c r="HL110" s="1604"/>
      <c r="HM110" s="1604"/>
      <c r="HN110" s="1604"/>
      <c r="HO110" s="1604"/>
      <c r="HP110" s="1604"/>
      <c r="HQ110" s="1604"/>
      <c r="HR110" s="1604"/>
      <c r="HS110" s="1604"/>
      <c r="HT110" s="1604"/>
      <c r="HU110" s="1604"/>
      <c r="HV110" s="1604"/>
      <c r="HW110" s="1604"/>
      <c r="HX110" s="1604"/>
      <c r="HY110" s="1604"/>
      <c r="HZ110" s="1604"/>
      <c r="IA110" s="1604"/>
      <c r="IB110" s="1604"/>
      <c r="IC110" s="1604"/>
      <c r="ID110" s="1604"/>
      <c r="IE110" s="1604"/>
      <c r="IF110" s="1604"/>
      <c r="IG110" s="1604"/>
      <c r="IH110" s="1604"/>
      <c r="II110" s="1604"/>
      <c r="IJ110" s="1604"/>
      <c r="IK110" s="1604"/>
      <c r="IL110" s="1604"/>
      <c r="IM110" s="1604"/>
      <c r="IN110" s="1604"/>
      <c r="IO110" s="1604"/>
      <c r="IP110" s="1604"/>
      <c r="IQ110" s="1604"/>
      <c r="IR110" s="1604"/>
      <c r="IS110" s="1604"/>
      <c r="IT110" s="1604"/>
      <c r="IU110" s="1604"/>
    </row>
    <row r="111" spans="1:255">
      <c r="A111" s="2221">
        <v>39</v>
      </c>
      <c r="B111" s="1586"/>
      <c r="C111" s="1586"/>
      <c r="D111" s="1586"/>
      <c r="E111" s="1945"/>
      <c r="F111" s="1585"/>
      <c r="G111" s="1586"/>
      <c r="H111" s="1586"/>
      <c r="I111" s="1586"/>
      <c r="J111" s="1586"/>
      <c r="K111" s="1917"/>
      <c r="L111" s="1917"/>
      <c r="M111" s="1956">
        <v>39</v>
      </c>
      <c r="N111" s="1585"/>
      <c r="O111" s="1917"/>
      <c r="P111" s="1917"/>
      <c r="Q111" s="1917"/>
      <c r="R111" s="1917">
        <f t="shared" si="0"/>
        <v>0</v>
      </c>
      <c r="S111" s="1956">
        <v>39</v>
      </c>
      <c r="T111" s="1604"/>
      <c r="U111" s="1604"/>
      <c r="V111" s="1604"/>
      <c r="W111" s="1604"/>
      <c r="X111" s="1604"/>
      <c r="Y111" s="1604"/>
      <c r="Z111" s="1604"/>
      <c r="AA111" s="1604"/>
      <c r="AB111" s="1604"/>
      <c r="AC111" s="1604"/>
      <c r="AD111" s="1604"/>
      <c r="AE111" s="1604"/>
      <c r="AF111" s="1604"/>
      <c r="AG111" s="1604"/>
      <c r="AH111" s="1604"/>
      <c r="AI111" s="1604"/>
      <c r="AJ111" s="1604"/>
      <c r="AK111" s="1604"/>
      <c r="AL111" s="1604"/>
      <c r="AM111" s="1604"/>
      <c r="AN111" s="1604"/>
      <c r="AO111" s="1604"/>
      <c r="AP111" s="1604"/>
      <c r="AQ111" s="1604"/>
      <c r="AR111" s="1604"/>
      <c r="AS111" s="1604"/>
      <c r="AT111" s="1604"/>
      <c r="AU111" s="1604"/>
      <c r="AV111" s="1604"/>
      <c r="AW111" s="1604"/>
      <c r="AX111" s="1604"/>
      <c r="AY111" s="1604"/>
      <c r="AZ111" s="1604"/>
      <c r="BA111" s="1604"/>
      <c r="BB111" s="1604"/>
      <c r="BC111" s="1604"/>
      <c r="BD111" s="1604"/>
      <c r="BE111" s="1604"/>
      <c r="BF111" s="1604"/>
      <c r="BG111" s="1604"/>
      <c r="BH111" s="1604"/>
      <c r="BI111" s="1604"/>
      <c r="BJ111" s="1604"/>
      <c r="BK111" s="1604"/>
      <c r="BL111" s="1604"/>
      <c r="BM111" s="1604"/>
      <c r="BN111" s="1604"/>
      <c r="BO111" s="1604"/>
      <c r="BP111" s="1604"/>
      <c r="BQ111" s="1604"/>
      <c r="BR111" s="1604"/>
      <c r="BS111" s="1604"/>
      <c r="BT111" s="1604"/>
      <c r="BU111" s="1604"/>
      <c r="BV111" s="1604"/>
      <c r="BW111" s="1604"/>
      <c r="BX111" s="1604"/>
      <c r="BY111" s="1604"/>
      <c r="BZ111" s="1604"/>
      <c r="CA111" s="1604"/>
      <c r="CB111" s="1604"/>
      <c r="CC111" s="1604"/>
      <c r="CD111" s="1604"/>
      <c r="CE111" s="1604"/>
      <c r="CF111" s="1604"/>
      <c r="CG111" s="1604"/>
      <c r="CH111" s="1604"/>
      <c r="CI111" s="1604"/>
      <c r="CJ111" s="1604"/>
      <c r="CK111" s="1604"/>
      <c r="CL111" s="1604"/>
      <c r="CM111" s="1604"/>
      <c r="CN111" s="1604"/>
      <c r="CO111" s="1604"/>
      <c r="CP111" s="1604"/>
      <c r="CQ111" s="1604"/>
      <c r="CR111" s="1604"/>
      <c r="CS111" s="1604"/>
      <c r="CT111" s="1604"/>
      <c r="CU111" s="1604"/>
      <c r="CV111" s="1604"/>
      <c r="CW111" s="1604"/>
      <c r="CX111" s="1604"/>
      <c r="CY111" s="1604"/>
      <c r="CZ111" s="1604"/>
      <c r="DA111" s="1604"/>
      <c r="DB111" s="1604"/>
      <c r="DC111" s="1604"/>
      <c r="DD111" s="1604"/>
      <c r="DE111" s="1604"/>
      <c r="DF111" s="1604"/>
      <c r="DG111" s="1604"/>
      <c r="DH111" s="1604"/>
      <c r="DI111" s="1604"/>
      <c r="DJ111" s="1604"/>
      <c r="DK111" s="1604"/>
      <c r="DL111" s="1604"/>
      <c r="DM111" s="1604"/>
      <c r="DN111" s="1604"/>
      <c r="DO111" s="1604"/>
      <c r="DP111" s="1604"/>
      <c r="DQ111" s="1604"/>
      <c r="DR111" s="1604"/>
      <c r="DS111" s="1604"/>
      <c r="DT111" s="1604"/>
      <c r="DU111" s="1604"/>
      <c r="DV111" s="1604"/>
      <c r="DW111" s="1604"/>
      <c r="DX111" s="1604"/>
      <c r="DY111" s="1604"/>
      <c r="DZ111" s="1604"/>
      <c r="EA111" s="1604"/>
      <c r="EB111" s="1604"/>
      <c r="EC111" s="1604"/>
      <c r="ED111" s="1604"/>
      <c r="EE111" s="1604"/>
      <c r="EF111" s="1604"/>
      <c r="EG111" s="1604"/>
      <c r="EH111" s="1604"/>
      <c r="EI111" s="1604"/>
      <c r="EJ111" s="1604"/>
      <c r="EK111" s="1604"/>
      <c r="EL111" s="1604"/>
      <c r="EM111" s="1604"/>
      <c r="EN111" s="1604"/>
      <c r="EO111" s="1604"/>
      <c r="EP111" s="1604"/>
      <c r="EQ111" s="1604"/>
      <c r="ER111" s="1604"/>
      <c r="ES111" s="1604"/>
      <c r="ET111" s="1604"/>
      <c r="EU111" s="1604"/>
      <c r="EV111" s="1604"/>
      <c r="EW111" s="1604"/>
      <c r="EX111" s="1604"/>
      <c r="EY111" s="1604"/>
      <c r="EZ111" s="1604"/>
      <c r="FA111" s="1604"/>
      <c r="FB111" s="1604"/>
      <c r="FC111" s="1604"/>
      <c r="FD111" s="1604"/>
      <c r="FE111" s="1604"/>
      <c r="FF111" s="1604"/>
      <c r="FG111" s="1604"/>
      <c r="FH111" s="1604"/>
      <c r="FI111" s="1604"/>
      <c r="FJ111" s="1604"/>
      <c r="FK111" s="1604"/>
      <c r="FL111" s="1604"/>
      <c r="FM111" s="1604"/>
      <c r="FN111" s="1604"/>
      <c r="FO111" s="1604"/>
      <c r="FP111" s="1604"/>
      <c r="FQ111" s="1604"/>
      <c r="FR111" s="1604"/>
      <c r="FS111" s="1604"/>
      <c r="FT111" s="1604"/>
      <c r="FU111" s="1604"/>
      <c r="FV111" s="1604"/>
      <c r="FW111" s="1604"/>
      <c r="FX111" s="1604"/>
      <c r="FY111" s="1604"/>
      <c r="FZ111" s="1604"/>
      <c r="GA111" s="1604"/>
      <c r="GB111" s="1604"/>
      <c r="GC111" s="1604"/>
      <c r="GD111" s="1604"/>
      <c r="GE111" s="1604"/>
      <c r="GF111" s="1604"/>
      <c r="GG111" s="1604"/>
      <c r="GH111" s="1604"/>
      <c r="GI111" s="1604"/>
      <c r="GJ111" s="1604"/>
      <c r="GK111" s="1604"/>
      <c r="GL111" s="1604"/>
      <c r="GM111" s="1604"/>
      <c r="GN111" s="1604"/>
      <c r="GO111" s="1604"/>
      <c r="GP111" s="1604"/>
      <c r="GQ111" s="1604"/>
      <c r="GR111" s="1604"/>
      <c r="GS111" s="1604"/>
      <c r="GT111" s="1604"/>
      <c r="GU111" s="1604"/>
      <c r="GV111" s="1604"/>
      <c r="GW111" s="1604"/>
      <c r="GX111" s="1604"/>
      <c r="GY111" s="1604"/>
      <c r="GZ111" s="1604"/>
      <c r="HA111" s="1604"/>
      <c r="HB111" s="1604"/>
      <c r="HC111" s="1604"/>
      <c r="HD111" s="1604"/>
      <c r="HE111" s="1604"/>
      <c r="HF111" s="1604"/>
      <c r="HG111" s="1604"/>
      <c r="HH111" s="1604"/>
      <c r="HI111" s="1604"/>
      <c r="HJ111" s="1604"/>
      <c r="HK111" s="1604"/>
      <c r="HL111" s="1604"/>
      <c r="HM111" s="1604"/>
      <c r="HN111" s="1604"/>
      <c r="HO111" s="1604"/>
      <c r="HP111" s="1604"/>
      <c r="HQ111" s="1604"/>
      <c r="HR111" s="1604"/>
      <c r="HS111" s="1604"/>
      <c r="HT111" s="1604"/>
      <c r="HU111" s="1604"/>
      <c r="HV111" s="1604"/>
      <c r="HW111" s="1604"/>
      <c r="HX111" s="1604"/>
      <c r="HY111" s="1604"/>
      <c r="HZ111" s="1604"/>
      <c r="IA111" s="1604"/>
      <c r="IB111" s="1604"/>
      <c r="IC111" s="1604"/>
      <c r="ID111" s="1604"/>
      <c r="IE111" s="1604"/>
      <c r="IF111" s="1604"/>
      <c r="IG111" s="1604"/>
      <c r="IH111" s="1604"/>
      <c r="II111" s="1604"/>
      <c r="IJ111" s="1604"/>
      <c r="IK111" s="1604"/>
      <c r="IL111" s="1604"/>
      <c r="IM111" s="1604"/>
      <c r="IN111" s="1604"/>
      <c r="IO111" s="1604"/>
      <c r="IP111" s="1604"/>
      <c r="IQ111" s="1604"/>
      <c r="IR111" s="1604"/>
      <c r="IS111" s="1604"/>
      <c r="IT111" s="1604"/>
      <c r="IU111" s="1604"/>
    </row>
    <row r="112" spans="1:255">
      <c r="A112" s="2221">
        <v>40</v>
      </c>
      <c r="B112" s="1586"/>
      <c r="C112" s="1586"/>
      <c r="D112" s="1586"/>
      <c r="E112" s="1945"/>
      <c r="F112" s="1585"/>
      <c r="G112" s="1586"/>
      <c r="H112" s="1586"/>
      <c r="I112" s="1586"/>
      <c r="J112" s="1586"/>
      <c r="K112" s="1917"/>
      <c r="L112" s="1917"/>
      <c r="M112" s="1956">
        <v>40</v>
      </c>
      <c r="N112" s="1585"/>
      <c r="O112" s="1917"/>
      <c r="P112" s="1917"/>
      <c r="Q112" s="1917"/>
      <c r="R112" s="1917">
        <f t="shared" si="0"/>
        <v>0</v>
      </c>
      <c r="S112" s="1956">
        <v>40</v>
      </c>
      <c r="T112" s="1604"/>
      <c r="U112" s="1604"/>
      <c r="V112" s="1604"/>
      <c r="W112" s="1604"/>
      <c r="X112" s="1604"/>
      <c r="Y112" s="1604"/>
      <c r="Z112" s="1604"/>
      <c r="AA112" s="1604"/>
      <c r="AB112" s="1604"/>
      <c r="AC112" s="1604"/>
      <c r="AD112" s="1604"/>
      <c r="AE112" s="1604"/>
      <c r="AF112" s="1604"/>
      <c r="AG112" s="1604"/>
      <c r="AH112" s="1604"/>
      <c r="AI112" s="1604"/>
      <c r="AJ112" s="1604"/>
      <c r="AK112" s="1604"/>
      <c r="AL112" s="1604"/>
      <c r="AM112" s="1604"/>
      <c r="AN112" s="1604"/>
      <c r="AO112" s="1604"/>
      <c r="AP112" s="1604"/>
      <c r="AQ112" s="1604"/>
      <c r="AR112" s="1604"/>
      <c r="AS112" s="1604"/>
      <c r="AT112" s="1604"/>
      <c r="AU112" s="1604"/>
      <c r="AV112" s="1604"/>
      <c r="AW112" s="1604"/>
      <c r="AX112" s="1604"/>
      <c r="AY112" s="1604"/>
      <c r="AZ112" s="1604"/>
      <c r="BA112" s="1604"/>
      <c r="BB112" s="1604"/>
      <c r="BC112" s="1604"/>
      <c r="BD112" s="1604"/>
      <c r="BE112" s="1604"/>
      <c r="BF112" s="1604"/>
      <c r="BG112" s="1604"/>
      <c r="BH112" s="1604"/>
      <c r="BI112" s="1604"/>
      <c r="BJ112" s="1604"/>
      <c r="BK112" s="1604"/>
      <c r="BL112" s="1604"/>
      <c r="BM112" s="1604"/>
      <c r="BN112" s="1604"/>
      <c r="BO112" s="1604"/>
      <c r="BP112" s="1604"/>
      <c r="BQ112" s="1604"/>
      <c r="BR112" s="1604"/>
      <c r="BS112" s="1604"/>
      <c r="BT112" s="1604"/>
      <c r="BU112" s="1604"/>
      <c r="BV112" s="1604"/>
      <c r="BW112" s="1604"/>
      <c r="BX112" s="1604"/>
      <c r="BY112" s="1604"/>
      <c r="BZ112" s="1604"/>
      <c r="CA112" s="1604"/>
      <c r="CB112" s="1604"/>
      <c r="CC112" s="1604"/>
      <c r="CD112" s="1604"/>
      <c r="CE112" s="1604"/>
      <c r="CF112" s="1604"/>
      <c r="CG112" s="1604"/>
      <c r="CH112" s="1604"/>
      <c r="CI112" s="1604"/>
      <c r="CJ112" s="1604"/>
      <c r="CK112" s="1604"/>
      <c r="CL112" s="1604"/>
      <c r="CM112" s="1604"/>
      <c r="CN112" s="1604"/>
      <c r="CO112" s="1604"/>
      <c r="CP112" s="1604"/>
      <c r="CQ112" s="1604"/>
      <c r="CR112" s="1604"/>
      <c r="CS112" s="1604"/>
      <c r="CT112" s="1604"/>
      <c r="CU112" s="1604"/>
      <c r="CV112" s="1604"/>
      <c r="CW112" s="1604"/>
      <c r="CX112" s="1604"/>
      <c r="CY112" s="1604"/>
      <c r="CZ112" s="1604"/>
      <c r="DA112" s="1604"/>
      <c r="DB112" s="1604"/>
      <c r="DC112" s="1604"/>
      <c r="DD112" s="1604"/>
      <c r="DE112" s="1604"/>
      <c r="DF112" s="1604"/>
      <c r="DG112" s="1604"/>
      <c r="DH112" s="1604"/>
      <c r="DI112" s="1604"/>
      <c r="DJ112" s="1604"/>
      <c r="DK112" s="1604"/>
      <c r="DL112" s="1604"/>
      <c r="DM112" s="1604"/>
      <c r="DN112" s="1604"/>
      <c r="DO112" s="1604"/>
      <c r="DP112" s="1604"/>
      <c r="DQ112" s="1604"/>
      <c r="DR112" s="1604"/>
      <c r="DS112" s="1604"/>
      <c r="DT112" s="1604"/>
      <c r="DU112" s="1604"/>
      <c r="DV112" s="1604"/>
      <c r="DW112" s="1604"/>
      <c r="DX112" s="1604"/>
      <c r="DY112" s="1604"/>
      <c r="DZ112" s="1604"/>
      <c r="EA112" s="1604"/>
      <c r="EB112" s="1604"/>
      <c r="EC112" s="1604"/>
      <c r="ED112" s="1604"/>
      <c r="EE112" s="1604"/>
      <c r="EF112" s="1604"/>
      <c r="EG112" s="1604"/>
      <c r="EH112" s="1604"/>
      <c r="EI112" s="1604"/>
      <c r="EJ112" s="1604"/>
      <c r="EK112" s="1604"/>
      <c r="EL112" s="1604"/>
      <c r="EM112" s="1604"/>
      <c r="EN112" s="1604"/>
      <c r="EO112" s="1604"/>
      <c r="EP112" s="1604"/>
      <c r="EQ112" s="1604"/>
      <c r="ER112" s="1604"/>
      <c r="ES112" s="1604"/>
      <c r="ET112" s="1604"/>
      <c r="EU112" s="1604"/>
      <c r="EV112" s="1604"/>
      <c r="EW112" s="1604"/>
      <c r="EX112" s="1604"/>
      <c r="EY112" s="1604"/>
      <c r="EZ112" s="1604"/>
      <c r="FA112" s="1604"/>
      <c r="FB112" s="1604"/>
      <c r="FC112" s="1604"/>
      <c r="FD112" s="1604"/>
      <c r="FE112" s="1604"/>
      <c r="FF112" s="1604"/>
      <c r="FG112" s="1604"/>
      <c r="FH112" s="1604"/>
      <c r="FI112" s="1604"/>
      <c r="FJ112" s="1604"/>
      <c r="FK112" s="1604"/>
      <c r="FL112" s="1604"/>
      <c r="FM112" s="1604"/>
      <c r="FN112" s="1604"/>
      <c r="FO112" s="1604"/>
      <c r="FP112" s="1604"/>
      <c r="FQ112" s="1604"/>
      <c r="FR112" s="1604"/>
      <c r="FS112" s="1604"/>
      <c r="FT112" s="1604"/>
      <c r="FU112" s="1604"/>
      <c r="FV112" s="1604"/>
      <c r="FW112" s="1604"/>
      <c r="FX112" s="1604"/>
      <c r="FY112" s="1604"/>
      <c r="FZ112" s="1604"/>
      <c r="GA112" s="1604"/>
      <c r="GB112" s="1604"/>
      <c r="GC112" s="1604"/>
      <c r="GD112" s="1604"/>
      <c r="GE112" s="1604"/>
      <c r="GF112" s="1604"/>
      <c r="GG112" s="1604"/>
      <c r="GH112" s="1604"/>
      <c r="GI112" s="1604"/>
      <c r="GJ112" s="1604"/>
      <c r="GK112" s="1604"/>
      <c r="GL112" s="1604"/>
      <c r="GM112" s="1604"/>
      <c r="GN112" s="1604"/>
      <c r="GO112" s="1604"/>
      <c r="GP112" s="1604"/>
      <c r="GQ112" s="1604"/>
      <c r="GR112" s="1604"/>
      <c r="GS112" s="1604"/>
      <c r="GT112" s="1604"/>
      <c r="GU112" s="1604"/>
      <c r="GV112" s="1604"/>
      <c r="GW112" s="1604"/>
      <c r="GX112" s="1604"/>
      <c r="GY112" s="1604"/>
      <c r="GZ112" s="1604"/>
      <c r="HA112" s="1604"/>
      <c r="HB112" s="1604"/>
      <c r="HC112" s="1604"/>
      <c r="HD112" s="1604"/>
      <c r="HE112" s="1604"/>
      <c r="HF112" s="1604"/>
      <c r="HG112" s="1604"/>
      <c r="HH112" s="1604"/>
      <c r="HI112" s="1604"/>
      <c r="HJ112" s="1604"/>
      <c r="HK112" s="1604"/>
      <c r="HL112" s="1604"/>
      <c r="HM112" s="1604"/>
      <c r="HN112" s="1604"/>
      <c r="HO112" s="1604"/>
      <c r="HP112" s="1604"/>
      <c r="HQ112" s="1604"/>
      <c r="HR112" s="1604"/>
      <c r="HS112" s="1604"/>
      <c r="HT112" s="1604"/>
      <c r="HU112" s="1604"/>
      <c r="HV112" s="1604"/>
      <c r="HW112" s="1604"/>
      <c r="HX112" s="1604"/>
      <c r="HY112" s="1604"/>
      <c r="HZ112" s="1604"/>
      <c r="IA112" s="1604"/>
      <c r="IB112" s="1604"/>
      <c r="IC112" s="1604"/>
      <c r="ID112" s="1604"/>
      <c r="IE112" s="1604"/>
      <c r="IF112" s="1604"/>
      <c r="IG112" s="1604"/>
      <c r="IH112" s="1604"/>
      <c r="II112" s="1604"/>
      <c r="IJ112" s="1604"/>
      <c r="IK112" s="1604"/>
      <c r="IL112" s="1604"/>
      <c r="IM112" s="1604"/>
      <c r="IN112" s="1604"/>
      <c r="IO112" s="1604"/>
      <c r="IP112" s="1604"/>
      <c r="IQ112" s="1604"/>
      <c r="IR112" s="1604"/>
      <c r="IS112" s="1604"/>
      <c r="IT112" s="1604"/>
      <c r="IU112" s="1604"/>
    </row>
    <row r="113" spans="1:255">
      <c r="A113" s="2221">
        <v>41</v>
      </c>
      <c r="B113" s="1586"/>
      <c r="C113" s="1586"/>
      <c r="D113" s="1586"/>
      <c r="E113" s="1945"/>
      <c r="F113" s="1585"/>
      <c r="G113" s="1586"/>
      <c r="H113" s="1586"/>
      <c r="I113" s="1586"/>
      <c r="J113" s="1586"/>
      <c r="K113" s="1917"/>
      <c r="L113" s="1917"/>
      <c r="M113" s="1956">
        <v>41</v>
      </c>
      <c r="N113" s="1585"/>
      <c r="O113" s="1917"/>
      <c r="P113" s="1917"/>
      <c r="Q113" s="1917"/>
      <c r="R113" s="1917">
        <f t="shared" si="0"/>
        <v>0</v>
      </c>
      <c r="S113" s="1956">
        <v>41</v>
      </c>
      <c r="T113" s="1604"/>
      <c r="U113" s="1604"/>
      <c r="V113" s="1604"/>
      <c r="W113" s="1604"/>
      <c r="X113" s="1604"/>
      <c r="Y113" s="1604"/>
      <c r="Z113" s="1604"/>
      <c r="AA113" s="1604"/>
      <c r="AB113" s="1604"/>
      <c r="AC113" s="1604"/>
      <c r="AD113" s="1604"/>
      <c r="AE113" s="1604"/>
      <c r="AF113" s="1604"/>
      <c r="AG113" s="1604"/>
      <c r="AH113" s="1604"/>
      <c r="AI113" s="1604"/>
      <c r="AJ113" s="1604"/>
      <c r="AK113" s="1604"/>
      <c r="AL113" s="1604"/>
      <c r="AM113" s="1604"/>
      <c r="AN113" s="1604"/>
      <c r="AO113" s="1604"/>
      <c r="AP113" s="1604"/>
      <c r="AQ113" s="1604"/>
      <c r="AR113" s="1604"/>
      <c r="AS113" s="1604"/>
      <c r="AT113" s="1604"/>
      <c r="AU113" s="1604"/>
      <c r="AV113" s="1604"/>
      <c r="AW113" s="1604"/>
      <c r="AX113" s="1604"/>
      <c r="AY113" s="1604"/>
      <c r="AZ113" s="1604"/>
      <c r="BA113" s="1604"/>
      <c r="BB113" s="1604"/>
      <c r="BC113" s="1604"/>
      <c r="BD113" s="1604"/>
      <c r="BE113" s="1604"/>
      <c r="BF113" s="1604"/>
      <c r="BG113" s="1604"/>
      <c r="BH113" s="1604"/>
      <c r="BI113" s="1604"/>
      <c r="BJ113" s="1604"/>
      <c r="BK113" s="1604"/>
      <c r="BL113" s="1604"/>
      <c r="BM113" s="1604"/>
      <c r="BN113" s="1604"/>
      <c r="BO113" s="1604"/>
      <c r="BP113" s="1604"/>
      <c r="BQ113" s="1604"/>
      <c r="BR113" s="1604"/>
      <c r="BS113" s="1604"/>
      <c r="BT113" s="1604"/>
      <c r="BU113" s="1604"/>
      <c r="BV113" s="1604"/>
      <c r="BW113" s="1604"/>
      <c r="BX113" s="1604"/>
      <c r="BY113" s="1604"/>
      <c r="BZ113" s="1604"/>
      <c r="CA113" s="1604"/>
      <c r="CB113" s="1604"/>
      <c r="CC113" s="1604"/>
      <c r="CD113" s="1604"/>
      <c r="CE113" s="1604"/>
      <c r="CF113" s="1604"/>
      <c r="CG113" s="1604"/>
      <c r="CH113" s="1604"/>
      <c r="CI113" s="1604"/>
      <c r="CJ113" s="1604"/>
      <c r="CK113" s="1604"/>
      <c r="CL113" s="1604"/>
      <c r="CM113" s="1604"/>
      <c r="CN113" s="1604"/>
      <c r="CO113" s="1604"/>
      <c r="CP113" s="1604"/>
      <c r="CQ113" s="1604"/>
      <c r="CR113" s="1604"/>
      <c r="CS113" s="1604"/>
      <c r="CT113" s="1604"/>
      <c r="CU113" s="1604"/>
      <c r="CV113" s="1604"/>
      <c r="CW113" s="1604"/>
      <c r="CX113" s="1604"/>
      <c r="CY113" s="1604"/>
      <c r="CZ113" s="1604"/>
      <c r="DA113" s="1604"/>
      <c r="DB113" s="1604"/>
      <c r="DC113" s="1604"/>
      <c r="DD113" s="1604"/>
      <c r="DE113" s="1604"/>
      <c r="DF113" s="1604"/>
      <c r="DG113" s="1604"/>
      <c r="DH113" s="1604"/>
      <c r="DI113" s="1604"/>
      <c r="DJ113" s="1604"/>
      <c r="DK113" s="1604"/>
      <c r="DL113" s="1604"/>
      <c r="DM113" s="1604"/>
      <c r="DN113" s="1604"/>
      <c r="DO113" s="1604"/>
      <c r="DP113" s="1604"/>
      <c r="DQ113" s="1604"/>
      <c r="DR113" s="1604"/>
      <c r="DS113" s="1604"/>
      <c r="DT113" s="1604"/>
      <c r="DU113" s="1604"/>
      <c r="DV113" s="1604"/>
      <c r="DW113" s="1604"/>
      <c r="DX113" s="1604"/>
      <c r="DY113" s="1604"/>
      <c r="DZ113" s="1604"/>
      <c r="EA113" s="1604"/>
      <c r="EB113" s="1604"/>
      <c r="EC113" s="1604"/>
      <c r="ED113" s="1604"/>
      <c r="EE113" s="1604"/>
      <c r="EF113" s="1604"/>
      <c r="EG113" s="1604"/>
      <c r="EH113" s="1604"/>
      <c r="EI113" s="1604"/>
      <c r="EJ113" s="1604"/>
      <c r="EK113" s="1604"/>
      <c r="EL113" s="1604"/>
      <c r="EM113" s="1604"/>
      <c r="EN113" s="1604"/>
      <c r="EO113" s="1604"/>
      <c r="EP113" s="1604"/>
      <c r="EQ113" s="1604"/>
      <c r="ER113" s="1604"/>
      <c r="ES113" s="1604"/>
      <c r="ET113" s="1604"/>
      <c r="EU113" s="1604"/>
      <c r="EV113" s="1604"/>
      <c r="EW113" s="1604"/>
      <c r="EX113" s="1604"/>
      <c r="EY113" s="1604"/>
      <c r="EZ113" s="1604"/>
      <c r="FA113" s="1604"/>
      <c r="FB113" s="1604"/>
      <c r="FC113" s="1604"/>
      <c r="FD113" s="1604"/>
      <c r="FE113" s="1604"/>
      <c r="FF113" s="1604"/>
      <c r="FG113" s="1604"/>
      <c r="FH113" s="1604"/>
      <c r="FI113" s="1604"/>
      <c r="FJ113" s="1604"/>
      <c r="FK113" s="1604"/>
      <c r="FL113" s="1604"/>
      <c r="FM113" s="1604"/>
      <c r="FN113" s="1604"/>
      <c r="FO113" s="1604"/>
      <c r="FP113" s="1604"/>
      <c r="FQ113" s="1604"/>
      <c r="FR113" s="1604"/>
      <c r="FS113" s="1604"/>
      <c r="FT113" s="1604"/>
      <c r="FU113" s="1604"/>
      <c r="FV113" s="1604"/>
      <c r="FW113" s="1604"/>
      <c r="FX113" s="1604"/>
      <c r="FY113" s="1604"/>
      <c r="FZ113" s="1604"/>
      <c r="GA113" s="1604"/>
      <c r="GB113" s="1604"/>
      <c r="GC113" s="1604"/>
      <c r="GD113" s="1604"/>
      <c r="GE113" s="1604"/>
      <c r="GF113" s="1604"/>
      <c r="GG113" s="1604"/>
      <c r="GH113" s="1604"/>
      <c r="GI113" s="1604"/>
      <c r="GJ113" s="1604"/>
      <c r="GK113" s="1604"/>
      <c r="GL113" s="1604"/>
      <c r="GM113" s="1604"/>
      <c r="GN113" s="1604"/>
      <c r="GO113" s="1604"/>
      <c r="GP113" s="1604"/>
      <c r="GQ113" s="1604"/>
      <c r="GR113" s="1604"/>
      <c r="GS113" s="1604"/>
      <c r="GT113" s="1604"/>
      <c r="GU113" s="1604"/>
      <c r="GV113" s="1604"/>
      <c r="GW113" s="1604"/>
      <c r="GX113" s="1604"/>
      <c r="GY113" s="1604"/>
      <c r="GZ113" s="1604"/>
      <c r="HA113" s="1604"/>
      <c r="HB113" s="1604"/>
      <c r="HC113" s="1604"/>
      <c r="HD113" s="1604"/>
      <c r="HE113" s="1604"/>
      <c r="HF113" s="1604"/>
      <c r="HG113" s="1604"/>
      <c r="HH113" s="1604"/>
      <c r="HI113" s="1604"/>
      <c r="HJ113" s="1604"/>
      <c r="HK113" s="1604"/>
      <c r="HL113" s="1604"/>
      <c r="HM113" s="1604"/>
      <c r="HN113" s="1604"/>
      <c r="HO113" s="1604"/>
      <c r="HP113" s="1604"/>
      <c r="HQ113" s="1604"/>
      <c r="HR113" s="1604"/>
      <c r="HS113" s="1604"/>
      <c r="HT113" s="1604"/>
      <c r="HU113" s="1604"/>
      <c r="HV113" s="1604"/>
      <c r="HW113" s="1604"/>
      <c r="HX113" s="1604"/>
      <c r="HY113" s="1604"/>
      <c r="HZ113" s="1604"/>
      <c r="IA113" s="1604"/>
      <c r="IB113" s="1604"/>
      <c r="IC113" s="1604"/>
      <c r="ID113" s="1604"/>
      <c r="IE113" s="1604"/>
      <c r="IF113" s="1604"/>
      <c r="IG113" s="1604"/>
      <c r="IH113" s="1604"/>
      <c r="II113" s="1604"/>
      <c r="IJ113" s="1604"/>
      <c r="IK113" s="1604"/>
      <c r="IL113" s="1604"/>
      <c r="IM113" s="1604"/>
      <c r="IN113" s="1604"/>
      <c r="IO113" s="1604"/>
      <c r="IP113" s="1604"/>
      <c r="IQ113" s="1604"/>
      <c r="IR113" s="1604"/>
      <c r="IS113" s="1604"/>
      <c r="IT113" s="1604"/>
      <c r="IU113" s="1604"/>
    </row>
    <row r="114" spans="1:255">
      <c r="A114" s="2221">
        <v>42</v>
      </c>
      <c r="B114" s="1586"/>
      <c r="C114" s="1586"/>
      <c r="D114" s="1586"/>
      <c r="E114" s="1945"/>
      <c r="F114" s="1585"/>
      <c r="G114" s="1586"/>
      <c r="H114" s="1586"/>
      <c r="I114" s="1586"/>
      <c r="J114" s="1586"/>
      <c r="K114" s="1917"/>
      <c r="L114" s="1917"/>
      <c r="M114" s="1956">
        <v>42</v>
      </c>
      <c r="N114" s="1585"/>
      <c r="O114" s="1917"/>
      <c r="P114" s="1917"/>
      <c r="Q114" s="1917"/>
      <c r="R114" s="1917">
        <f t="shared" si="0"/>
        <v>0</v>
      </c>
      <c r="S114" s="1956">
        <v>42</v>
      </c>
      <c r="T114" s="1604"/>
      <c r="U114" s="1604"/>
      <c r="V114" s="1604"/>
      <c r="W114" s="1604"/>
      <c r="X114" s="1604"/>
      <c r="Y114" s="1604"/>
      <c r="Z114" s="1604"/>
      <c r="AA114" s="1604"/>
      <c r="AB114" s="1604"/>
      <c r="AC114" s="1604"/>
      <c r="AD114" s="1604"/>
      <c r="AE114" s="1604"/>
      <c r="AF114" s="1604"/>
      <c r="AG114" s="1604"/>
      <c r="AH114" s="1604"/>
      <c r="AI114" s="1604"/>
      <c r="AJ114" s="1604"/>
      <c r="AK114" s="1604"/>
      <c r="AL114" s="1604"/>
      <c r="AM114" s="1604"/>
      <c r="AN114" s="1604"/>
      <c r="AO114" s="1604"/>
      <c r="AP114" s="1604"/>
      <c r="AQ114" s="1604"/>
      <c r="AR114" s="1604"/>
      <c r="AS114" s="1604"/>
      <c r="AT114" s="1604"/>
      <c r="AU114" s="1604"/>
      <c r="AV114" s="1604"/>
      <c r="AW114" s="1604"/>
      <c r="AX114" s="1604"/>
      <c r="AY114" s="1604"/>
      <c r="AZ114" s="1604"/>
      <c r="BA114" s="1604"/>
      <c r="BB114" s="1604"/>
      <c r="BC114" s="1604"/>
      <c r="BD114" s="1604"/>
      <c r="BE114" s="1604"/>
      <c r="BF114" s="1604"/>
      <c r="BG114" s="1604"/>
      <c r="BH114" s="1604"/>
      <c r="BI114" s="1604"/>
      <c r="BJ114" s="1604"/>
      <c r="BK114" s="1604"/>
      <c r="BL114" s="1604"/>
      <c r="BM114" s="1604"/>
      <c r="BN114" s="1604"/>
      <c r="BO114" s="1604"/>
      <c r="BP114" s="1604"/>
      <c r="BQ114" s="1604"/>
      <c r="BR114" s="1604"/>
      <c r="BS114" s="1604"/>
      <c r="BT114" s="1604"/>
      <c r="BU114" s="1604"/>
      <c r="BV114" s="1604"/>
      <c r="BW114" s="1604"/>
      <c r="BX114" s="1604"/>
      <c r="BY114" s="1604"/>
      <c r="BZ114" s="1604"/>
      <c r="CA114" s="1604"/>
      <c r="CB114" s="1604"/>
      <c r="CC114" s="1604"/>
      <c r="CD114" s="1604"/>
      <c r="CE114" s="1604"/>
      <c r="CF114" s="1604"/>
      <c r="CG114" s="1604"/>
      <c r="CH114" s="1604"/>
      <c r="CI114" s="1604"/>
      <c r="CJ114" s="1604"/>
      <c r="CK114" s="1604"/>
      <c r="CL114" s="1604"/>
      <c r="CM114" s="1604"/>
      <c r="CN114" s="1604"/>
      <c r="CO114" s="1604"/>
      <c r="CP114" s="1604"/>
      <c r="CQ114" s="1604"/>
      <c r="CR114" s="1604"/>
      <c r="CS114" s="1604"/>
      <c r="CT114" s="1604"/>
      <c r="CU114" s="1604"/>
      <c r="CV114" s="1604"/>
      <c r="CW114" s="1604"/>
      <c r="CX114" s="1604"/>
      <c r="CY114" s="1604"/>
      <c r="CZ114" s="1604"/>
      <c r="DA114" s="1604"/>
      <c r="DB114" s="1604"/>
      <c r="DC114" s="1604"/>
      <c r="DD114" s="1604"/>
      <c r="DE114" s="1604"/>
      <c r="DF114" s="1604"/>
      <c r="DG114" s="1604"/>
      <c r="DH114" s="1604"/>
      <c r="DI114" s="1604"/>
      <c r="DJ114" s="1604"/>
      <c r="DK114" s="1604"/>
      <c r="DL114" s="1604"/>
      <c r="DM114" s="1604"/>
      <c r="DN114" s="1604"/>
      <c r="DO114" s="1604"/>
      <c r="DP114" s="1604"/>
      <c r="DQ114" s="1604"/>
      <c r="DR114" s="1604"/>
      <c r="DS114" s="1604"/>
      <c r="DT114" s="1604"/>
      <c r="DU114" s="1604"/>
      <c r="DV114" s="1604"/>
      <c r="DW114" s="1604"/>
      <c r="DX114" s="1604"/>
      <c r="DY114" s="1604"/>
      <c r="DZ114" s="1604"/>
      <c r="EA114" s="1604"/>
      <c r="EB114" s="1604"/>
      <c r="EC114" s="1604"/>
      <c r="ED114" s="1604"/>
      <c r="EE114" s="1604"/>
      <c r="EF114" s="1604"/>
      <c r="EG114" s="1604"/>
      <c r="EH114" s="1604"/>
      <c r="EI114" s="1604"/>
      <c r="EJ114" s="1604"/>
      <c r="EK114" s="1604"/>
      <c r="EL114" s="1604"/>
      <c r="EM114" s="1604"/>
      <c r="EN114" s="1604"/>
      <c r="EO114" s="1604"/>
      <c r="EP114" s="1604"/>
      <c r="EQ114" s="1604"/>
      <c r="ER114" s="1604"/>
      <c r="ES114" s="1604"/>
      <c r="ET114" s="1604"/>
      <c r="EU114" s="1604"/>
      <c r="EV114" s="1604"/>
      <c r="EW114" s="1604"/>
      <c r="EX114" s="1604"/>
      <c r="EY114" s="1604"/>
      <c r="EZ114" s="1604"/>
      <c r="FA114" s="1604"/>
      <c r="FB114" s="1604"/>
      <c r="FC114" s="1604"/>
      <c r="FD114" s="1604"/>
      <c r="FE114" s="1604"/>
      <c r="FF114" s="1604"/>
      <c r="FG114" s="1604"/>
      <c r="FH114" s="1604"/>
      <c r="FI114" s="1604"/>
      <c r="FJ114" s="1604"/>
      <c r="FK114" s="1604"/>
      <c r="FL114" s="1604"/>
      <c r="FM114" s="1604"/>
      <c r="FN114" s="1604"/>
      <c r="FO114" s="1604"/>
      <c r="FP114" s="1604"/>
      <c r="FQ114" s="1604"/>
      <c r="FR114" s="1604"/>
      <c r="FS114" s="1604"/>
      <c r="FT114" s="1604"/>
      <c r="FU114" s="1604"/>
      <c r="FV114" s="1604"/>
      <c r="FW114" s="1604"/>
      <c r="FX114" s="1604"/>
      <c r="FY114" s="1604"/>
      <c r="FZ114" s="1604"/>
      <c r="GA114" s="1604"/>
      <c r="GB114" s="1604"/>
      <c r="GC114" s="1604"/>
      <c r="GD114" s="1604"/>
      <c r="GE114" s="1604"/>
      <c r="GF114" s="1604"/>
      <c r="GG114" s="1604"/>
      <c r="GH114" s="1604"/>
      <c r="GI114" s="1604"/>
      <c r="GJ114" s="1604"/>
      <c r="GK114" s="1604"/>
      <c r="GL114" s="1604"/>
      <c r="GM114" s="1604"/>
      <c r="GN114" s="1604"/>
      <c r="GO114" s="1604"/>
      <c r="GP114" s="1604"/>
      <c r="GQ114" s="1604"/>
      <c r="GR114" s="1604"/>
      <c r="GS114" s="1604"/>
      <c r="GT114" s="1604"/>
      <c r="GU114" s="1604"/>
      <c r="GV114" s="1604"/>
      <c r="GW114" s="1604"/>
      <c r="GX114" s="1604"/>
      <c r="GY114" s="1604"/>
      <c r="GZ114" s="1604"/>
      <c r="HA114" s="1604"/>
      <c r="HB114" s="1604"/>
      <c r="HC114" s="1604"/>
      <c r="HD114" s="1604"/>
      <c r="HE114" s="1604"/>
      <c r="HF114" s="1604"/>
      <c r="HG114" s="1604"/>
      <c r="HH114" s="1604"/>
      <c r="HI114" s="1604"/>
      <c r="HJ114" s="1604"/>
      <c r="HK114" s="1604"/>
      <c r="HL114" s="1604"/>
      <c r="HM114" s="1604"/>
      <c r="HN114" s="1604"/>
      <c r="HO114" s="1604"/>
      <c r="HP114" s="1604"/>
      <c r="HQ114" s="1604"/>
      <c r="HR114" s="1604"/>
      <c r="HS114" s="1604"/>
      <c r="HT114" s="1604"/>
      <c r="HU114" s="1604"/>
      <c r="HV114" s="1604"/>
      <c r="HW114" s="1604"/>
      <c r="HX114" s="1604"/>
      <c r="HY114" s="1604"/>
      <c r="HZ114" s="1604"/>
      <c r="IA114" s="1604"/>
      <c r="IB114" s="1604"/>
      <c r="IC114" s="1604"/>
      <c r="ID114" s="1604"/>
      <c r="IE114" s="1604"/>
      <c r="IF114" s="1604"/>
      <c r="IG114" s="1604"/>
      <c r="IH114" s="1604"/>
      <c r="II114" s="1604"/>
      <c r="IJ114" s="1604"/>
      <c r="IK114" s="1604"/>
      <c r="IL114" s="1604"/>
      <c r="IM114" s="1604"/>
      <c r="IN114" s="1604"/>
      <c r="IO114" s="1604"/>
      <c r="IP114" s="1604"/>
      <c r="IQ114" s="1604"/>
      <c r="IR114" s="1604"/>
      <c r="IS114" s="1604"/>
      <c r="IT114" s="1604"/>
      <c r="IU114" s="1604"/>
    </row>
    <row r="115" spans="1:255">
      <c r="A115" s="2221">
        <v>43</v>
      </c>
      <c r="B115" s="1586"/>
      <c r="C115" s="1586"/>
      <c r="D115" s="1586"/>
      <c r="E115" s="1945"/>
      <c r="F115" s="1585"/>
      <c r="G115" s="1586"/>
      <c r="H115" s="1586"/>
      <c r="I115" s="1586"/>
      <c r="J115" s="1586"/>
      <c r="K115" s="1917"/>
      <c r="L115" s="1917"/>
      <c r="M115" s="1956">
        <v>43</v>
      </c>
      <c r="N115" s="1585"/>
      <c r="O115" s="1917"/>
      <c r="P115" s="1917"/>
      <c r="Q115" s="1917"/>
      <c r="R115" s="1917">
        <f t="shared" si="0"/>
        <v>0</v>
      </c>
      <c r="S115" s="1956">
        <v>43</v>
      </c>
      <c r="T115" s="1604"/>
      <c r="U115" s="1604"/>
      <c r="V115" s="1604"/>
      <c r="W115" s="1604"/>
      <c r="X115" s="1604"/>
      <c r="Y115" s="1604"/>
      <c r="Z115" s="1604"/>
      <c r="AA115" s="1604"/>
      <c r="AB115" s="1604"/>
      <c r="AC115" s="1604"/>
      <c r="AD115" s="1604"/>
      <c r="AE115" s="1604"/>
      <c r="AF115" s="1604"/>
      <c r="AG115" s="1604"/>
      <c r="AH115" s="1604"/>
      <c r="AI115" s="1604"/>
      <c r="AJ115" s="1604"/>
      <c r="AK115" s="1604"/>
      <c r="AL115" s="1604"/>
      <c r="AM115" s="1604"/>
      <c r="AN115" s="1604"/>
      <c r="AO115" s="1604"/>
      <c r="AP115" s="1604"/>
      <c r="AQ115" s="1604"/>
      <c r="AR115" s="1604"/>
      <c r="AS115" s="1604"/>
      <c r="AT115" s="1604"/>
      <c r="AU115" s="1604"/>
      <c r="AV115" s="1604"/>
      <c r="AW115" s="1604"/>
      <c r="AX115" s="1604"/>
      <c r="AY115" s="1604"/>
      <c r="AZ115" s="1604"/>
      <c r="BA115" s="1604"/>
      <c r="BB115" s="1604"/>
      <c r="BC115" s="1604"/>
      <c r="BD115" s="1604"/>
      <c r="BE115" s="1604"/>
      <c r="BF115" s="1604"/>
      <c r="BG115" s="1604"/>
      <c r="BH115" s="1604"/>
      <c r="BI115" s="1604"/>
      <c r="BJ115" s="1604"/>
      <c r="BK115" s="1604"/>
      <c r="BL115" s="1604"/>
      <c r="BM115" s="1604"/>
      <c r="BN115" s="1604"/>
      <c r="BO115" s="1604"/>
      <c r="BP115" s="1604"/>
      <c r="BQ115" s="1604"/>
      <c r="BR115" s="1604"/>
      <c r="BS115" s="1604"/>
      <c r="BT115" s="1604"/>
      <c r="BU115" s="1604"/>
      <c r="BV115" s="1604"/>
      <c r="BW115" s="1604"/>
      <c r="BX115" s="1604"/>
      <c r="BY115" s="1604"/>
      <c r="BZ115" s="1604"/>
      <c r="CA115" s="1604"/>
      <c r="CB115" s="1604"/>
      <c r="CC115" s="1604"/>
      <c r="CD115" s="1604"/>
      <c r="CE115" s="1604"/>
      <c r="CF115" s="1604"/>
      <c r="CG115" s="1604"/>
      <c r="CH115" s="1604"/>
      <c r="CI115" s="1604"/>
      <c r="CJ115" s="1604"/>
      <c r="CK115" s="1604"/>
      <c r="CL115" s="1604"/>
      <c r="CM115" s="1604"/>
      <c r="CN115" s="1604"/>
      <c r="CO115" s="1604"/>
      <c r="CP115" s="1604"/>
      <c r="CQ115" s="1604"/>
      <c r="CR115" s="1604"/>
      <c r="CS115" s="1604"/>
      <c r="CT115" s="1604"/>
      <c r="CU115" s="1604"/>
      <c r="CV115" s="1604"/>
      <c r="CW115" s="1604"/>
      <c r="CX115" s="1604"/>
      <c r="CY115" s="1604"/>
      <c r="CZ115" s="1604"/>
      <c r="DA115" s="1604"/>
      <c r="DB115" s="1604"/>
      <c r="DC115" s="1604"/>
      <c r="DD115" s="1604"/>
      <c r="DE115" s="1604"/>
      <c r="DF115" s="1604"/>
      <c r="DG115" s="1604"/>
      <c r="DH115" s="1604"/>
      <c r="DI115" s="1604"/>
      <c r="DJ115" s="1604"/>
      <c r="DK115" s="1604"/>
      <c r="DL115" s="1604"/>
      <c r="DM115" s="1604"/>
      <c r="DN115" s="1604"/>
      <c r="DO115" s="1604"/>
      <c r="DP115" s="1604"/>
      <c r="DQ115" s="1604"/>
      <c r="DR115" s="1604"/>
      <c r="DS115" s="1604"/>
      <c r="DT115" s="1604"/>
      <c r="DU115" s="1604"/>
      <c r="DV115" s="1604"/>
      <c r="DW115" s="1604"/>
      <c r="DX115" s="1604"/>
      <c r="DY115" s="1604"/>
      <c r="DZ115" s="1604"/>
      <c r="EA115" s="1604"/>
      <c r="EB115" s="1604"/>
      <c r="EC115" s="1604"/>
      <c r="ED115" s="1604"/>
      <c r="EE115" s="1604"/>
      <c r="EF115" s="1604"/>
      <c r="EG115" s="1604"/>
      <c r="EH115" s="1604"/>
      <c r="EI115" s="1604"/>
      <c r="EJ115" s="1604"/>
      <c r="EK115" s="1604"/>
      <c r="EL115" s="1604"/>
      <c r="EM115" s="1604"/>
      <c r="EN115" s="1604"/>
      <c r="EO115" s="1604"/>
      <c r="EP115" s="1604"/>
      <c r="EQ115" s="1604"/>
      <c r="ER115" s="1604"/>
      <c r="ES115" s="1604"/>
      <c r="ET115" s="1604"/>
      <c r="EU115" s="1604"/>
      <c r="EV115" s="1604"/>
      <c r="EW115" s="1604"/>
      <c r="EX115" s="1604"/>
      <c r="EY115" s="1604"/>
      <c r="EZ115" s="1604"/>
      <c r="FA115" s="1604"/>
      <c r="FB115" s="1604"/>
      <c r="FC115" s="1604"/>
      <c r="FD115" s="1604"/>
      <c r="FE115" s="1604"/>
      <c r="FF115" s="1604"/>
      <c r="FG115" s="1604"/>
      <c r="FH115" s="1604"/>
      <c r="FI115" s="1604"/>
      <c r="FJ115" s="1604"/>
      <c r="FK115" s="1604"/>
      <c r="FL115" s="1604"/>
      <c r="FM115" s="1604"/>
      <c r="FN115" s="1604"/>
      <c r="FO115" s="1604"/>
      <c r="FP115" s="1604"/>
      <c r="FQ115" s="1604"/>
      <c r="FR115" s="1604"/>
      <c r="FS115" s="1604"/>
      <c r="FT115" s="1604"/>
      <c r="FU115" s="1604"/>
      <c r="FV115" s="1604"/>
      <c r="FW115" s="1604"/>
      <c r="FX115" s="1604"/>
      <c r="FY115" s="1604"/>
      <c r="FZ115" s="1604"/>
      <c r="GA115" s="1604"/>
      <c r="GB115" s="1604"/>
      <c r="GC115" s="1604"/>
      <c r="GD115" s="1604"/>
      <c r="GE115" s="1604"/>
      <c r="GF115" s="1604"/>
      <c r="GG115" s="1604"/>
      <c r="GH115" s="1604"/>
      <c r="GI115" s="1604"/>
      <c r="GJ115" s="1604"/>
      <c r="GK115" s="1604"/>
      <c r="GL115" s="1604"/>
      <c r="GM115" s="1604"/>
      <c r="GN115" s="1604"/>
      <c r="GO115" s="1604"/>
      <c r="GP115" s="1604"/>
      <c r="GQ115" s="1604"/>
      <c r="GR115" s="1604"/>
      <c r="GS115" s="1604"/>
      <c r="GT115" s="1604"/>
      <c r="GU115" s="1604"/>
      <c r="GV115" s="1604"/>
      <c r="GW115" s="1604"/>
      <c r="GX115" s="1604"/>
      <c r="GY115" s="1604"/>
      <c r="GZ115" s="1604"/>
      <c r="HA115" s="1604"/>
      <c r="HB115" s="1604"/>
      <c r="HC115" s="1604"/>
      <c r="HD115" s="1604"/>
      <c r="HE115" s="1604"/>
      <c r="HF115" s="1604"/>
      <c r="HG115" s="1604"/>
      <c r="HH115" s="1604"/>
      <c r="HI115" s="1604"/>
      <c r="HJ115" s="1604"/>
      <c r="HK115" s="1604"/>
      <c r="HL115" s="1604"/>
      <c r="HM115" s="1604"/>
      <c r="HN115" s="1604"/>
      <c r="HO115" s="1604"/>
      <c r="HP115" s="1604"/>
      <c r="HQ115" s="1604"/>
      <c r="HR115" s="1604"/>
      <c r="HS115" s="1604"/>
      <c r="HT115" s="1604"/>
      <c r="HU115" s="1604"/>
      <c r="HV115" s="1604"/>
      <c r="HW115" s="1604"/>
      <c r="HX115" s="1604"/>
      <c r="HY115" s="1604"/>
      <c r="HZ115" s="1604"/>
      <c r="IA115" s="1604"/>
      <c r="IB115" s="1604"/>
      <c r="IC115" s="1604"/>
      <c r="ID115" s="1604"/>
      <c r="IE115" s="1604"/>
      <c r="IF115" s="1604"/>
      <c r="IG115" s="1604"/>
      <c r="IH115" s="1604"/>
      <c r="II115" s="1604"/>
      <c r="IJ115" s="1604"/>
      <c r="IK115" s="1604"/>
      <c r="IL115" s="1604"/>
      <c r="IM115" s="1604"/>
      <c r="IN115" s="1604"/>
      <c r="IO115" s="1604"/>
      <c r="IP115" s="1604"/>
      <c r="IQ115" s="1604"/>
      <c r="IR115" s="1604"/>
      <c r="IS115" s="1604"/>
      <c r="IT115" s="1604"/>
      <c r="IU115" s="1604"/>
    </row>
    <row r="116" spans="1:255">
      <c r="A116" s="2221">
        <v>44</v>
      </c>
      <c r="B116" s="1586"/>
      <c r="C116" s="1586"/>
      <c r="D116" s="1586"/>
      <c r="E116" s="1945"/>
      <c r="F116" s="1585"/>
      <c r="G116" s="1586"/>
      <c r="H116" s="1586"/>
      <c r="I116" s="1586"/>
      <c r="J116" s="1586"/>
      <c r="K116" s="1917"/>
      <c r="L116" s="1917"/>
      <c r="M116" s="1956">
        <v>44</v>
      </c>
      <c r="N116" s="1585"/>
      <c r="O116" s="1917"/>
      <c r="P116" s="1917"/>
      <c r="Q116" s="1917"/>
      <c r="R116" s="1917">
        <f t="shared" si="0"/>
        <v>0</v>
      </c>
      <c r="S116" s="1956">
        <v>44</v>
      </c>
      <c r="T116" s="1604"/>
      <c r="U116" s="1604"/>
      <c r="V116" s="1604"/>
      <c r="W116" s="1604"/>
      <c r="X116" s="1604"/>
      <c r="Y116" s="1604"/>
      <c r="Z116" s="1604"/>
      <c r="AA116" s="1604"/>
      <c r="AB116" s="1604"/>
      <c r="AC116" s="1604"/>
      <c r="AD116" s="1604"/>
      <c r="AE116" s="1604"/>
      <c r="AF116" s="1604"/>
      <c r="AG116" s="1604"/>
      <c r="AH116" s="1604"/>
      <c r="AI116" s="1604"/>
      <c r="AJ116" s="1604"/>
      <c r="AK116" s="1604"/>
      <c r="AL116" s="1604"/>
      <c r="AM116" s="1604"/>
      <c r="AN116" s="1604"/>
      <c r="AO116" s="1604"/>
      <c r="AP116" s="1604"/>
      <c r="AQ116" s="1604"/>
      <c r="AR116" s="1604"/>
      <c r="AS116" s="1604"/>
      <c r="AT116" s="1604"/>
      <c r="AU116" s="1604"/>
      <c r="AV116" s="1604"/>
      <c r="AW116" s="1604"/>
      <c r="AX116" s="1604"/>
      <c r="AY116" s="1604"/>
      <c r="AZ116" s="1604"/>
      <c r="BA116" s="1604"/>
      <c r="BB116" s="1604"/>
      <c r="BC116" s="1604"/>
      <c r="BD116" s="1604"/>
      <c r="BE116" s="1604"/>
      <c r="BF116" s="1604"/>
      <c r="BG116" s="1604"/>
      <c r="BH116" s="1604"/>
      <c r="BI116" s="1604"/>
      <c r="BJ116" s="1604"/>
      <c r="BK116" s="1604"/>
      <c r="BL116" s="1604"/>
      <c r="BM116" s="1604"/>
      <c r="BN116" s="1604"/>
      <c r="BO116" s="1604"/>
      <c r="BP116" s="1604"/>
      <c r="BQ116" s="1604"/>
      <c r="BR116" s="1604"/>
      <c r="BS116" s="1604"/>
      <c r="BT116" s="1604"/>
      <c r="BU116" s="1604"/>
      <c r="BV116" s="1604"/>
      <c r="BW116" s="1604"/>
      <c r="BX116" s="1604"/>
      <c r="BY116" s="1604"/>
      <c r="BZ116" s="1604"/>
      <c r="CA116" s="1604"/>
      <c r="CB116" s="1604"/>
      <c r="CC116" s="1604"/>
      <c r="CD116" s="1604"/>
      <c r="CE116" s="1604"/>
      <c r="CF116" s="1604"/>
      <c r="CG116" s="1604"/>
      <c r="CH116" s="1604"/>
      <c r="CI116" s="1604"/>
      <c r="CJ116" s="1604"/>
      <c r="CK116" s="1604"/>
      <c r="CL116" s="1604"/>
      <c r="CM116" s="1604"/>
      <c r="CN116" s="1604"/>
      <c r="CO116" s="1604"/>
      <c r="CP116" s="1604"/>
      <c r="CQ116" s="1604"/>
      <c r="CR116" s="1604"/>
      <c r="CS116" s="1604"/>
      <c r="CT116" s="1604"/>
      <c r="CU116" s="1604"/>
      <c r="CV116" s="1604"/>
      <c r="CW116" s="1604"/>
      <c r="CX116" s="1604"/>
      <c r="CY116" s="1604"/>
      <c r="CZ116" s="1604"/>
      <c r="DA116" s="1604"/>
      <c r="DB116" s="1604"/>
      <c r="DC116" s="1604"/>
      <c r="DD116" s="1604"/>
      <c r="DE116" s="1604"/>
      <c r="DF116" s="1604"/>
      <c r="DG116" s="1604"/>
      <c r="DH116" s="1604"/>
      <c r="DI116" s="1604"/>
      <c r="DJ116" s="1604"/>
      <c r="DK116" s="1604"/>
      <c r="DL116" s="1604"/>
      <c r="DM116" s="1604"/>
      <c r="DN116" s="1604"/>
      <c r="DO116" s="1604"/>
      <c r="DP116" s="1604"/>
      <c r="DQ116" s="1604"/>
      <c r="DR116" s="1604"/>
      <c r="DS116" s="1604"/>
      <c r="DT116" s="1604"/>
      <c r="DU116" s="1604"/>
      <c r="DV116" s="1604"/>
      <c r="DW116" s="1604"/>
      <c r="DX116" s="1604"/>
      <c r="DY116" s="1604"/>
      <c r="DZ116" s="1604"/>
      <c r="EA116" s="1604"/>
      <c r="EB116" s="1604"/>
      <c r="EC116" s="1604"/>
      <c r="ED116" s="1604"/>
      <c r="EE116" s="1604"/>
      <c r="EF116" s="1604"/>
      <c r="EG116" s="1604"/>
      <c r="EH116" s="1604"/>
      <c r="EI116" s="1604"/>
      <c r="EJ116" s="1604"/>
      <c r="EK116" s="1604"/>
      <c r="EL116" s="1604"/>
      <c r="EM116" s="1604"/>
      <c r="EN116" s="1604"/>
      <c r="EO116" s="1604"/>
      <c r="EP116" s="1604"/>
      <c r="EQ116" s="1604"/>
      <c r="ER116" s="1604"/>
      <c r="ES116" s="1604"/>
      <c r="ET116" s="1604"/>
      <c r="EU116" s="1604"/>
      <c r="EV116" s="1604"/>
      <c r="EW116" s="1604"/>
      <c r="EX116" s="1604"/>
      <c r="EY116" s="1604"/>
      <c r="EZ116" s="1604"/>
      <c r="FA116" s="1604"/>
      <c r="FB116" s="1604"/>
      <c r="FC116" s="1604"/>
      <c r="FD116" s="1604"/>
      <c r="FE116" s="1604"/>
      <c r="FF116" s="1604"/>
      <c r="FG116" s="1604"/>
      <c r="FH116" s="1604"/>
      <c r="FI116" s="1604"/>
      <c r="FJ116" s="1604"/>
      <c r="FK116" s="1604"/>
      <c r="FL116" s="1604"/>
      <c r="FM116" s="1604"/>
      <c r="FN116" s="1604"/>
      <c r="FO116" s="1604"/>
      <c r="FP116" s="1604"/>
      <c r="FQ116" s="1604"/>
      <c r="FR116" s="1604"/>
      <c r="FS116" s="1604"/>
      <c r="FT116" s="1604"/>
      <c r="FU116" s="1604"/>
      <c r="FV116" s="1604"/>
      <c r="FW116" s="1604"/>
      <c r="FX116" s="1604"/>
      <c r="FY116" s="1604"/>
      <c r="FZ116" s="1604"/>
      <c r="GA116" s="1604"/>
      <c r="GB116" s="1604"/>
      <c r="GC116" s="1604"/>
      <c r="GD116" s="1604"/>
      <c r="GE116" s="1604"/>
      <c r="GF116" s="1604"/>
      <c r="GG116" s="1604"/>
      <c r="GH116" s="1604"/>
      <c r="GI116" s="1604"/>
      <c r="GJ116" s="1604"/>
      <c r="GK116" s="1604"/>
      <c r="GL116" s="1604"/>
      <c r="GM116" s="1604"/>
      <c r="GN116" s="1604"/>
      <c r="GO116" s="1604"/>
      <c r="GP116" s="1604"/>
      <c r="GQ116" s="1604"/>
      <c r="GR116" s="1604"/>
      <c r="GS116" s="1604"/>
      <c r="GT116" s="1604"/>
      <c r="GU116" s="1604"/>
      <c r="GV116" s="1604"/>
      <c r="GW116" s="1604"/>
      <c r="GX116" s="1604"/>
      <c r="GY116" s="1604"/>
      <c r="GZ116" s="1604"/>
      <c r="HA116" s="1604"/>
      <c r="HB116" s="1604"/>
      <c r="HC116" s="1604"/>
      <c r="HD116" s="1604"/>
      <c r="HE116" s="1604"/>
      <c r="HF116" s="1604"/>
      <c r="HG116" s="1604"/>
      <c r="HH116" s="1604"/>
      <c r="HI116" s="1604"/>
      <c r="HJ116" s="1604"/>
      <c r="HK116" s="1604"/>
      <c r="HL116" s="1604"/>
      <c r="HM116" s="1604"/>
      <c r="HN116" s="1604"/>
      <c r="HO116" s="1604"/>
      <c r="HP116" s="1604"/>
      <c r="HQ116" s="1604"/>
      <c r="HR116" s="1604"/>
      <c r="HS116" s="1604"/>
      <c r="HT116" s="1604"/>
      <c r="HU116" s="1604"/>
      <c r="HV116" s="1604"/>
      <c r="HW116" s="1604"/>
      <c r="HX116" s="1604"/>
      <c r="HY116" s="1604"/>
      <c r="HZ116" s="1604"/>
      <c r="IA116" s="1604"/>
      <c r="IB116" s="1604"/>
      <c r="IC116" s="1604"/>
      <c r="ID116" s="1604"/>
      <c r="IE116" s="1604"/>
      <c r="IF116" s="1604"/>
      <c r="IG116" s="1604"/>
      <c r="IH116" s="1604"/>
      <c r="II116" s="1604"/>
      <c r="IJ116" s="1604"/>
      <c r="IK116" s="1604"/>
      <c r="IL116" s="1604"/>
      <c r="IM116" s="1604"/>
      <c r="IN116" s="1604"/>
      <c r="IO116" s="1604"/>
      <c r="IP116" s="1604"/>
      <c r="IQ116" s="1604"/>
      <c r="IR116" s="1604"/>
      <c r="IS116" s="1604"/>
      <c r="IT116" s="1604"/>
      <c r="IU116" s="1604"/>
    </row>
    <row r="117" spans="1:255">
      <c r="A117" s="2221">
        <v>45</v>
      </c>
      <c r="B117" s="1586"/>
      <c r="C117" s="1586"/>
      <c r="D117" s="1586"/>
      <c r="E117" s="1945"/>
      <c r="F117" s="1585"/>
      <c r="G117" s="1586"/>
      <c r="H117" s="1586"/>
      <c r="I117" s="1586"/>
      <c r="J117" s="1586"/>
      <c r="K117" s="1917"/>
      <c r="L117" s="1917"/>
      <c r="M117" s="1956">
        <v>45</v>
      </c>
      <c r="N117" s="1585"/>
      <c r="O117" s="1917"/>
      <c r="P117" s="1917"/>
      <c r="Q117" s="1917"/>
      <c r="R117" s="1917">
        <f t="shared" si="0"/>
        <v>0</v>
      </c>
      <c r="S117" s="1956">
        <v>45</v>
      </c>
      <c r="T117" s="1604"/>
      <c r="U117" s="1604"/>
      <c r="V117" s="1604"/>
      <c r="W117" s="1604"/>
      <c r="X117" s="1604"/>
      <c r="Y117" s="1604"/>
      <c r="Z117" s="1604"/>
      <c r="AA117" s="1604"/>
      <c r="AB117" s="1604"/>
      <c r="AC117" s="1604"/>
      <c r="AD117" s="1604"/>
      <c r="AE117" s="1604"/>
      <c r="AF117" s="1604"/>
      <c r="AG117" s="1604"/>
      <c r="AH117" s="1604"/>
      <c r="AI117" s="1604"/>
      <c r="AJ117" s="1604"/>
      <c r="AK117" s="1604"/>
      <c r="AL117" s="1604"/>
      <c r="AM117" s="1604"/>
      <c r="AN117" s="1604"/>
      <c r="AO117" s="1604"/>
      <c r="AP117" s="1604"/>
      <c r="AQ117" s="1604"/>
      <c r="AR117" s="1604"/>
      <c r="AS117" s="1604"/>
      <c r="AT117" s="1604"/>
      <c r="AU117" s="1604"/>
      <c r="AV117" s="1604"/>
      <c r="AW117" s="1604"/>
      <c r="AX117" s="1604"/>
      <c r="AY117" s="1604"/>
      <c r="AZ117" s="1604"/>
      <c r="BA117" s="1604"/>
      <c r="BB117" s="1604"/>
      <c r="BC117" s="1604"/>
      <c r="BD117" s="1604"/>
      <c r="BE117" s="1604"/>
      <c r="BF117" s="1604"/>
      <c r="BG117" s="1604"/>
      <c r="BH117" s="1604"/>
      <c r="BI117" s="1604"/>
      <c r="BJ117" s="1604"/>
      <c r="BK117" s="1604"/>
      <c r="BL117" s="1604"/>
      <c r="BM117" s="1604"/>
      <c r="BN117" s="1604"/>
      <c r="BO117" s="1604"/>
      <c r="BP117" s="1604"/>
      <c r="BQ117" s="1604"/>
      <c r="BR117" s="1604"/>
      <c r="BS117" s="1604"/>
      <c r="BT117" s="1604"/>
      <c r="BU117" s="1604"/>
      <c r="BV117" s="1604"/>
      <c r="BW117" s="1604"/>
      <c r="BX117" s="1604"/>
      <c r="BY117" s="1604"/>
      <c r="BZ117" s="1604"/>
      <c r="CA117" s="1604"/>
      <c r="CB117" s="1604"/>
      <c r="CC117" s="1604"/>
      <c r="CD117" s="1604"/>
      <c r="CE117" s="1604"/>
      <c r="CF117" s="1604"/>
      <c r="CG117" s="1604"/>
      <c r="CH117" s="1604"/>
      <c r="CI117" s="1604"/>
      <c r="CJ117" s="1604"/>
      <c r="CK117" s="1604"/>
      <c r="CL117" s="1604"/>
      <c r="CM117" s="1604"/>
      <c r="CN117" s="1604"/>
      <c r="CO117" s="1604"/>
      <c r="CP117" s="1604"/>
      <c r="CQ117" s="1604"/>
      <c r="CR117" s="1604"/>
      <c r="CS117" s="1604"/>
      <c r="CT117" s="1604"/>
      <c r="CU117" s="1604"/>
      <c r="CV117" s="1604"/>
      <c r="CW117" s="1604"/>
      <c r="CX117" s="1604"/>
      <c r="CY117" s="1604"/>
      <c r="CZ117" s="1604"/>
      <c r="DA117" s="1604"/>
      <c r="DB117" s="1604"/>
      <c r="DC117" s="1604"/>
      <c r="DD117" s="1604"/>
      <c r="DE117" s="1604"/>
      <c r="DF117" s="1604"/>
      <c r="DG117" s="1604"/>
      <c r="DH117" s="1604"/>
      <c r="DI117" s="1604"/>
      <c r="DJ117" s="1604"/>
      <c r="DK117" s="1604"/>
      <c r="DL117" s="1604"/>
      <c r="DM117" s="1604"/>
      <c r="DN117" s="1604"/>
      <c r="DO117" s="1604"/>
      <c r="DP117" s="1604"/>
      <c r="DQ117" s="1604"/>
      <c r="DR117" s="1604"/>
      <c r="DS117" s="1604"/>
      <c r="DT117" s="1604"/>
      <c r="DU117" s="1604"/>
      <c r="DV117" s="1604"/>
      <c r="DW117" s="1604"/>
      <c r="DX117" s="1604"/>
      <c r="DY117" s="1604"/>
      <c r="DZ117" s="1604"/>
      <c r="EA117" s="1604"/>
      <c r="EB117" s="1604"/>
      <c r="EC117" s="1604"/>
      <c r="ED117" s="1604"/>
      <c r="EE117" s="1604"/>
      <c r="EF117" s="1604"/>
      <c r="EG117" s="1604"/>
      <c r="EH117" s="1604"/>
      <c r="EI117" s="1604"/>
      <c r="EJ117" s="1604"/>
      <c r="EK117" s="1604"/>
      <c r="EL117" s="1604"/>
      <c r="EM117" s="1604"/>
      <c r="EN117" s="1604"/>
      <c r="EO117" s="1604"/>
      <c r="EP117" s="1604"/>
      <c r="EQ117" s="1604"/>
      <c r="ER117" s="1604"/>
      <c r="ES117" s="1604"/>
      <c r="ET117" s="1604"/>
      <c r="EU117" s="1604"/>
      <c r="EV117" s="1604"/>
      <c r="EW117" s="1604"/>
      <c r="EX117" s="1604"/>
      <c r="EY117" s="1604"/>
      <c r="EZ117" s="1604"/>
      <c r="FA117" s="1604"/>
      <c r="FB117" s="1604"/>
      <c r="FC117" s="1604"/>
      <c r="FD117" s="1604"/>
      <c r="FE117" s="1604"/>
      <c r="FF117" s="1604"/>
      <c r="FG117" s="1604"/>
      <c r="FH117" s="1604"/>
      <c r="FI117" s="1604"/>
      <c r="FJ117" s="1604"/>
      <c r="FK117" s="1604"/>
      <c r="FL117" s="1604"/>
      <c r="FM117" s="1604"/>
      <c r="FN117" s="1604"/>
      <c r="FO117" s="1604"/>
      <c r="FP117" s="1604"/>
      <c r="FQ117" s="1604"/>
      <c r="FR117" s="1604"/>
      <c r="FS117" s="1604"/>
      <c r="FT117" s="1604"/>
      <c r="FU117" s="1604"/>
      <c r="FV117" s="1604"/>
      <c r="FW117" s="1604"/>
      <c r="FX117" s="1604"/>
      <c r="FY117" s="1604"/>
      <c r="FZ117" s="1604"/>
      <c r="GA117" s="1604"/>
      <c r="GB117" s="1604"/>
      <c r="GC117" s="1604"/>
      <c r="GD117" s="1604"/>
      <c r="GE117" s="1604"/>
      <c r="GF117" s="1604"/>
      <c r="GG117" s="1604"/>
      <c r="GH117" s="1604"/>
      <c r="GI117" s="1604"/>
      <c r="GJ117" s="1604"/>
      <c r="GK117" s="1604"/>
      <c r="GL117" s="1604"/>
      <c r="GM117" s="1604"/>
      <c r="GN117" s="1604"/>
      <c r="GO117" s="1604"/>
      <c r="GP117" s="1604"/>
      <c r="GQ117" s="1604"/>
      <c r="GR117" s="1604"/>
      <c r="GS117" s="1604"/>
      <c r="GT117" s="1604"/>
      <c r="GU117" s="1604"/>
      <c r="GV117" s="1604"/>
      <c r="GW117" s="1604"/>
      <c r="GX117" s="1604"/>
      <c r="GY117" s="1604"/>
      <c r="GZ117" s="1604"/>
      <c r="HA117" s="1604"/>
      <c r="HB117" s="1604"/>
      <c r="HC117" s="1604"/>
      <c r="HD117" s="1604"/>
      <c r="HE117" s="1604"/>
      <c r="HF117" s="1604"/>
      <c r="HG117" s="1604"/>
      <c r="HH117" s="1604"/>
      <c r="HI117" s="1604"/>
      <c r="HJ117" s="1604"/>
      <c r="HK117" s="1604"/>
      <c r="HL117" s="1604"/>
      <c r="HM117" s="1604"/>
      <c r="HN117" s="1604"/>
      <c r="HO117" s="1604"/>
      <c r="HP117" s="1604"/>
      <c r="HQ117" s="1604"/>
      <c r="HR117" s="1604"/>
      <c r="HS117" s="1604"/>
      <c r="HT117" s="1604"/>
      <c r="HU117" s="1604"/>
      <c r="HV117" s="1604"/>
      <c r="HW117" s="1604"/>
      <c r="HX117" s="1604"/>
      <c r="HY117" s="1604"/>
      <c r="HZ117" s="1604"/>
      <c r="IA117" s="1604"/>
      <c r="IB117" s="1604"/>
      <c r="IC117" s="1604"/>
      <c r="ID117" s="1604"/>
      <c r="IE117" s="1604"/>
      <c r="IF117" s="1604"/>
      <c r="IG117" s="1604"/>
      <c r="IH117" s="1604"/>
      <c r="II117" s="1604"/>
      <c r="IJ117" s="1604"/>
      <c r="IK117" s="1604"/>
      <c r="IL117" s="1604"/>
      <c r="IM117" s="1604"/>
      <c r="IN117" s="1604"/>
      <c r="IO117" s="1604"/>
      <c r="IP117" s="1604"/>
      <c r="IQ117" s="1604"/>
      <c r="IR117" s="1604"/>
      <c r="IS117" s="1604"/>
      <c r="IT117" s="1604"/>
      <c r="IU117" s="1604"/>
    </row>
    <row r="118" spans="1:255">
      <c r="A118" s="2221">
        <v>46</v>
      </c>
      <c r="B118" s="1586"/>
      <c r="C118" s="1586"/>
      <c r="D118" s="1586"/>
      <c r="E118" s="1945"/>
      <c r="F118" s="1585"/>
      <c r="G118" s="1586"/>
      <c r="H118" s="1586"/>
      <c r="I118" s="1586"/>
      <c r="J118" s="1586"/>
      <c r="K118" s="1917"/>
      <c r="L118" s="1917"/>
      <c r="M118" s="1956">
        <v>46</v>
      </c>
      <c r="N118" s="1585"/>
      <c r="O118" s="1917"/>
      <c r="P118" s="1917"/>
      <c r="Q118" s="1917"/>
      <c r="R118" s="1917">
        <f t="shared" si="0"/>
        <v>0</v>
      </c>
      <c r="S118" s="1956">
        <v>46</v>
      </c>
      <c r="T118" s="1604"/>
      <c r="U118" s="1604"/>
      <c r="V118" s="1604"/>
      <c r="W118" s="1604"/>
      <c r="X118" s="1604"/>
      <c r="Y118" s="1604"/>
      <c r="Z118" s="1604"/>
      <c r="AA118" s="1604"/>
      <c r="AB118" s="1604"/>
      <c r="AC118" s="1604"/>
      <c r="AD118" s="1604"/>
      <c r="AE118" s="1604"/>
      <c r="AF118" s="1604"/>
      <c r="AG118" s="1604"/>
      <c r="AH118" s="1604"/>
      <c r="AI118" s="1604"/>
      <c r="AJ118" s="1604"/>
      <c r="AK118" s="1604"/>
      <c r="AL118" s="1604"/>
      <c r="AM118" s="1604"/>
      <c r="AN118" s="1604"/>
      <c r="AO118" s="1604"/>
      <c r="AP118" s="1604"/>
      <c r="AQ118" s="1604"/>
      <c r="AR118" s="1604"/>
      <c r="AS118" s="1604"/>
      <c r="AT118" s="1604"/>
      <c r="AU118" s="1604"/>
      <c r="AV118" s="1604"/>
      <c r="AW118" s="1604"/>
      <c r="AX118" s="1604"/>
      <c r="AY118" s="1604"/>
      <c r="AZ118" s="1604"/>
      <c r="BA118" s="1604"/>
      <c r="BB118" s="1604"/>
      <c r="BC118" s="1604"/>
      <c r="BD118" s="1604"/>
      <c r="BE118" s="1604"/>
      <c r="BF118" s="1604"/>
      <c r="BG118" s="1604"/>
      <c r="BH118" s="1604"/>
      <c r="BI118" s="1604"/>
      <c r="BJ118" s="1604"/>
      <c r="BK118" s="1604"/>
      <c r="BL118" s="1604"/>
      <c r="BM118" s="1604"/>
      <c r="BN118" s="1604"/>
      <c r="BO118" s="1604"/>
      <c r="BP118" s="1604"/>
      <c r="BQ118" s="1604"/>
      <c r="BR118" s="1604"/>
      <c r="BS118" s="1604"/>
      <c r="BT118" s="1604"/>
      <c r="BU118" s="1604"/>
      <c r="BV118" s="1604"/>
      <c r="BW118" s="1604"/>
      <c r="BX118" s="1604"/>
      <c r="BY118" s="1604"/>
      <c r="BZ118" s="1604"/>
      <c r="CA118" s="1604"/>
      <c r="CB118" s="1604"/>
      <c r="CC118" s="1604"/>
      <c r="CD118" s="1604"/>
      <c r="CE118" s="1604"/>
      <c r="CF118" s="1604"/>
      <c r="CG118" s="1604"/>
      <c r="CH118" s="1604"/>
      <c r="CI118" s="1604"/>
      <c r="CJ118" s="1604"/>
      <c r="CK118" s="1604"/>
      <c r="CL118" s="1604"/>
      <c r="CM118" s="1604"/>
      <c r="CN118" s="1604"/>
      <c r="CO118" s="1604"/>
      <c r="CP118" s="1604"/>
      <c r="CQ118" s="1604"/>
      <c r="CR118" s="1604"/>
      <c r="CS118" s="1604"/>
      <c r="CT118" s="1604"/>
      <c r="CU118" s="1604"/>
      <c r="CV118" s="1604"/>
      <c r="CW118" s="1604"/>
      <c r="CX118" s="1604"/>
      <c r="CY118" s="1604"/>
      <c r="CZ118" s="1604"/>
      <c r="DA118" s="1604"/>
      <c r="DB118" s="1604"/>
      <c r="DC118" s="1604"/>
      <c r="DD118" s="1604"/>
      <c r="DE118" s="1604"/>
      <c r="DF118" s="1604"/>
      <c r="DG118" s="1604"/>
      <c r="DH118" s="1604"/>
      <c r="DI118" s="1604"/>
      <c r="DJ118" s="1604"/>
      <c r="DK118" s="1604"/>
      <c r="DL118" s="1604"/>
      <c r="DM118" s="1604"/>
      <c r="DN118" s="1604"/>
      <c r="DO118" s="1604"/>
      <c r="DP118" s="1604"/>
      <c r="DQ118" s="1604"/>
      <c r="DR118" s="1604"/>
      <c r="DS118" s="1604"/>
      <c r="DT118" s="1604"/>
      <c r="DU118" s="1604"/>
      <c r="DV118" s="1604"/>
      <c r="DW118" s="1604"/>
      <c r="DX118" s="1604"/>
      <c r="DY118" s="1604"/>
      <c r="DZ118" s="1604"/>
      <c r="EA118" s="1604"/>
      <c r="EB118" s="1604"/>
      <c r="EC118" s="1604"/>
      <c r="ED118" s="1604"/>
      <c r="EE118" s="1604"/>
      <c r="EF118" s="1604"/>
      <c r="EG118" s="1604"/>
      <c r="EH118" s="1604"/>
      <c r="EI118" s="1604"/>
      <c r="EJ118" s="1604"/>
      <c r="EK118" s="1604"/>
      <c r="EL118" s="1604"/>
      <c r="EM118" s="1604"/>
      <c r="EN118" s="1604"/>
      <c r="EO118" s="1604"/>
      <c r="EP118" s="1604"/>
      <c r="EQ118" s="1604"/>
      <c r="ER118" s="1604"/>
      <c r="ES118" s="1604"/>
      <c r="ET118" s="1604"/>
      <c r="EU118" s="1604"/>
      <c r="EV118" s="1604"/>
      <c r="EW118" s="1604"/>
      <c r="EX118" s="1604"/>
      <c r="EY118" s="1604"/>
      <c r="EZ118" s="1604"/>
      <c r="FA118" s="1604"/>
      <c r="FB118" s="1604"/>
      <c r="FC118" s="1604"/>
      <c r="FD118" s="1604"/>
      <c r="FE118" s="1604"/>
      <c r="FF118" s="1604"/>
      <c r="FG118" s="1604"/>
      <c r="FH118" s="1604"/>
      <c r="FI118" s="1604"/>
      <c r="FJ118" s="1604"/>
      <c r="FK118" s="1604"/>
      <c r="FL118" s="1604"/>
      <c r="FM118" s="1604"/>
      <c r="FN118" s="1604"/>
      <c r="FO118" s="1604"/>
      <c r="FP118" s="1604"/>
      <c r="FQ118" s="1604"/>
      <c r="FR118" s="1604"/>
      <c r="FS118" s="1604"/>
      <c r="FT118" s="1604"/>
      <c r="FU118" s="1604"/>
      <c r="FV118" s="1604"/>
      <c r="FW118" s="1604"/>
      <c r="FX118" s="1604"/>
      <c r="FY118" s="1604"/>
      <c r="FZ118" s="1604"/>
      <c r="GA118" s="1604"/>
      <c r="GB118" s="1604"/>
      <c r="GC118" s="1604"/>
      <c r="GD118" s="1604"/>
      <c r="GE118" s="1604"/>
      <c r="GF118" s="1604"/>
      <c r="GG118" s="1604"/>
      <c r="GH118" s="1604"/>
      <c r="GI118" s="1604"/>
      <c r="GJ118" s="1604"/>
      <c r="GK118" s="1604"/>
      <c r="GL118" s="1604"/>
      <c r="GM118" s="1604"/>
      <c r="GN118" s="1604"/>
      <c r="GO118" s="1604"/>
      <c r="GP118" s="1604"/>
      <c r="GQ118" s="1604"/>
      <c r="GR118" s="1604"/>
      <c r="GS118" s="1604"/>
      <c r="GT118" s="1604"/>
      <c r="GU118" s="1604"/>
      <c r="GV118" s="1604"/>
      <c r="GW118" s="1604"/>
      <c r="GX118" s="1604"/>
      <c r="GY118" s="1604"/>
      <c r="GZ118" s="1604"/>
      <c r="HA118" s="1604"/>
      <c r="HB118" s="1604"/>
      <c r="HC118" s="1604"/>
      <c r="HD118" s="1604"/>
      <c r="HE118" s="1604"/>
      <c r="HF118" s="1604"/>
      <c r="HG118" s="1604"/>
      <c r="HH118" s="1604"/>
      <c r="HI118" s="1604"/>
      <c r="HJ118" s="1604"/>
      <c r="HK118" s="1604"/>
      <c r="HL118" s="1604"/>
      <c r="HM118" s="1604"/>
      <c r="HN118" s="1604"/>
      <c r="HO118" s="1604"/>
      <c r="HP118" s="1604"/>
      <c r="HQ118" s="1604"/>
      <c r="HR118" s="1604"/>
      <c r="HS118" s="1604"/>
      <c r="HT118" s="1604"/>
      <c r="HU118" s="1604"/>
      <c r="HV118" s="1604"/>
      <c r="HW118" s="1604"/>
      <c r="HX118" s="1604"/>
      <c r="HY118" s="1604"/>
      <c r="HZ118" s="1604"/>
      <c r="IA118" s="1604"/>
      <c r="IB118" s="1604"/>
      <c r="IC118" s="1604"/>
      <c r="ID118" s="1604"/>
      <c r="IE118" s="1604"/>
      <c r="IF118" s="1604"/>
      <c r="IG118" s="1604"/>
      <c r="IH118" s="1604"/>
      <c r="II118" s="1604"/>
      <c r="IJ118" s="1604"/>
      <c r="IK118" s="1604"/>
      <c r="IL118" s="1604"/>
      <c r="IM118" s="1604"/>
      <c r="IN118" s="1604"/>
      <c r="IO118" s="1604"/>
      <c r="IP118" s="1604"/>
      <c r="IQ118" s="1604"/>
      <c r="IR118" s="1604"/>
      <c r="IS118" s="1604"/>
      <c r="IT118" s="1604"/>
      <c r="IU118" s="1604"/>
    </row>
    <row r="119" spans="1:255">
      <c r="A119" s="2221">
        <v>47</v>
      </c>
      <c r="B119" s="1586"/>
      <c r="C119" s="1586"/>
      <c r="D119" s="1586"/>
      <c r="E119" s="1945"/>
      <c r="F119" s="1585"/>
      <c r="G119" s="1586"/>
      <c r="H119" s="1586"/>
      <c r="I119" s="1586"/>
      <c r="J119" s="1586"/>
      <c r="K119" s="1917"/>
      <c r="L119" s="1917"/>
      <c r="M119" s="1956">
        <v>47</v>
      </c>
      <c r="N119" s="1585"/>
      <c r="O119" s="1917"/>
      <c r="P119" s="1917"/>
      <c r="Q119" s="1917"/>
      <c r="R119" s="1917">
        <f t="shared" si="0"/>
        <v>0</v>
      </c>
      <c r="S119" s="1956">
        <v>47</v>
      </c>
      <c r="T119" s="1604"/>
      <c r="U119" s="1604"/>
      <c r="V119" s="1604"/>
      <c r="W119" s="1604"/>
      <c r="X119" s="1604"/>
      <c r="Y119" s="1604"/>
      <c r="Z119" s="1604"/>
      <c r="AA119" s="1604"/>
      <c r="AB119" s="1604"/>
      <c r="AC119" s="1604"/>
      <c r="AD119" s="1604"/>
      <c r="AE119" s="1604"/>
      <c r="AF119" s="1604"/>
      <c r="AG119" s="1604"/>
      <c r="AH119" s="1604"/>
      <c r="AI119" s="1604"/>
      <c r="AJ119" s="1604"/>
      <c r="AK119" s="1604"/>
      <c r="AL119" s="1604"/>
      <c r="AM119" s="1604"/>
      <c r="AN119" s="1604"/>
      <c r="AO119" s="1604"/>
      <c r="AP119" s="1604"/>
      <c r="AQ119" s="1604"/>
      <c r="AR119" s="1604"/>
      <c r="AS119" s="1604"/>
      <c r="AT119" s="1604"/>
      <c r="AU119" s="1604"/>
      <c r="AV119" s="1604"/>
      <c r="AW119" s="1604"/>
      <c r="AX119" s="1604"/>
      <c r="AY119" s="1604"/>
      <c r="AZ119" s="1604"/>
      <c r="BA119" s="1604"/>
      <c r="BB119" s="1604"/>
      <c r="BC119" s="1604"/>
      <c r="BD119" s="1604"/>
      <c r="BE119" s="1604"/>
      <c r="BF119" s="1604"/>
      <c r="BG119" s="1604"/>
      <c r="BH119" s="1604"/>
      <c r="BI119" s="1604"/>
      <c r="BJ119" s="1604"/>
      <c r="BK119" s="1604"/>
      <c r="BL119" s="1604"/>
      <c r="BM119" s="1604"/>
      <c r="BN119" s="1604"/>
      <c r="BO119" s="1604"/>
      <c r="BP119" s="1604"/>
      <c r="BQ119" s="1604"/>
      <c r="BR119" s="1604"/>
      <c r="BS119" s="1604"/>
      <c r="BT119" s="1604"/>
      <c r="BU119" s="1604"/>
      <c r="BV119" s="1604"/>
      <c r="BW119" s="1604"/>
      <c r="BX119" s="1604"/>
      <c r="BY119" s="1604"/>
      <c r="BZ119" s="1604"/>
      <c r="CA119" s="1604"/>
      <c r="CB119" s="1604"/>
      <c r="CC119" s="1604"/>
      <c r="CD119" s="1604"/>
      <c r="CE119" s="1604"/>
      <c r="CF119" s="1604"/>
      <c r="CG119" s="1604"/>
      <c r="CH119" s="1604"/>
      <c r="CI119" s="1604"/>
      <c r="CJ119" s="1604"/>
      <c r="CK119" s="1604"/>
      <c r="CL119" s="1604"/>
      <c r="CM119" s="1604"/>
      <c r="CN119" s="1604"/>
      <c r="CO119" s="1604"/>
      <c r="CP119" s="1604"/>
      <c r="CQ119" s="1604"/>
      <c r="CR119" s="1604"/>
      <c r="CS119" s="1604"/>
      <c r="CT119" s="1604"/>
      <c r="CU119" s="1604"/>
      <c r="CV119" s="1604"/>
      <c r="CW119" s="1604"/>
      <c r="CX119" s="1604"/>
      <c r="CY119" s="1604"/>
      <c r="CZ119" s="1604"/>
      <c r="DA119" s="1604"/>
      <c r="DB119" s="1604"/>
      <c r="DC119" s="1604"/>
      <c r="DD119" s="1604"/>
      <c r="DE119" s="1604"/>
      <c r="DF119" s="1604"/>
      <c r="DG119" s="1604"/>
      <c r="DH119" s="1604"/>
      <c r="DI119" s="1604"/>
      <c r="DJ119" s="1604"/>
      <c r="DK119" s="1604"/>
      <c r="DL119" s="1604"/>
      <c r="DM119" s="1604"/>
      <c r="DN119" s="1604"/>
      <c r="DO119" s="1604"/>
      <c r="DP119" s="1604"/>
      <c r="DQ119" s="1604"/>
      <c r="DR119" s="1604"/>
      <c r="DS119" s="1604"/>
      <c r="DT119" s="1604"/>
      <c r="DU119" s="1604"/>
      <c r="DV119" s="1604"/>
      <c r="DW119" s="1604"/>
      <c r="DX119" s="1604"/>
      <c r="DY119" s="1604"/>
      <c r="DZ119" s="1604"/>
      <c r="EA119" s="1604"/>
      <c r="EB119" s="1604"/>
      <c r="EC119" s="1604"/>
      <c r="ED119" s="1604"/>
      <c r="EE119" s="1604"/>
      <c r="EF119" s="1604"/>
      <c r="EG119" s="1604"/>
      <c r="EH119" s="1604"/>
      <c r="EI119" s="1604"/>
      <c r="EJ119" s="1604"/>
      <c r="EK119" s="1604"/>
      <c r="EL119" s="1604"/>
      <c r="EM119" s="1604"/>
      <c r="EN119" s="1604"/>
      <c r="EO119" s="1604"/>
      <c r="EP119" s="1604"/>
      <c r="EQ119" s="1604"/>
      <c r="ER119" s="1604"/>
      <c r="ES119" s="1604"/>
      <c r="ET119" s="1604"/>
      <c r="EU119" s="1604"/>
      <c r="EV119" s="1604"/>
      <c r="EW119" s="1604"/>
      <c r="EX119" s="1604"/>
      <c r="EY119" s="1604"/>
      <c r="EZ119" s="1604"/>
      <c r="FA119" s="1604"/>
      <c r="FB119" s="1604"/>
      <c r="FC119" s="1604"/>
      <c r="FD119" s="1604"/>
      <c r="FE119" s="1604"/>
      <c r="FF119" s="1604"/>
      <c r="FG119" s="1604"/>
      <c r="FH119" s="1604"/>
      <c r="FI119" s="1604"/>
      <c r="FJ119" s="1604"/>
      <c r="FK119" s="1604"/>
      <c r="FL119" s="1604"/>
      <c r="FM119" s="1604"/>
      <c r="FN119" s="1604"/>
      <c r="FO119" s="1604"/>
      <c r="FP119" s="1604"/>
      <c r="FQ119" s="1604"/>
      <c r="FR119" s="1604"/>
      <c r="FS119" s="1604"/>
      <c r="FT119" s="1604"/>
      <c r="FU119" s="1604"/>
      <c r="FV119" s="1604"/>
      <c r="FW119" s="1604"/>
      <c r="FX119" s="1604"/>
      <c r="FY119" s="1604"/>
      <c r="FZ119" s="1604"/>
      <c r="GA119" s="1604"/>
      <c r="GB119" s="1604"/>
      <c r="GC119" s="1604"/>
      <c r="GD119" s="1604"/>
      <c r="GE119" s="1604"/>
      <c r="GF119" s="1604"/>
      <c r="GG119" s="1604"/>
      <c r="GH119" s="1604"/>
      <c r="GI119" s="1604"/>
      <c r="GJ119" s="1604"/>
      <c r="GK119" s="1604"/>
      <c r="GL119" s="1604"/>
      <c r="GM119" s="1604"/>
      <c r="GN119" s="1604"/>
      <c r="GO119" s="1604"/>
      <c r="GP119" s="1604"/>
      <c r="GQ119" s="1604"/>
      <c r="GR119" s="1604"/>
      <c r="GS119" s="1604"/>
      <c r="GT119" s="1604"/>
      <c r="GU119" s="1604"/>
      <c r="GV119" s="1604"/>
      <c r="GW119" s="1604"/>
      <c r="GX119" s="1604"/>
      <c r="GY119" s="1604"/>
      <c r="GZ119" s="1604"/>
      <c r="HA119" s="1604"/>
      <c r="HB119" s="1604"/>
      <c r="HC119" s="1604"/>
      <c r="HD119" s="1604"/>
      <c r="HE119" s="1604"/>
      <c r="HF119" s="1604"/>
      <c r="HG119" s="1604"/>
      <c r="HH119" s="1604"/>
      <c r="HI119" s="1604"/>
      <c r="HJ119" s="1604"/>
      <c r="HK119" s="1604"/>
      <c r="HL119" s="1604"/>
      <c r="HM119" s="1604"/>
      <c r="HN119" s="1604"/>
      <c r="HO119" s="1604"/>
      <c r="HP119" s="1604"/>
      <c r="HQ119" s="1604"/>
      <c r="HR119" s="1604"/>
      <c r="HS119" s="1604"/>
      <c r="HT119" s="1604"/>
      <c r="HU119" s="1604"/>
      <c r="HV119" s="1604"/>
      <c r="HW119" s="1604"/>
      <c r="HX119" s="1604"/>
      <c r="HY119" s="1604"/>
      <c r="HZ119" s="1604"/>
      <c r="IA119" s="1604"/>
      <c r="IB119" s="1604"/>
      <c r="IC119" s="1604"/>
      <c r="ID119" s="1604"/>
      <c r="IE119" s="1604"/>
      <c r="IF119" s="1604"/>
      <c r="IG119" s="1604"/>
      <c r="IH119" s="1604"/>
      <c r="II119" s="1604"/>
      <c r="IJ119" s="1604"/>
      <c r="IK119" s="1604"/>
      <c r="IL119" s="1604"/>
      <c r="IM119" s="1604"/>
      <c r="IN119" s="1604"/>
      <c r="IO119" s="1604"/>
      <c r="IP119" s="1604"/>
      <c r="IQ119" s="1604"/>
      <c r="IR119" s="1604"/>
      <c r="IS119" s="1604"/>
      <c r="IT119" s="1604"/>
      <c r="IU119" s="1604"/>
    </row>
    <row r="120" spans="1:255">
      <c r="A120" s="2221">
        <v>48</v>
      </c>
      <c r="B120" s="1586"/>
      <c r="C120" s="1586"/>
      <c r="D120" s="1586"/>
      <c r="E120" s="1945"/>
      <c r="F120" s="1585"/>
      <c r="G120" s="1586"/>
      <c r="H120" s="1586"/>
      <c r="I120" s="1586"/>
      <c r="J120" s="1586"/>
      <c r="K120" s="1917"/>
      <c r="L120" s="1917"/>
      <c r="M120" s="1956">
        <v>48</v>
      </c>
      <c r="N120" s="1585"/>
      <c r="O120" s="1917"/>
      <c r="P120" s="1917"/>
      <c r="Q120" s="1917"/>
      <c r="R120" s="1917">
        <f t="shared" si="0"/>
        <v>0</v>
      </c>
      <c r="S120" s="1956">
        <v>48</v>
      </c>
      <c r="T120" s="1604"/>
      <c r="U120" s="1604"/>
      <c r="V120" s="1604"/>
      <c r="W120" s="1604"/>
      <c r="X120" s="1604"/>
      <c r="Y120" s="1604"/>
      <c r="Z120" s="1604"/>
      <c r="AA120" s="1604"/>
      <c r="AB120" s="1604"/>
      <c r="AC120" s="1604"/>
      <c r="AD120" s="1604"/>
      <c r="AE120" s="1604"/>
      <c r="AF120" s="1604"/>
      <c r="AG120" s="1604"/>
      <c r="AH120" s="1604"/>
      <c r="AI120" s="1604"/>
      <c r="AJ120" s="1604"/>
      <c r="AK120" s="1604"/>
      <c r="AL120" s="1604"/>
      <c r="AM120" s="1604"/>
      <c r="AN120" s="1604"/>
      <c r="AO120" s="1604"/>
      <c r="AP120" s="1604"/>
      <c r="AQ120" s="1604"/>
      <c r="AR120" s="1604"/>
      <c r="AS120" s="1604"/>
      <c r="AT120" s="1604"/>
      <c r="AU120" s="1604"/>
      <c r="AV120" s="1604"/>
      <c r="AW120" s="1604"/>
      <c r="AX120" s="1604"/>
      <c r="AY120" s="1604"/>
      <c r="AZ120" s="1604"/>
      <c r="BA120" s="1604"/>
      <c r="BB120" s="1604"/>
      <c r="BC120" s="1604"/>
      <c r="BD120" s="1604"/>
      <c r="BE120" s="1604"/>
      <c r="BF120" s="1604"/>
      <c r="BG120" s="1604"/>
      <c r="BH120" s="1604"/>
      <c r="BI120" s="1604"/>
      <c r="BJ120" s="1604"/>
      <c r="BK120" s="1604"/>
      <c r="BL120" s="1604"/>
      <c r="BM120" s="1604"/>
      <c r="BN120" s="1604"/>
      <c r="BO120" s="1604"/>
      <c r="BP120" s="1604"/>
      <c r="BQ120" s="1604"/>
      <c r="BR120" s="1604"/>
      <c r="BS120" s="1604"/>
      <c r="BT120" s="1604"/>
      <c r="BU120" s="1604"/>
      <c r="BV120" s="1604"/>
      <c r="BW120" s="1604"/>
      <c r="BX120" s="1604"/>
      <c r="BY120" s="1604"/>
      <c r="BZ120" s="1604"/>
      <c r="CA120" s="1604"/>
      <c r="CB120" s="1604"/>
      <c r="CC120" s="1604"/>
      <c r="CD120" s="1604"/>
      <c r="CE120" s="1604"/>
      <c r="CF120" s="1604"/>
      <c r="CG120" s="1604"/>
      <c r="CH120" s="1604"/>
      <c r="CI120" s="1604"/>
      <c r="CJ120" s="1604"/>
      <c r="CK120" s="1604"/>
      <c r="CL120" s="1604"/>
      <c r="CM120" s="1604"/>
      <c r="CN120" s="1604"/>
      <c r="CO120" s="1604"/>
      <c r="CP120" s="1604"/>
      <c r="CQ120" s="1604"/>
      <c r="CR120" s="1604"/>
      <c r="CS120" s="1604"/>
      <c r="CT120" s="1604"/>
      <c r="CU120" s="1604"/>
      <c r="CV120" s="1604"/>
      <c r="CW120" s="1604"/>
      <c r="CX120" s="1604"/>
      <c r="CY120" s="1604"/>
      <c r="CZ120" s="1604"/>
      <c r="DA120" s="1604"/>
      <c r="DB120" s="1604"/>
      <c r="DC120" s="1604"/>
      <c r="DD120" s="1604"/>
      <c r="DE120" s="1604"/>
      <c r="DF120" s="1604"/>
      <c r="DG120" s="1604"/>
      <c r="DH120" s="1604"/>
      <c r="DI120" s="1604"/>
      <c r="DJ120" s="1604"/>
      <c r="DK120" s="1604"/>
      <c r="DL120" s="1604"/>
      <c r="DM120" s="1604"/>
      <c r="DN120" s="1604"/>
      <c r="DO120" s="1604"/>
      <c r="DP120" s="1604"/>
      <c r="DQ120" s="1604"/>
      <c r="DR120" s="1604"/>
      <c r="DS120" s="1604"/>
      <c r="DT120" s="1604"/>
      <c r="DU120" s="1604"/>
      <c r="DV120" s="1604"/>
      <c r="DW120" s="1604"/>
      <c r="DX120" s="1604"/>
      <c r="DY120" s="1604"/>
      <c r="DZ120" s="1604"/>
      <c r="EA120" s="1604"/>
      <c r="EB120" s="1604"/>
      <c r="EC120" s="1604"/>
      <c r="ED120" s="1604"/>
      <c r="EE120" s="1604"/>
      <c r="EF120" s="1604"/>
      <c r="EG120" s="1604"/>
      <c r="EH120" s="1604"/>
      <c r="EI120" s="1604"/>
      <c r="EJ120" s="1604"/>
      <c r="EK120" s="1604"/>
      <c r="EL120" s="1604"/>
      <c r="EM120" s="1604"/>
      <c r="EN120" s="1604"/>
      <c r="EO120" s="1604"/>
      <c r="EP120" s="1604"/>
      <c r="EQ120" s="1604"/>
      <c r="ER120" s="1604"/>
      <c r="ES120" s="1604"/>
      <c r="ET120" s="1604"/>
      <c r="EU120" s="1604"/>
      <c r="EV120" s="1604"/>
      <c r="EW120" s="1604"/>
      <c r="EX120" s="1604"/>
      <c r="EY120" s="1604"/>
      <c r="EZ120" s="1604"/>
      <c r="FA120" s="1604"/>
      <c r="FB120" s="1604"/>
      <c r="FC120" s="1604"/>
      <c r="FD120" s="1604"/>
      <c r="FE120" s="1604"/>
      <c r="FF120" s="1604"/>
      <c r="FG120" s="1604"/>
      <c r="FH120" s="1604"/>
      <c r="FI120" s="1604"/>
      <c r="FJ120" s="1604"/>
      <c r="FK120" s="1604"/>
      <c r="FL120" s="1604"/>
      <c r="FM120" s="1604"/>
      <c r="FN120" s="1604"/>
      <c r="FO120" s="1604"/>
      <c r="FP120" s="1604"/>
      <c r="FQ120" s="1604"/>
      <c r="FR120" s="1604"/>
      <c r="FS120" s="1604"/>
      <c r="FT120" s="1604"/>
      <c r="FU120" s="1604"/>
      <c r="FV120" s="1604"/>
      <c r="FW120" s="1604"/>
      <c r="FX120" s="1604"/>
      <c r="FY120" s="1604"/>
      <c r="FZ120" s="1604"/>
      <c r="GA120" s="1604"/>
      <c r="GB120" s="1604"/>
      <c r="GC120" s="1604"/>
      <c r="GD120" s="1604"/>
      <c r="GE120" s="1604"/>
      <c r="GF120" s="1604"/>
      <c r="GG120" s="1604"/>
      <c r="GH120" s="1604"/>
      <c r="GI120" s="1604"/>
      <c r="GJ120" s="1604"/>
      <c r="GK120" s="1604"/>
      <c r="GL120" s="1604"/>
      <c r="GM120" s="1604"/>
      <c r="GN120" s="1604"/>
      <c r="GO120" s="1604"/>
      <c r="GP120" s="1604"/>
      <c r="GQ120" s="1604"/>
      <c r="GR120" s="1604"/>
      <c r="GS120" s="1604"/>
      <c r="GT120" s="1604"/>
      <c r="GU120" s="1604"/>
      <c r="GV120" s="1604"/>
      <c r="GW120" s="1604"/>
      <c r="GX120" s="1604"/>
      <c r="GY120" s="1604"/>
      <c r="GZ120" s="1604"/>
      <c r="HA120" s="1604"/>
      <c r="HB120" s="1604"/>
      <c r="HC120" s="1604"/>
      <c r="HD120" s="1604"/>
      <c r="HE120" s="1604"/>
      <c r="HF120" s="1604"/>
      <c r="HG120" s="1604"/>
      <c r="HH120" s="1604"/>
      <c r="HI120" s="1604"/>
      <c r="HJ120" s="1604"/>
      <c r="HK120" s="1604"/>
      <c r="HL120" s="1604"/>
      <c r="HM120" s="1604"/>
      <c r="HN120" s="1604"/>
      <c r="HO120" s="1604"/>
      <c r="HP120" s="1604"/>
      <c r="HQ120" s="1604"/>
      <c r="HR120" s="1604"/>
      <c r="HS120" s="1604"/>
      <c r="HT120" s="1604"/>
      <c r="HU120" s="1604"/>
      <c r="HV120" s="1604"/>
      <c r="HW120" s="1604"/>
      <c r="HX120" s="1604"/>
      <c r="HY120" s="1604"/>
      <c r="HZ120" s="1604"/>
      <c r="IA120" s="1604"/>
      <c r="IB120" s="1604"/>
      <c r="IC120" s="1604"/>
      <c r="ID120" s="1604"/>
      <c r="IE120" s="1604"/>
      <c r="IF120" s="1604"/>
      <c r="IG120" s="1604"/>
      <c r="IH120" s="1604"/>
      <c r="II120" s="1604"/>
      <c r="IJ120" s="1604"/>
      <c r="IK120" s="1604"/>
      <c r="IL120" s="1604"/>
      <c r="IM120" s="1604"/>
      <c r="IN120" s="1604"/>
      <c r="IO120" s="1604"/>
      <c r="IP120" s="1604"/>
      <c r="IQ120" s="1604"/>
      <c r="IR120" s="1604"/>
      <c r="IS120" s="1604"/>
      <c r="IT120" s="1604"/>
      <c r="IU120" s="1604"/>
    </row>
    <row r="121" spans="1:255">
      <c r="A121" s="2221">
        <v>49</v>
      </c>
      <c r="B121" s="1586"/>
      <c r="C121" s="1586"/>
      <c r="D121" s="1586"/>
      <c r="E121" s="1945"/>
      <c r="F121" s="1585"/>
      <c r="G121" s="1586"/>
      <c r="H121" s="1586"/>
      <c r="I121" s="1586"/>
      <c r="J121" s="1586"/>
      <c r="K121" s="1917"/>
      <c r="L121" s="1917"/>
      <c r="M121" s="1956">
        <v>49</v>
      </c>
      <c r="N121" s="1585"/>
      <c r="O121" s="1917"/>
      <c r="P121" s="1917"/>
      <c r="Q121" s="1917"/>
      <c r="R121" s="1917">
        <f t="shared" si="0"/>
        <v>0</v>
      </c>
      <c r="S121" s="1956">
        <v>49</v>
      </c>
      <c r="T121" s="1604"/>
      <c r="U121" s="1604"/>
      <c r="V121" s="1604"/>
      <c r="W121" s="1604"/>
      <c r="X121" s="1604"/>
      <c r="Y121" s="1604"/>
      <c r="Z121" s="1604"/>
      <c r="AA121" s="1604"/>
      <c r="AB121" s="1604"/>
      <c r="AC121" s="1604"/>
      <c r="AD121" s="1604"/>
      <c r="AE121" s="1604"/>
      <c r="AF121" s="1604"/>
      <c r="AG121" s="1604"/>
      <c r="AH121" s="1604"/>
      <c r="AI121" s="1604"/>
      <c r="AJ121" s="1604"/>
      <c r="AK121" s="1604"/>
      <c r="AL121" s="1604"/>
      <c r="AM121" s="1604"/>
      <c r="AN121" s="1604"/>
      <c r="AO121" s="1604"/>
      <c r="AP121" s="1604"/>
      <c r="AQ121" s="1604"/>
      <c r="AR121" s="1604"/>
      <c r="AS121" s="1604"/>
      <c r="AT121" s="1604"/>
      <c r="AU121" s="1604"/>
      <c r="AV121" s="1604"/>
      <c r="AW121" s="1604"/>
      <c r="AX121" s="1604"/>
      <c r="AY121" s="1604"/>
      <c r="AZ121" s="1604"/>
      <c r="BA121" s="1604"/>
      <c r="BB121" s="1604"/>
      <c r="BC121" s="1604"/>
      <c r="BD121" s="1604"/>
      <c r="BE121" s="1604"/>
      <c r="BF121" s="1604"/>
      <c r="BG121" s="1604"/>
      <c r="BH121" s="1604"/>
      <c r="BI121" s="1604"/>
      <c r="BJ121" s="1604"/>
      <c r="BK121" s="1604"/>
      <c r="BL121" s="1604"/>
      <c r="BM121" s="1604"/>
      <c r="BN121" s="1604"/>
      <c r="BO121" s="1604"/>
      <c r="BP121" s="1604"/>
      <c r="BQ121" s="1604"/>
      <c r="BR121" s="1604"/>
      <c r="BS121" s="1604"/>
      <c r="BT121" s="1604"/>
      <c r="BU121" s="1604"/>
      <c r="BV121" s="1604"/>
      <c r="BW121" s="1604"/>
      <c r="BX121" s="1604"/>
      <c r="BY121" s="1604"/>
      <c r="BZ121" s="1604"/>
      <c r="CA121" s="1604"/>
      <c r="CB121" s="1604"/>
      <c r="CC121" s="1604"/>
      <c r="CD121" s="1604"/>
      <c r="CE121" s="1604"/>
      <c r="CF121" s="1604"/>
      <c r="CG121" s="1604"/>
      <c r="CH121" s="1604"/>
      <c r="CI121" s="1604"/>
      <c r="CJ121" s="1604"/>
      <c r="CK121" s="1604"/>
      <c r="CL121" s="1604"/>
      <c r="CM121" s="1604"/>
      <c r="CN121" s="1604"/>
      <c r="CO121" s="1604"/>
      <c r="CP121" s="1604"/>
      <c r="CQ121" s="1604"/>
      <c r="CR121" s="1604"/>
      <c r="CS121" s="1604"/>
      <c r="CT121" s="1604"/>
      <c r="CU121" s="1604"/>
      <c r="CV121" s="1604"/>
      <c r="CW121" s="1604"/>
      <c r="CX121" s="1604"/>
      <c r="CY121" s="1604"/>
      <c r="CZ121" s="1604"/>
      <c r="DA121" s="1604"/>
      <c r="DB121" s="1604"/>
      <c r="DC121" s="1604"/>
      <c r="DD121" s="1604"/>
      <c r="DE121" s="1604"/>
      <c r="DF121" s="1604"/>
      <c r="DG121" s="1604"/>
      <c r="DH121" s="1604"/>
      <c r="DI121" s="1604"/>
      <c r="DJ121" s="1604"/>
      <c r="DK121" s="1604"/>
      <c r="DL121" s="1604"/>
      <c r="DM121" s="1604"/>
      <c r="DN121" s="1604"/>
      <c r="DO121" s="1604"/>
      <c r="DP121" s="1604"/>
      <c r="DQ121" s="1604"/>
      <c r="DR121" s="1604"/>
      <c r="DS121" s="1604"/>
      <c r="DT121" s="1604"/>
      <c r="DU121" s="1604"/>
      <c r="DV121" s="1604"/>
      <c r="DW121" s="1604"/>
      <c r="DX121" s="1604"/>
      <c r="DY121" s="1604"/>
      <c r="DZ121" s="1604"/>
      <c r="EA121" s="1604"/>
      <c r="EB121" s="1604"/>
      <c r="EC121" s="1604"/>
      <c r="ED121" s="1604"/>
      <c r="EE121" s="1604"/>
      <c r="EF121" s="1604"/>
      <c r="EG121" s="1604"/>
      <c r="EH121" s="1604"/>
      <c r="EI121" s="1604"/>
      <c r="EJ121" s="1604"/>
      <c r="EK121" s="1604"/>
      <c r="EL121" s="1604"/>
      <c r="EM121" s="1604"/>
      <c r="EN121" s="1604"/>
      <c r="EO121" s="1604"/>
      <c r="EP121" s="1604"/>
      <c r="EQ121" s="1604"/>
      <c r="ER121" s="1604"/>
      <c r="ES121" s="1604"/>
      <c r="ET121" s="1604"/>
      <c r="EU121" s="1604"/>
      <c r="EV121" s="1604"/>
      <c r="EW121" s="1604"/>
      <c r="EX121" s="1604"/>
      <c r="EY121" s="1604"/>
      <c r="EZ121" s="1604"/>
      <c r="FA121" s="1604"/>
      <c r="FB121" s="1604"/>
      <c r="FC121" s="1604"/>
      <c r="FD121" s="1604"/>
      <c r="FE121" s="1604"/>
      <c r="FF121" s="1604"/>
      <c r="FG121" s="1604"/>
      <c r="FH121" s="1604"/>
      <c r="FI121" s="1604"/>
      <c r="FJ121" s="1604"/>
      <c r="FK121" s="1604"/>
      <c r="FL121" s="1604"/>
      <c r="FM121" s="1604"/>
      <c r="FN121" s="1604"/>
      <c r="FO121" s="1604"/>
      <c r="FP121" s="1604"/>
      <c r="FQ121" s="1604"/>
      <c r="FR121" s="1604"/>
      <c r="FS121" s="1604"/>
      <c r="FT121" s="1604"/>
      <c r="FU121" s="1604"/>
      <c r="FV121" s="1604"/>
      <c r="FW121" s="1604"/>
      <c r="FX121" s="1604"/>
      <c r="FY121" s="1604"/>
      <c r="FZ121" s="1604"/>
      <c r="GA121" s="1604"/>
      <c r="GB121" s="1604"/>
      <c r="GC121" s="1604"/>
      <c r="GD121" s="1604"/>
      <c r="GE121" s="1604"/>
      <c r="GF121" s="1604"/>
      <c r="GG121" s="1604"/>
      <c r="GH121" s="1604"/>
      <c r="GI121" s="1604"/>
      <c r="GJ121" s="1604"/>
      <c r="GK121" s="1604"/>
      <c r="GL121" s="1604"/>
      <c r="GM121" s="1604"/>
      <c r="GN121" s="1604"/>
      <c r="GO121" s="1604"/>
      <c r="GP121" s="1604"/>
      <c r="GQ121" s="1604"/>
      <c r="GR121" s="1604"/>
      <c r="GS121" s="1604"/>
      <c r="GT121" s="1604"/>
      <c r="GU121" s="1604"/>
      <c r="GV121" s="1604"/>
      <c r="GW121" s="1604"/>
      <c r="GX121" s="1604"/>
      <c r="GY121" s="1604"/>
      <c r="GZ121" s="1604"/>
      <c r="HA121" s="1604"/>
      <c r="HB121" s="1604"/>
      <c r="HC121" s="1604"/>
      <c r="HD121" s="1604"/>
      <c r="HE121" s="1604"/>
      <c r="HF121" s="1604"/>
      <c r="HG121" s="1604"/>
      <c r="HH121" s="1604"/>
      <c r="HI121" s="1604"/>
      <c r="HJ121" s="1604"/>
      <c r="HK121" s="1604"/>
      <c r="HL121" s="1604"/>
      <c r="HM121" s="1604"/>
      <c r="HN121" s="1604"/>
      <c r="HO121" s="1604"/>
      <c r="HP121" s="1604"/>
      <c r="HQ121" s="1604"/>
      <c r="HR121" s="1604"/>
      <c r="HS121" s="1604"/>
      <c r="HT121" s="1604"/>
      <c r="HU121" s="1604"/>
      <c r="HV121" s="1604"/>
      <c r="HW121" s="1604"/>
      <c r="HX121" s="1604"/>
      <c r="HY121" s="1604"/>
      <c r="HZ121" s="1604"/>
      <c r="IA121" s="1604"/>
      <c r="IB121" s="1604"/>
      <c r="IC121" s="1604"/>
      <c r="ID121" s="1604"/>
      <c r="IE121" s="1604"/>
      <c r="IF121" s="1604"/>
      <c r="IG121" s="1604"/>
      <c r="IH121" s="1604"/>
      <c r="II121" s="1604"/>
      <c r="IJ121" s="1604"/>
      <c r="IK121" s="1604"/>
      <c r="IL121" s="1604"/>
      <c r="IM121" s="1604"/>
      <c r="IN121" s="1604"/>
      <c r="IO121" s="1604"/>
      <c r="IP121" s="1604"/>
      <c r="IQ121" s="1604"/>
      <c r="IR121" s="1604"/>
      <c r="IS121" s="1604"/>
      <c r="IT121" s="1604"/>
      <c r="IU121" s="1604"/>
    </row>
    <row r="122" spans="1:255">
      <c r="A122" s="2221">
        <v>50</v>
      </c>
      <c r="B122" s="1586"/>
      <c r="C122" s="1586"/>
      <c r="D122" s="1586"/>
      <c r="E122" s="1945"/>
      <c r="F122" s="1585"/>
      <c r="G122" s="1586"/>
      <c r="H122" s="1586"/>
      <c r="I122" s="1586"/>
      <c r="J122" s="1586"/>
      <c r="K122" s="1917"/>
      <c r="L122" s="1917"/>
      <c r="M122" s="1956">
        <v>50</v>
      </c>
      <c r="N122" s="1585"/>
      <c r="O122" s="1917"/>
      <c r="P122" s="1917"/>
      <c r="Q122" s="1917"/>
      <c r="R122" s="1917">
        <f t="shared" si="0"/>
        <v>0</v>
      </c>
      <c r="S122" s="1956">
        <v>50</v>
      </c>
      <c r="T122" s="1604"/>
      <c r="U122" s="1604"/>
      <c r="V122" s="1604"/>
      <c r="W122" s="1604"/>
      <c r="X122" s="1604"/>
      <c r="Y122" s="1604"/>
      <c r="Z122" s="1604"/>
      <c r="AA122" s="1604"/>
      <c r="AB122" s="1604"/>
      <c r="AC122" s="1604"/>
      <c r="AD122" s="1604"/>
      <c r="AE122" s="1604"/>
      <c r="AF122" s="1604"/>
      <c r="AG122" s="1604"/>
      <c r="AH122" s="1604"/>
      <c r="AI122" s="1604"/>
      <c r="AJ122" s="1604"/>
      <c r="AK122" s="1604"/>
      <c r="AL122" s="1604"/>
      <c r="AM122" s="1604"/>
      <c r="AN122" s="1604"/>
      <c r="AO122" s="1604"/>
      <c r="AP122" s="1604"/>
      <c r="AQ122" s="1604"/>
      <c r="AR122" s="1604"/>
      <c r="AS122" s="1604"/>
      <c r="AT122" s="1604"/>
      <c r="AU122" s="1604"/>
      <c r="AV122" s="1604"/>
      <c r="AW122" s="1604"/>
      <c r="AX122" s="1604"/>
      <c r="AY122" s="1604"/>
      <c r="AZ122" s="1604"/>
      <c r="BA122" s="1604"/>
      <c r="BB122" s="1604"/>
      <c r="BC122" s="1604"/>
      <c r="BD122" s="1604"/>
      <c r="BE122" s="1604"/>
      <c r="BF122" s="1604"/>
      <c r="BG122" s="1604"/>
      <c r="BH122" s="1604"/>
      <c r="BI122" s="1604"/>
      <c r="BJ122" s="1604"/>
      <c r="BK122" s="1604"/>
      <c r="BL122" s="1604"/>
      <c r="BM122" s="1604"/>
      <c r="BN122" s="1604"/>
      <c r="BO122" s="1604"/>
      <c r="BP122" s="1604"/>
      <c r="BQ122" s="1604"/>
      <c r="BR122" s="1604"/>
      <c r="BS122" s="1604"/>
      <c r="BT122" s="1604"/>
      <c r="BU122" s="1604"/>
      <c r="BV122" s="1604"/>
      <c r="BW122" s="1604"/>
      <c r="BX122" s="1604"/>
      <c r="BY122" s="1604"/>
      <c r="BZ122" s="1604"/>
      <c r="CA122" s="1604"/>
      <c r="CB122" s="1604"/>
      <c r="CC122" s="1604"/>
      <c r="CD122" s="1604"/>
      <c r="CE122" s="1604"/>
      <c r="CF122" s="1604"/>
      <c r="CG122" s="1604"/>
      <c r="CH122" s="1604"/>
      <c r="CI122" s="1604"/>
      <c r="CJ122" s="1604"/>
      <c r="CK122" s="1604"/>
      <c r="CL122" s="1604"/>
      <c r="CM122" s="1604"/>
      <c r="CN122" s="1604"/>
      <c r="CO122" s="1604"/>
      <c r="CP122" s="1604"/>
      <c r="CQ122" s="1604"/>
      <c r="CR122" s="1604"/>
      <c r="CS122" s="1604"/>
      <c r="CT122" s="1604"/>
      <c r="CU122" s="1604"/>
      <c r="CV122" s="1604"/>
      <c r="CW122" s="1604"/>
      <c r="CX122" s="1604"/>
      <c r="CY122" s="1604"/>
      <c r="CZ122" s="1604"/>
      <c r="DA122" s="1604"/>
      <c r="DB122" s="1604"/>
      <c r="DC122" s="1604"/>
      <c r="DD122" s="1604"/>
      <c r="DE122" s="1604"/>
      <c r="DF122" s="1604"/>
      <c r="DG122" s="1604"/>
      <c r="DH122" s="1604"/>
      <c r="DI122" s="1604"/>
      <c r="DJ122" s="1604"/>
      <c r="DK122" s="1604"/>
      <c r="DL122" s="1604"/>
      <c r="DM122" s="1604"/>
      <c r="DN122" s="1604"/>
      <c r="DO122" s="1604"/>
      <c r="DP122" s="1604"/>
      <c r="DQ122" s="1604"/>
      <c r="DR122" s="1604"/>
      <c r="DS122" s="1604"/>
      <c r="DT122" s="1604"/>
      <c r="DU122" s="1604"/>
      <c r="DV122" s="1604"/>
      <c r="DW122" s="1604"/>
      <c r="DX122" s="1604"/>
      <c r="DY122" s="1604"/>
      <c r="DZ122" s="1604"/>
      <c r="EA122" s="1604"/>
      <c r="EB122" s="1604"/>
      <c r="EC122" s="1604"/>
      <c r="ED122" s="1604"/>
      <c r="EE122" s="1604"/>
      <c r="EF122" s="1604"/>
      <c r="EG122" s="1604"/>
      <c r="EH122" s="1604"/>
      <c r="EI122" s="1604"/>
      <c r="EJ122" s="1604"/>
      <c r="EK122" s="1604"/>
      <c r="EL122" s="1604"/>
      <c r="EM122" s="1604"/>
      <c r="EN122" s="1604"/>
      <c r="EO122" s="1604"/>
      <c r="EP122" s="1604"/>
      <c r="EQ122" s="1604"/>
      <c r="ER122" s="1604"/>
      <c r="ES122" s="1604"/>
      <c r="ET122" s="1604"/>
      <c r="EU122" s="1604"/>
      <c r="EV122" s="1604"/>
      <c r="EW122" s="1604"/>
      <c r="EX122" s="1604"/>
      <c r="EY122" s="1604"/>
      <c r="EZ122" s="1604"/>
      <c r="FA122" s="1604"/>
      <c r="FB122" s="1604"/>
      <c r="FC122" s="1604"/>
      <c r="FD122" s="1604"/>
      <c r="FE122" s="1604"/>
      <c r="FF122" s="1604"/>
      <c r="FG122" s="1604"/>
      <c r="FH122" s="1604"/>
      <c r="FI122" s="1604"/>
      <c r="FJ122" s="1604"/>
      <c r="FK122" s="1604"/>
      <c r="FL122" s="1604"/>
      <c r="FM122" s="1604"/>
      <c r="FN122" s="1604"/>
      <c r="FO122" s="1604"/>
      <c r="FP122" s="1604"/>
      <c r="FQ122" s="1604"/>
      <c r="FR122" s="1604"/>
      <c r="FS122" s="1604"/>
      <c r="FT122" s="1604"/>
      <c r="FU122" s="1604"/>
      <c r="FV122" s="1604"/>
      <c r="FW122" s="1604"/>
      <c r="FX122" s="1604"/>
      <c r="FY122" s="1604"/>
      <c r="FZ122" s="1604"/>
      <c r="GA122" s="1604"/>
      <c r="GB122" s="1604"/>
      <c r="GC122" s="1604"/>
      <c r="GD122" s="1604"/>
      <c r="GE122" s="1604"/>
      <c r="GF122" s="1604"/>
      <c r="GG122" s="1604"/>
      <c r="GH122" s="1604"/>
      <c r="GI122" s="1604"/>
      <c r="GJ122" s="1604"/>
      <c r="GK122" s="1604"/>
      <c r="GL122" s="1604"/>
      <c r="GM122" s="1604"/>
      <c r="GN122" s="1604"/>
      <c r="GO122" s="1604"/>
      <c r="GP122" s="1604"/>
      <c r="GQ122" s="1604"/>
      <c r="GR122" s="1604"/>
      <c r="GS122" s="1604"/>
      <c r="GT122" s="1604"/>
      <c r="GU122" s="1604"/>
      <c r="GV122" s="1604"/>
      <c r="GW122" s="1604"/>
      <c r="GX122" s="1604"/>
      <c r="GY122" s="1604"/>
      <c r="GZ122" s="1604"/>
      <c r="HA122" s="1604"/>
      <c r="HB122" s="1604"/>
      <c r="HC122" s="1604"/>
      <c r="HD122" s="1604"/>
      <c r="HE122" s="1604"/>
      <c r="HF122" s="1604"/>
      <c r="HG122" s="1604"/>
      <c r="HH122" s="1604"/>
      <c r="HI122" s="1604"/>
      <c r="HJ122" s="1604"/>
      <c r="HK122" s="1604"/>
      <c r="HL122" s="1604"/>
      <c r="HM122" s="1604"/>
      <c r="HN122" s="1604"/>
      <c r="HO122" s="1604"/>
      <c r="HP122" s="1604"/>
      <c r="HQ122" s="1604"/>
      <c r="HR122" s="1604"/>
      <c r="HS122" s="1604"/>
      <c r="HT122" s="1604"/>
      <c r="HU122" s="1604"/>
      <c r="HV122" s="1604"/>
      <c r="HW122" s="1604"/>
      <c r="HX122" s="1604"/>
      <c r="HY122" s="1604"/>
      <c r="HZ122" s="1604"/>
      <c r="IA122" s="1604"/>
      <c r="IB122" s="1604"/>
      <c r="IC122" s="1604"/>
      <c r="ID122" s="1604"/>
      <c r="IE122" s="1604"/>
      <c r="IF122" s="1604"/>
      <c r="IG122" s="1604"/>
      <c r="IH122" s="1604"/>
      <c r="II122" s="1604"/>
      <c r="IJ122" s="1604"/>
      <c r="IK122" s="1604"/>
      <c r="IL122" s="1604"/>
      <c r="IM122" s="1604"/>
      <c r="IN122" s="1604"/>
      <c r="IO122" s="1604"/>
      <c r="IP122" s="1604"/>
      <c r="IQ122" s="1604"/>
      <c r="IR122" s="1604"/>
      <c r="IS122" s="1604"/>
      <c r="IT122" s="1604"/>
      <c r="IU122" s="1604"/>
    </row>
    <row r="123" spans="1:255">
      <c r="A123" s="2221">
        <v>51</v>
      </c>
      <c r="B123" s="1586"/>
      <c r="C123" s="1586"/>
      <c r="D123" s="1586"/>
      <c r="E123" s="1945"/>
      <c r="F123" s="1585"/>
      <c r="G123" s="1586"/>
      <c r="H123" s="1586"/>
      <c r="I123" s="1586"/>
      <c r="J123" s="1586"/>
      <c r="K123" s="1917"/>
      <c r="L123" s="1917"/>
      <c r="M123" s="1956">
        <v>51</v>
      </c>
      <c r="N123" s="1585"/>
      <c r="O123" s="1917"/>
      <c r="P123" s="1917"/>
      <c r="Q123" s="1917"/>
      <c r="R123" s="1917">
        <f t="shared" si="0"/>
        <v>0</v>
      </c>
      <c r="S123" s="1956">
        <v>51</v>
      </c>
      <c r="T123" s="1604"/>
      <c r="U123" s="1604"/>
      <c r="V123" s="1604"/>
      <c r="W123" s="1604"/>
      <c r="X123" s="1604"/>
      <c r="Y123" s="1604"/>
      <c r="Z123" s="1604"/>
      <c r="AA123" s="1604"/>
      <c r="AB123" s="1604"/>
      <c r="AC123" s="1604"/>
      <c r="AD123" s="1604"/>
      <c r="AE123" s="1604"/>
      <c r="AF123" s="1604"/>
      <c r="AG123" s="1604"/>
      <c r="AH123" s="1604"/>
      <c r="AI123" s="1604"/>
      <c r="AJ123" s="1604"/>
      <c r="AK123" s="1604"/>
      <c r="AL123" s="1604"/>
      <c r="AM123" s="1604"/>
      <c r="AN123" s="1604"/>
      <c r="AO123" s="1604"/>
      <c r="AP123" s="1604"/>
      <c r="AQ123" s="1604"/>
      <c r="AR123" s="1604"/>
      <c r="AS123" s="1604"/>
      <c r="AT123" s="1604"/>
      <c r="AU123" s="1604"/>
      <c r="AV123" s="1604"/>
      <c r="AW123" s="1604"/>
      <c r="AX123" s="1604"/>
      <c r="AY123" s="1604"/>
      <c r="AZ123" s="1604"/>
      <c r="BA123" s="1604"/>
      <c r="BB123" s="1604"/>
      <c r="BC123" s="1604"/>
      <c r="BD123" s="1604"/>
      <c r="BE123" s="1604"/>
      <c r="BF123" s="1604"/>
      <c r="BG123" s="1604"/>
      <c r="BH123" s="1604"/>
      <c r="BI123" s="1604"/>
      <c r="BJ123" s="1604"/>
      <c r="BK123" s="1604"/>
      <c r="BL123" s="1604"/>
      <c r="BM123" s="1604"/>
      <c r="BN123" s="1604"/>
      <c r="BO123" s="1604"/>
      <c r="BP123" s="1604"/>
      <c r="BQ123" s="1604"/>
      <c r="BR123" s="1604"/>
      <c r="BS123" s="1604"/>
      <c r="BT123" s="1604"/>
      <c r="BU123" s="1604"/>
      <c r="BV123" s="1604"/>
      <c r="BW123" s="1604"/>
      <c r="BX123" s="1604"/>
      <c r="BY123" s="1604"/>
      <c r="BZ123" s="1604"/>
      <c r="CA123" s="1604"/>
      <c r="CB123" s="1604"/>
      <c r="CC123" s="1604"/>
      <c r="CD123" s="1604"/>
      <c r="CE123" s="1604"/>
      <c r="CF123" s="1604"/>
      <c r="CG123" s="1604"/>
      <c r="CH123" s="1604"/>
      <c r="CI123" s="1604"/>
      <c r="CJ123" s="1604"/>
      <c r="CK123" s="1604"/>
      <c r="CL123" s="1604"/>
      <c r="CM123" s="1604"/>
      <c r="CN123" s="1604"/>
      <c r="CO123" s="1604"/>
      <c r="CP123" s="1604"/>
      <c r="CQ123" s="1604"/>
      <c r="CR123" s="1604"/>
      <c r="CS123" s="1604"/>
      <c r="CT123" s="1604"/>
      <c r="CU123" s="1604"/>
      <c r="CV123" s="1604"/>
      <c r="CW123" s="1604"/>
      <c r="CX123" s="1604"/>
      <c r="CY123" s="1604"/>
      <c r="CZ123" s="1604"/>
      <c r="DA123" s="1604"/>
      <c r="DB123" s="1604"/>
      <c r="DC123" s="1604"/>
      <c r="DD123" s="1604"/>
      <c r="DE123" s="1604"/>
      <c r="DF123" s="1604"/>
      <c r="DG123" s="1604"/>
      <c r="DH123" s="1604"/>
      <c r="DI123" s="1604"/>
      <c r="DJ123" s="1604"/>
      <c r="DK123" s="1604"/>
      <c r="DL123" s="1604"/>
      <c r="DM123" s="1604"/>
      <c r="DN123" s="1604"/>
      <c r="DO123" s="1604"/>
      <c r="DP123" s="1604"/>
      <c r="DQ123" s="1604"/>
      <c r="DR123" s="1604"/>
      <c r="DS123" s="1604"/>
      <c r="DT123" s="1604"/>
      <c r="DU123" s="1604"/>
      <c r="DV123" s="1604"/>
      <c r="DW123" s="1604"/>
      <c r="DX123" s="1604"/>
      <c r="DY123" s="1604"/>
      <c r="DZ123" s="1604"/>
      <c r="EA123" s="1604"/>
      <c r="EB123" s="1604"/>
      <c r="EC123" s="1604"/>
      <c r="ED123" s="1604"/>
      <c r="EE123" s="1604"/>
      <c r="EF123" s="1604"/>
      <c r="EG123" s="1604"/>
      <c r="EH123" s="1604"/>
      <c r="EI123" s="1604"/>
      <c r="EJ123" s="1604"/>
      <c r="EK123" s="1604"/>
      <c r="EL123" s="1604"/>
      <c r="EM123" s="1604"/>
      <c r="EN123" s="1604"/>
      <c r="EO123" s="1604"/>
      <c r="EP123" s="1604"/>
      <c r="EQ123" s="1604"/>
      <c r="ER123" s="1604"/>
      <c r="ES123" s="1604"/>
      <c r="ET123" s="1604"/>
      <c r="EU123" s="1604"/>
      <c r="EV123" s="1604"/>
      <c r="EW123" s="1604"/>
      <c r="EX123" s="1604"/>
      <c r="EY123" s="1604"/>
      <c r="EZ123" s="1604"/>
      <c r="FA123" s="1604"/>
      <c r="FB123" s="1604"/>
      <c r="FC123" s="1604"/>
      <c r="FD123" s="1604"/>
      <c r="FE123" s="1604"/>
      <c r="FF123" s="1604"/>
      <c r="FG123" s="1604"/>
      <c r="FH123" s="1604"/>
      <c r="FI123" s="1604"/>
      <c r="FJ123" s="1604"/>
      <c r="FK123" s="1604"/>
      <c r="FL123" s="1604"/>
      <c r="FM123" s="1604"/>
      <c r="FN123" s="1604"/>
      <c r="FO123" s="1604"/>
      <c r="FP123" s="1604"/>
      <c r="FQ123" s="1604"/>
      <c r="FR123" s="1604"/>
      <c r="FS123" s="1604"/>
      <c r="FT123" s="1604"/>
      <c r="FU123" s="1604"/>
      <c r="FV123" s="1604"/>
      <c r="FW123" s="1604"/>
      <c r="FX123" s="1604"/>
      <c r="FY123" s="1604"/>
      <c r="FZ123" s="1604"/>
      <c r="GA123" s="1604"/>
      <c r="GB123" s="1604"/>
      <c r="GC123" s="1604"/>
      <c r="GD123" s="1604"/>
      <c r="GE123" s="1604"/>
      <c r="GF123" s="1604"/>
      <c r="GG123" s="1604"/>
      <c r="GH123" s="1604"/>
      <c r="GI123" s="1604"/>
      <c r="GJ123" s="1604"/>
      <c r="GK123" s="1604"/>
      <c r="GL123" s="1604"/>
      <c r="GM123" s="1604"/>
      <c r="GN123" s="1604"/>
      <c r="GO123" s="1604"/>
      <c r="GP123" s="1604"/>
      <c r="GQ123" s="1604"/>
      <c r="GR123" s="1604"/>
      <c r="GS123" s="1604"/>
      <c r="GT123" s="1604"/>
      <c r="GU123" s="1604"/>
      <c r="GV123" s="1604"/>
      <c r="GW123" s="1604"/>
      <c r="GX123" s="1604"/>
      <c r="GY123" s="1604"/>
      <c r="GZ123" s="1604"/>
      <c r="HA123" s="1604"/>
      <c r="HB123" s="1604"/>
      <c r="HC123" s="1604"/>
      <c r="HD123" s="1604"/>
      <c r="HE123" s="1604"/>
      <c r="HF123" s="1604"/>
      <c r="HG123" s="1604"/>
      <c r="HH123" s="1604"/>
      <c r="HI123" s="1604"/>
      <c r="HJ123" s="1604"/>
      <c r="HK123" s="1604"/>
      <c r="HL123" s="1604"/>
      <c r="HM123" s="1604"/>
      <c r="HN123" s="1604"/>
      <c r="HO123" s="1604"/>
      <c r="HP123" s="1604"/>
      <c r="HQ123" s="1604"/>
      <c r="HR123" s="1604"/>
      <c r="HS123" s="1604"/>
      <c r="HT123" s="1604"/>
      <c r="HU123" s="1604"/>
      <c r="HV123" s="1604"/>
      <c r="HW123" s="1604"/>
      <c r="HX123" s="1604"/>
      <c r="HY123" s="1604"/>
      <c r="HZ123" s="1604"/>
      <c r="IA123" s="1604"/>
      <c r="IB123" s="1604"/>
      <c r="IC123" s="1604"/>
      <c r="ID123" s="1604"/>
      <c r="IE123" s="1604"/>
      <c r="IF123" s="1604"/>
      <c r="IG123" s="1604"/>
      <c r="IH123" s="1604"/>
      <c r="II123" s="1604"/>
      <c r="IJ123" s="1604"/>
      <c r="IK123" s="1604"/>
      <c r="IL123" s="1604"/>
      <c r="IM123" s="1604"/>
      <c r="IN123" s="1604"/>
      <c r="IO123" s="1604"/>
      <c r="IP123" s="1604"/>
      <c r="IQ123" s="1604"/>
      <c r="IR123" s="1604"/>
      <c r="IS123" s="1604"/>
      <c r="IT123" s="1604"/>
      <c r="IU123" s="1604"/>
    </row>
    <row r="124" spans="1:255">
      <c r="A124" s="2221">
        <v>52</v>
      </c>
      <c r="B124" s="1586"/>
      <c r="C124" s="1586"/>
      <c r="D124" s="1586"/>
      <c r="E124" s="1945"/>
      <c r="F124" s="1585"/>
      <c r="G124" s="1586"/>
      <c r="H124" s="1586"/>
      <c r="I124" s="1586"/>
      <c r="J124" s="1586"/>
      <c r="K124" s="1917"/>
      <c r="L124" s="1917"/>
      <c r="M124" s="1956">
        <v>52</v>
      </c>
      <c r="N124" s="1585"/>
      <c r="O124" s="1917"/>
      <c r="P124" s="1917"/>
      <c r="Q124" s="1917"/>
      <c r="R124" s="1917">
        <f t="shared" si="0"/>
        <v>0</v>
      </c>
      <c r="S124" s="1956">
        <v>52</v>
      </c>
      <c r="T124" s="1604"/>
      <c r="U124" s="1604"/>
      <c r="V124" s="1604"/>
      <c r="W124" s="1604"/>
      <c r="X124" s="1604"/>
      <c r="Y124" s="1604"/>
      <c r="Z124" s="1604"/>
      <c r="AA124" s="1604"/>
      <c r="AB124" s="1604"/>
      <c r="AC124" s="1604"/>
      <c r="AD124" s="1604"/>
      <c r="AE124" s="1604"/>
      <c r="AF124" s="1604"/>
      <c r="AG124" s="1604"/>
      <c r="AH124" s="1604"/>
      <c r="AI124" s="1604"/>
      <c r="AJ124" s="1604"/>
      <c r="AK124" s="1604"/>
      <c r="AL124" s="1604"/>
      <c r="AM124" s="1604"/>
      <c r="AN124" s="1604"/>
      <c r="AO124" s="1604"/>
      <c r="AP124" s="1604"/>
      <c r="AQ124" s="1604"/>
      <c r="AR124" s="1604"/>
      <c r="AS124" s="1604"/>
      <c r="AT124" s="1604"/>
      <c r="AU124" s="1604"/>
      <c r="AV124" s="1604"/>
      <c r="AW124" s="1604"/>
      <c r="AX124" s="1604"/>
      <c r="AY124" s="1604"/>
      <c r="AZ124" s="1604"/>
      <c r="BA124" s="1604"/>
      <c r="BB124" s="1604"/>
      <c r="BC124" s="1604"/>
      <c r="BD124" s="1604"/>
      <c r="BE124" s="1604"/>
      <c r="BF124" s="1604"/>
      <c r="BG124" s="1604"/>
      <c r="BH124" s="1604"/>
      <c r="BI124" s="1604"/>
      <c r="BJ124" s="1604"/>
      <c r="BK124" s="1604"/>
      <c r="BL124" s="1604"/>
      <c r="BM124" s="1604"/>
      <c r="BN124" s="1604"/>
      <c r="BO124" s="1604"/>
      <c r="BP124" s="1604"/>
      <c r="BQ124" s="1604"/>
      <c r="BR124" s="1604"/>
      <c r="BS124" s="1604"/>
      <c r="BT124" s="1604"/>
      <c r="BU124" s="1604"/>
      <c r="BV124" s="1604"/>
      <c r="BW124" s="1604"/>
      <c r="BX124" s="1604"/>
      <c r="BY124" s="1604"/>
      <c r="BZ124" s="1604"/>
      <c r="CA124" s="1604"/>
      <c r="CB124" s="1604"/>
      <c r="CC124" s="1604"/>
      <c r="CD124" s="1604"/>
      <c r="CE124" s="1604"/>
      <c r="CF124" s="1604"/>
      <c r="CG124" s="1604"/>
      <c r="CH124" s="1604"/>
      <c r="CI124" s="1604"/>
      <c r="CJ124" s="1604"/>
      <c r="CK124" s="1604"/>
      <c r="CL124" s="1604"/>
      <c r="CM124" s="1604"/>
      <c r="CN124" s="1604"/>
      <c r="CO124" s="1604"/>
      <c r="CP124" s="1604"/>
      <c r="CQ124" s="1604"/>
      <c r="CR124" s="1604"/>
      <c r="CS124" s="1604"/>
      <c r="CT124" s="1604"/>
      <c r="CU124" s="1604"/>
      <c r="CV124" s="1604"/>
      <c r="CW124" s="1604"/>
      <c r="CX124" s="1604"/>
      <c r="CY124" s="1604"/>
      <c r="CZ124" s="1604"/>
      <c r="DA124" s="1604"/>
      <c r="DB124" s="1604"/>
      <c r="DC124" s="1604"/>
      <c r="DD124" s="1604"/>
      <c r="DE124" s="1604"/>
      <c r="DF124" s="1604"/>
      <c r="DG124" s="1604"/>
      <c r="DH124" s="1604"/>
      <c r="DI124" s="1604"/>
      <c r="DJ124" s="1604"/>
      <c r="DK124" s="1604"/>
      <c r="DL124" s="1604"/>
      <c r="DM124" s="1604"/>
      <c r="DN124" s="1604"/>
      <c r="DO124" s="1604"/>
      <c r="DP124" s="1604"/>
      <c r="DQ124" s="1604"/>
      <c r="DR124" s="1604"/>
      <c r="DS124" s="1604"/>
      <c r="DT124" s="1604"/>
      <c r="DU124" s="1604"/>
      <c r="DV124" s="1604"/>
      <c r="DW124" s="1604"/>
      <c r="DX124" s="1604"/>
      <c r="DY124" s="1604"/>
      <c r="DZ124" s="1604"/>
      <c r="EA124" s="1604"/>
      <c r="EB124" s="1604"/>
      <c r="EC124" s="1604"/>
      <c r="ED124" s="1604"/>
      <c r="EE124" s="1604"/>
      <c r="EF124" s="1604"/>
      <c r="EG124" s="1604"/>
      <c r="EH124" s="1604"/>
      <c r="EI124" s="1604"/>
      <c r="EJ124" s="1604"/>
      <c r="EK124" s="1604"/>
      <c r="EL124" s="1604"/>
      <c r="EM124" s="1604"/>
      <c r="EN124" s="1604"/>
      <c r="EO124" s="1604"/>
      <c r="EP124" s="1604"/>
      <c r="EQ124" s="1604"/>
      <c r="ER124" s="1604"/>
      <c r="ES124" s="1604"/>
      <c r="ET124" s="1604"/>
      <c r="EU124" s="1604"/>
      <c r="EV124" s="1604"/>
      <c r="EW124" s="1604"/>
      <c r="EX124" s="1604"/>
      <c r="EY124" s="1604"/>
      <c r="EZ124" s="1604"/>
      <c r="FA124" s="1604"/>
      <c r="FB124" s="1604"/>
      <c r="FC124" s="1604"/>
      <c r="FD124" s="1604"/>
      <c r="FE124" s="1604"/>
      <c r="FF124" s="1604"/>
      <c r="FG124" s="1604"/>
      <c r="FH124" s="1604"/>
      <c r="FI124" s="1604"/>
      <c r="FJ124" s="1604"/>
      <c r="FK124" s="1604"/>
      <c r="FL124" s="1604"/>
      <c r="FM124" s="1604"/>
      <c r="FN124" s="1604"/>
      <c r="FO124" s="1604"/>
      <c r="FP124" s="1604"/>
      <c r="FQ124" s="1604"/>
      <c r="FR124" s="1604"/>
      <c r="FS124" s="1604"/>
      <c r="FT124" s="1604"/>
      <c r="FU124" s="1604"/>
      <c r="FV124" s="1604"/>
      <c r="FW124" s="1604"/>
      <c r="FX124" s="1604"/>
      <c r="FY124" s="1604"/>
      <c r="FZ124" s="1604"/>
      <c r="GA124" s="1604"/>
      <c r="GB124" s="1604"/>
      <c r="GC124" s="1604"/>
      <c r="GD124" s="1604"/>
      <c r="GE124" s="1604"/>
      <c r="GF124" s="1604"/>
      <c r="GG124" s="1604"/>
      <c r="GH124" s="1604"/>
      <c r="GI124" s="1604"/>
      <c r="GJ124" s="1604"/>
      <c r="GK124" s="1604"/>
      <c r="GL124" s="1604"/>
      <c r="GM124" s="1604"/>
      <c r="GN124" s="1604"/>
      <c r="GO124" s="1604"/>
      <c r="GP124" s="1604"/>
      <c r="GQ124" s="1604"/>
      <c r="GR124" s="1604"/>
      <c r="GS124" s="1604"/>
      <c r="GT124" s="1604"/>
      <c r="GU124" s="1604"/>
      <c r="GV124" s="1604"/>
      <c r="GW124" s="1604"/>
      <c r="GX124" s="1604"/>
      <c r="GY124" s="1604"/>
      <c r="GZ124" s="1604"/>
      <c r="HA124" s="1604"/>
      <c r="HB124" s="1604"/>
      <c r="HC124" s="1604"/>
      <c r="HD124" s="1604"/>
      <c r="HE124" s="1604"/>
      <c r="HF124" s="1604"/>
      <c r="HG124" s="1604"/>
      <c r="HH124" s="1604"/>
      <c r="HI124" s="1604"/>
      <c r="HJ124" s="1604"/>
      <c r="HK124" s="1604"/>
      <c r="HL124" s="1604"/>
      <c r="HM124" s="1604"/>
      <c r="HN124" s="1604"/>
      <c r="HO124" s="1604"/>
      <c r="HP124" s="1604"/>
      <c r="HQ124" s="1604"/>
      <c r="HR124" s="1604"/>
      <c r="HS124" s="1604"/>
      <c r="HT124" s="1604"/>
      <c r="HU124" s="1604"/>
      <c r="HV124" s="1604"/>
      <c r="HW124" s="1604"/>
      <c r="HX124" s="1604"/>
      <c r="HY124" s="1604"/>
      <c r="HZ124" s="1604"/>
      <c r="IA124" s="1604"/>
      <c r="IB124" s="1604"/>
      <c r="IC124" s="1604"/>
      <c r="ID124" s="1604"/>
      <c r="IE124" s="1604"/>
      <c r="IF124" s="1604"/>
      <c r="IG124" s="1604"/>
      <c r="IH124" s="1604"/>
      <c r="II124" s="1604"/>
      <c r="IJ124" s="1604"/>
      <c r="IK124" s="1604"/>
      <c r="IL124" s="1604"/>
      <c r="IM124" s="1604"/>
      <c r="IN124" s="1604"/>
      <c r="IO124" s="1604"/>
      <c r="IP124" s="1604"/>
      <c r="IQ124" s="1604"/>
      <c r="IR124" s="1604"/>
      <c r="IS124" s="1604"/>
      <c r="IT124" s="1604"/>
      <c r="IU124" s="1604"/>
    </row>
    <row r="125" spans="1:255">
      <c r="A125" s="2221">
        <v>53</v>
      </c>
      <c r="B125" s="1586"/>
      <c r="C125" s="1586"/>
      <c r="D125" s="1586"/>
      <c r="E125" s="1945"/>
      <c r="F125" s="1585"/>
      <c r="G125" s="1586"/>
      <c r="H125" s="1586"/>
      <c r="I125" s="1586"/>
      <c r="J125" s="1586"/>
      <c r="K125" s="1917"/>
      <c r="L125" s="1917"/>
      <c r="M125" s="1956">
        <v>53</v>
      </c>
      <c r="N125" s="1585"/>
      <c r="O125" s="1917"/>
      <c r="P125" s="1917"/>
      <c r="Q125" s="1917"/>
      <c r="R125" s="1917">
        <f t="shared" si="0"/>
        <v>0</v>
      </c>
      <c r="S125" s="1956">
        <v>53</v>
      </c>
      <c r="T125" s="1604"/>
      <c r="U125" s="1604"/>
      <c r="V125" s="1604"/>
      <c r="W125" s="1604"/>
      <c r="X125" s="1604"/>
      <c r="Y125" s="1604"/>
      <c r="Z125" s="1604"/>
      <c r="AA125" s="1604"/>
      <c r="AB125" s="1604"/>
      <c r="AC125" s="1604"/>
      <c r="AD125" s="1604"/>
      <c r="AE125" s="1604"/>
      <c r="AF125" s="1604"/>
      <c r="AG125" s="1604"/>
      <c r="AH125" s="1604"/>
      <c r="AI125" s="1604"/>
      <c r="AJ125" s="1604"/>
      <c r="AK125" s="1604"/>
      <c r="AL125" s="1604"/>
      <c r="AM125" s="1604"/>
      <c r="AN125" s="1604"/>
      <c r="AO125" s="1604"/>
      <c r="AP125" s="1604"/>
      <c r="AQ125" s="1604"/>
      <c r="AR125" s="1604"/>
      <c r="AS125" s="1604"/>
      <c r="AT125" s="1604"/>
      <c r="AU125" s="1604"/>
      <c r="AV125" s="1604"/>
      <c r="AW125" s="1604"/>
      <c r="AX125" s="1604"/>
      <c r="AY125" s="1604"/>
      <c r="AZ125" s="1604"/>
      <c r="BA125" s="1604"/>
      <c r="BB125" s="1604"/>
      <c r="BC125" s="1604"/>
      <c r="BD125" s="1604"/>
      <c r="BE125" s="1604"/>
      <c r="BF125" s="1604"/>
      <c r="BG125" s="1604"/>
      <c r="BH125" s="1604"/>
      <c r="BI125" s="1604"/>
      <c r="BJ125" s="1604"/>
      <c r="BK125" s="1604"/>
      <c r="BL125" s="1604"/>
      <c r="BM125" s="1604"/>
      <c r="BN125" s="1604"/>
      <c r="BO125" s="1604"/>
      <c r="BP125" s="1604"/>
      <c r="BQ125" s="1604"/>
      <c r="BR125" s="1604"/>
      <c r="BS125" s="1604"/>
      <c r="BT125" s="1604"/>
      <c r="BU125" s="1604"/>
      <c r="BV125" s="1604"/>
      <c r="BW125" s="1604"/>
      <c r="BX125" s="1604"/>
      <c r="BY125" s="1604"/>
      <c r="BZ125" s="1604"/>
      <c r="CA125" s="1604"/>
      <c r="CB125" s="1604"/>
      <c r="CC125" s="1604"/>
      <c r="CD125" s="1604"/>
      <c r="CE125" s="1604"/>
      <c r="CF125" s="1604"/>
      <c r="CG125" s="1604"/>
      <c r="CH125" s="1604"/>
      <c r="CI125" s="1604"/>
      <c r="CJ125" s="1604"/>
      <c r="CK125" s="1604"/>
      <c r="CL125" s="1604"/>
      <c r="CM125" s="1604"/>
      <c r="CN125" s="1604"/>
      <c r="CO125" s="1604"/>
      <c r="CP125" s="1604"/>
      <c r="CQ125" s="1604"/>
      <c r="CR125" s="1604"/>
      <c r="CS125" s="1604"/>
      <c r="CT125" s="1604"/>
      <c r="CU125" s="1604"/>
      <c r="CV125" s="1604"/>
      <c r="CW125" s="1604"/>
      <c r="CX125" s="1604"/>
      <c r="CY125" s="1604"/>
      <c r="CZ125" s="1604"/>
      <c r="DA125" s="1604"/>
      <c r="DB125" s="1604"/>
      <c r="DC125" s="1604"/>
      <c r="DD125" s="1604"/>
      <c r="DE125" s="1604"/>
      <c r="DF125" s="1604"/>
      <c r="DG125" s="1604"/>
      <c r="DH125" s="1604"/>
      <c r="DI125" s="1604"/>
      <c r="DJ125" s="1604"/>
      <c r="DK125" s="1604"/>
      <c r="DL125" s="1604"/>
      <c r="DM125" s="1604"/>
      <c r="DN125" s="1604"/>
      <c r="DO125" s="1604"/>
      <c r="DP125" s="1604"/>
      <c r="DQ125" s="1604"/>
      <c r="DR125" s="1604"/>
      <c r="DS125" s="1604"/>
      <c r="DT125" s="1604"/>
      <c r="DU125" s="1604"/>
      <c r="DV125" s="1604"/>
      <c r="DW125" s="1604"/>
      <c r="DX125" s="1604"/>
      <c r="DY125" s="1604"/>
      <c r="DZ125" s="1604"/>
      <c r="EA125" s="1604"/>
      <c r="EB125" s="1604"/>
      <c r="EC125" s="1604"/>
      <c r="ED125" s="1604"/>
      <c r="EE125" s="1604"/>
      <c r="EF125" s="1604"/>
      <c r="EG125" s="1604"/>
      <c r="EH125" s="1604"/>
      <c r="EI125" s="1604"/>
      <c r="EJ125" s="1604"/>
      <c r="EK125" s="1604"/>
      <c r="EL125" s="1604"/>
      <c r="EM125" s="1604"/>
      <c r="EN125" s="1604"/>
      <c r="EO125" s="1604"/>
      <c r="EP125" s="1604"/>
      <c r="EQ125" s="1604"/>
      <c r="ER125" s="1604"/>
      <c r="ES125" s="1604"/>
      <c r="ET125" s="1604"/>
      <c r="EU125" s="1604"/>
      <c r="EV125" s="1604"/>
      <c r="EW125" s="1604"/>
      <c r="EX125" s="1604"/>
      <c r="EY125" s="1604"/>
      <c r="EZ125" s="1604"/>
      <c r="FA125" s="1604"/>
      <c r="FB125" s="1604"/>
      <c r="FC125" s="1604"/>
      <c r="FD125" s="1604"/>
      <c r="FE125" s="1604"/>
      <c r="FF125" s="1604"/>
      <c r="FG125" s="1604"/>
      <c r="FH125" s="1604"/>
      <c r="FI125" s="1604"/>
      <c r="FJ125" s="1604"/>
      <c r="FK125" s="1604"/>
      <c r="FL125" s="1604"/>
      <c r="FM125" s="1604"/>
      <c r="FN125" s="1604"/>
      <c r="FO125" s="1604"/>
      <c r="FP125" s="1604"/>
      <c r="FQ125" s="1604"/>
      <c r="FR125" s="1604"/>
      <c r="FS125" s="1604"/>
      <c r="FT125" s="1604"/>
      <c r="FU125" s="1604"/>
      <c r="FV125" s="1604"/>
      <c r="FW125" s="1604"/>
      <c r="FX125" s="1604"/>
      <c r="FY125" s="1604"/>
      <c r="FZ125" s="1604"/>
      <c r="GA125" s="1604"/>
      <c r="GB125" s="1604"/>
      <c r="GC125" s="1604"/>
      <c r="GD125" s="1604"/>
      <c r="GE125" s="1604"/>
      <c r="GF125" s="1604"/>
      <c r="GG125" s="1604"/>
      <c r="GH125" s="1604"/>
      <c r="GI125" s="1604"/>
      <c r="GJ125" s="1604"/>
      <c r="GK125" s="1604"/>
      <c r="GL125" s="1604"/>
      <c r="GM125" s="1604"/>
      <c r="GN125" s="1604"/>
      <c r="GO125" s="1604"/>
      <c r="GP125" s="1604"/>
      <c r="GQ125" s="1604"/>
      <c r="GR125" s="1604"/>
      <c r="GS125" s="1604"/>
      <c r="GT125" s="1604"/>
      <c r="GU125" s="1604"/>
      <c r="GV125" s="1604"/>
      <c r="GW125" s="1604"/>
      <c r="GX125" s="1604"/>
      <c r="GY125" s="1604"/>
      <c r="GZ125" s="1604"/>
      <c r="HA125" s="1604"/>
      <c r="HB125" s="1604"/>
      <c r="HC125" s="1604"/>
      <c r="HD125" s="1604"/>
      <c r="HE125" s="1604"/>
      <c r="HF125" s="1604"/>
      <c r="HG125" s="1604"/>
      <c r="HH125" s="1604"/>
      <c r="HI125" s="1604"/>
      <c r="HJ125" s="1604"/>
      <c r="HK125" s="1604"/>
      <c r="HL125" s="1604"/>
      <c r="HM125" s="1604"/>
      <c r="HN125" s="1604"/>
      <c r="HO125" s="1604"/>
      <c r="HP125" s="1604"/>
      <c r="HQ125" s="1604"/>
      <c r="HR125" s="1604"/>
      <c r="HS125" s="1604"/>
      <c r="HT125" s="1604"/>
      <c r="HU125" s="1604"/>
      <c r="HV125" s="1604"/>
      <c r="HW125" s="1604"/>
      <c r="HX125" s="1604"/>
      <c r="HY125" s="1604"/>
      <c r="HZ125" s="1604"/>
      <c r="IA125" s="1604"/>
      <c r="IB125" s="1604"/>
      <c r="IC125" s="1604"/>
      <c r="ID125" s="1604"/>
      <c r="IE125" s="1604"/>
      <c r="IF125" s="1604"/>
      <c r="IG125" s="1604"/>
      <c r="IH125" s="1604"/>
      <c r="II125" s="1604"/>
      <c r="IJ125" s="1604"/>
      <c r="IK125" s="1604"/>
      <c r="IL125" s="1604"/>
      <c r="IM125" s="1604"/>
      <c r="IN125" s="1604"/>
      <c r="IO125" s="1604"/>
      <c r="IP125" s="1604"/>
      <c r="IQ125" s="1604"/>
      <c r="IR125" s="1604"/>
      <c r="IS125" s="1604"/>
      <c r="IT125" s="1604"/>
      <c r="IU125" s="1604"/>
    </row>
    <row r="126" spans="1:255">
      <c r="A126" s="2221">
        <v>54</v>
      </c>
      <c r="B126" s="1586"/>
      <c r="C126" s="1586"/>
      <c r="D126" s="1586"/>
      <c r="E126" s="1945"/>
      <c r="F126" s="1585"/>
      <c r="G126" s="1586"/>
      <c r="H126" s="1586"/>
      <c r="I126" s="1586"/>
      <c r="J126" s="1586"/>
      <c r="K126" s="1917"/>
      <c r="L126" s="1917"/>
      <c r="M126" s="1956">
        <v>54</v>
      </c>
      <c r="N126" s="1585"/>
      <c r="O126" s="1917"/>
      <c r="P126" s="1917"/>
      <c r="Q126" s="1917"/>
      <c r="R126" s="1917">
        <f t="shared" si="0"/>
        <v>0</v>
      </c>
      <c r="S126" s="1956">
        <v>54</v>
      </c>
      <c r="T126" s="1604"/>
      <c r="U126" s="1604"/>
      <c r="V126" s="1604"/>
      <c r="W126" s="1604"/>
      <c r="X126" s="1604"/>
      <c r="Y126" s="1604"/>
      <c r="Z126" s="1604"/>
      <c r="AA126" s="1604"/>
      <c r="AB126" s="1604"/>
      <c r="AC126" s="1604"/>
      <c r="AD126" s="1604"/>
      <c r="AE126" s="1604"/>
      <c r="AF126" s="1604"/>
      <c r="AG126" s="1604"/>
      <c r="AH126" s="1604"/>
      <c r="AI126" s="1604"/>
      <c r="AJ126" s="1604"/>
      <c r="AK126" s="1604"/>
      <c r="AL126" s="1604"/>
      <c r="AM126" s="1604"/>
      <c r="AN126" s="1604"/>
      <c r="AO126" s="1604"/>
      <c r="AP126" s="1604"/>
      <c r="AQ126" s="1604"/>
      <c r="AR126" s="1604"/>
      <c r="AS126" s="1604"/>
      <c r="AT126" s="1604"/>
      <c r="AU126" s="1604"/>
      <c r="AV126" s="1604"/>
      <c r="AW126" s="1604"/>
      <c r="AX126" s="1604"/>
      <c r="AY126" s="1604"/>
      <c r="AZ126" s="1604"/>
      <c r="BA126" s="1604"/>
      <c r="BB126" s="1604"/>
      <c r="BC126" s="1604"/>
      <c r="BD126" s="1604"/>
      <c r="BE126" s="1604"/>
      <c r="BF126" s="1604"/>
      <c r="BG126" s="1604"/>
      <c r="BH126" s="1604"/>
      <c r="BI126" s="1604"/>
      <c r="BJ126" s="1604"/>
      <c r="BK126" s="1604"/>
      <c r="BL126" s="1604"/>
      <c r="BM126" s="1604"/>
      <c r="BN126" s="1604"/>
      <c r="BO126" s="1604"/>
      <c r="BP126" s="1604"/>
      <c r="BQ126" s="1604"/>
      <c r="BR126" s="1604"/>
      <c r="BS126" s="1604"/>
      <c r="BT126" s="1604"/>
      <c r="BU126" s="1604"/>
      <c r="BV126" s="1604"/>
      <c r="BW126" s="1604"/>
      <c r="BX126" s="1604"/>
      <c r="BY126" s="1604"/>
      <c r="BZ126" s="1604"/>
      <c r="CA126" s="1604"/>
      <c r="CB126" s="1604"/>
      <c r="CC126" s="1604"/>
      <c r="CD126" s="1604"/>
      <c r="CE126" s="1604"/>
      <c r="CF126" s="1604"/>
      <c r="CG126" s="1604"/>
      <c r="CH126" s="1604"/>
      <c r="CI126" s="1604"/>
      <c r="CJ126" s="1604"/>
      <c r="CK126" s="1604"/>
      <c r="CL126" s="1604"/>
      <c r="CM126" s="1604"/>
      <c r="CN126" s="1604"/>
      <c r="CO126" s="1604"/>
      <c r="CP126" s="1604"/>
      <c r="CQ126" s="1604"/>
      <c r="CR126" s="1604"/>
      <c r="CS126" s="1604"/>
      <c r="CT126" s="1604"/>
      <c r="CU126" s="1604"/>
      <c r="CV126" s="1604"/>
      <c r="CW126" s="1604"/>
      <c r="CX126" s="1604"/>
      <c r="CY126" s="1604"/>
      <c r="CZ126" s="1604"/>
      <c r="DA126" s="1604"/>
      <c r="DB126" s="1604"/>
      <c r="DC126" s="1604"/>
      <c r="DD126" s="1604"/>
      <c r="DE126" s="1604"/>
      <c r="DF126" s="1604"/>
      <c r="DG126" s="1604"/>
      <c r="DH126" s="1604"/>
      <c r="DI126" s="1604"/>
      <c r="DJ126" s="1604"/>
      <c r="DK126" s="1604"/>
      <c r="DL126" s="1604"/>
      <c r="DM126" s="1604"/>
      <c r="DN126" s="1604"/>
      <c r="DO126" s="1604"/>
      <c r="DP126" s="1604"/>
      <c r="DQ126" s="1604"/>
      <c r="DR126" s="1604"/>
      <c r="DS126" s="1604"/>
      <c r="DT126" s="1604"/>
      <c r="DU126" s="1604"/>
      <c r="DV126" s="1604"/>
      <c r="DW126" s="1604"/>
      <c r="DX126" s="1604"/>
      <c r="DY126" s="1604"/>
      <c r="DZ126" s="1604"/>
      <c r="EA126" s="1604"/>
      <c r="EB126" s="1604"/>
      <c r="EC126" s="1604"/>
      <c r="ED126" s="1604"/>
      <c r="EE126" s="1604"/>
      <c r="EF126" s="1604"/>
      <c r="EG126" s="1604"/>
      <c r="EH126" s="1604"/>
      <c r="EI126" s="1604"/>
      <c r="EJ126" s="1604"/>
      <c r="EK126" s="1604"/>
      <c r="EL126" s="1604"/>
      <c r="EM126" s="1604"/>
      <c r="EN126" s="1604"/>
      <c r="EO126" s="1604"/>
      <c r="EP126" s="1604"/>
      <c r="EQ126" s="1604"/>
      <c r="ER126" s="1604"/>
      <c r="ES126" s="1604"/>
      <c r="ET126" s="1604"/>
      <c r="EU126" s="1604"/>
      <c r="EV126" s="1604"/>
      <c r="EW126" s="1604"/>
      <c r="EX126" s="1604"/>
      <c r="EY126" s="1604"/>
      <c r="EZ126" s="1604"/>
      <c r="FA126" s="1604"/>
      <c r="FB126" s="1604"/>
      <c r="FC126" s="1604"/>
      <c r="FD126" s="1604"/>
      <c r="FE126" s="1604"/>
      <c r="FF126" s="1604"/>
      <c r="FG126" s="1604"/>
      <c r="FH126" s="1604"/>
      <c r="FI126" s="1604"/>
      <c r="FJ126" s="1604"/>
      <c r="FK126" s="1604"/>
      <c r="FL126" s="1604"/>
      <c r="FM126" s="1604"/>
      <c r="FN126" s="1604"/>
      <c r="FO126" s="1604"/>
      <c r="FP126" s="1604"/>
      <c r="FQ126" s="1604"/>
      <c r="FR126" s="1604"/>
      <c r="FS126" s="1604"/>
      <c r="FT126" s="1604"/>
      <c r="FU126" s="1604"/>
      <c r="FV126" s="1604"/>
      <c r="FW126" s="1604"/>
      <c r="FX126" s="1604"/>
      <c r="FY126" s="1604"/>
      <c r="FZ126" s="1604"/>
      <c r="GA126" s="1604"/>
      <c r="GB126" s="1604"/>
      <c r="GC126" s="1604"/>
      <c r="GD126" s="1604"/>
      <c r="GE126" s="1604"/>
      <c r="GF126" s="1604"/>
      <c r="GG126" s="1604"/>
      <c r="GH126" s="1604"/>
      <c r="GI126" s="1604"/>
      <c r="GJ126" s="1604"/>
      <c r="GK126" s="1604"/>
      <c r="GL126" s="1604"/>
      <c r="GM126" s="1604"/>
      <c r="GN126" s="1604"/>
      <c r="GO126" s="1604"/>
      <c r="GP126" s="1604"/>
      <c r="GQ126" s="1604"/>
      <c r="GR126" s="1604"/>
      <c r="GS126" s="1604"/>
      <c r="GT126" s="1604"/>
      <c r="GU126" s="1604"/>
      <c r="GV126" s="1604"/>
      <c r="GW126" s="1604"/>
      <c r="GX126" s="1604"/>
      <c r="GY126" s="1604"/>
      <c r="GZ126" s="1604"/>
      <c r="HA126" s="1604"/>
      <c r="HB126" s="1604"/>
      <c r="HC126" s="1604"/>
      <c r="HD126" s="1604"/>
      <c r="HE126" s="1604"/>
      <c r="HF126" s="1604"/>
      <c r="HG126" s="1604"/>
      <c r="HH126" s="1604"/>
      <c r="HI126" s="1604"/>
      <c r="HJ126" s="1604"/>
      <c r="HK126" s="1604"/>
      <c r="HL126" s="1604"/>
      <c r="HM126" s="1604"/>
      <c r="HN126" s="1604"/>
      <c r="HO126" s="1604"/>
      <c r="HP126" s="1604"/>
      <c r="HQ126" s="1604"/>
      <c r="HR126" s="1604"/>
      <c r="HS126" s="1604"/>
      <c r="HT126" s="1604"/>
      <c r="HU126" s="1604"/>
      <c r="HV126" s="1604"/>
      <c r="HW126" s="1604"/>
      <c r="HX126" s="1604"/>
      <c r="HY126" s="1604"/>
      <c r="HZ126" s="1604"/>
      <c r="IA126" s="1604"/>
      <c r="IB126" s="1604"/>
      <c r="IC126" s="1604"/>
      <c r="ID126" s="1604"/>
      <c r="IE126" s="1604"/>
      <c r="IF126" s="1604"/>
      <c r="IG126" s="1604"/>
      <c r="IH126" s="1604"/>
      <c r="II126" s="1604"/>
      <c r="IJ126" s="1604"/>
      <c r="IK126" s="1604"/>
      <c r="IL126" s="1604"/>
      <c r="IM126" s="1604"/>
      <c r="IN126" s="1604"/>
      <c r="IO126" s="1604"/>
      <c r="IP126" s="1604"/>
      <c r="IQ126" s="1604"/>
      <c r="IR126" s="1604"/>
      <c r="IS126" s="1604"/>
      <c r="IT126" s="1604"/>
      <c r="IU126" s="1604"/>
    </row>
    <row r="127" spans="1:255">
      <c r="A127" s="2221">
        <v>55</v>
      </c>
      <c r="B127" s="1586"/>
      <c r="C127" s="1586"/>
      <c r="D127" s="1586"/>
      <c r="E127" s="1945"/>
      <c r="F127" s="1585"/>
      <c r="G127" s="1586"/>
      <c r="H127" s="1586"/>
      <c r="I127" s="1586"/>
      <c r="J127" s="1586"/>
      <c r="K127" s="1917"/>
      <c r="L127" s="1917"/>
      <c r="M127" s="1956">
        <v>55</v>
      </c>
      <c r="N127" s="1585"/>
      <c r="O127" s="1917"/>
      <c r="P127" s="1917"/>
      <c r="Q127" s="1917"/>
      <c r="R127" s="1917">
        <f t="shared" si="0"/>
        <v>0</v>
      </c>
      <c r="S127" s="1956">
        <v>55</v>
      </c>
      <c r="T127" s="1604"/>
      <c r="U127" s="1604"/>
      <c r="V127" s="1604"/>
      <c r="W127" s="1604"/>
      <c r="X127" s="1604"/>
      <c r="Y127" s="1604"/>
      <c r="Z127" s="1604"/>
      <c r="AA127" s="1604"/>
      <c r="AB127" s="1604"/>
      <c r="AC127" s="1604"/>
      <c r="AD127" s="1604"/>
      <c r="AE127" s="1604"/>
      <c r="AF127" s="1604"/>
      <c r="AG127" s="1604"/>
      <c r="AH127" s="1604"/>
      <c r="AI127" s="1604"/>
      <c r="AJ127" s="1604"/>
      <c r="AK127" s="1604"/>
      <c r="AL127" s="1604"/>
      <c r="AM127" s="1604"/>
      <c r="AN127" s="1604"/>
      <c r="AO127" s="1604"/>
      <c r="AP127" s="1604"/>
      <c r="AQ127" s="1604"/>
      <c r="AR127" s="1604"/>
      <c r="AS127" s="1604"/>
      <c r="AT127" s="1604"/>
      <c r="AU127" s="1604"/>
      <c r="AV127" s="1604"/>
      <c r="AW127" s="1604"/>
      <c r="AX127" s="1604"/>
      <c r="AY127" s="1604"/>
      <c r="AZ127" s="1604"/>
      <c r="BA127" s="1604"/>
      <c r="BB127" s="1604"/>
      <c r="BC127" s="1604"/>
      <c r="BD127" s="1604"/>
      <c r="BE127" s="1604"/>
      <c r="BF127" s="1604"/>
      <c r="BG127" s="1604"/>
      <c r="BH127" s="1604"/>
      <c r="BI127" s="1604"/>
      <c r="BJ127" s="1604"/>
      <c r="BK127" s="1604"/>
      <c r="BL127" s="1604"/>
      <c r="BM127" s="1604"/>
      <c r="BN127" s="1604"/>
      <c r="BO127" s="1604"/>
      <c r="BP127" s="1604"/>
      <c r="BQ127" s="1604"/>
      <c r="BR127" s="1604"/>
      <c r="BS127" s="1604"/>
      <c r="BT127" s="1604"/>
      <c r="BU127" s="1604"/>
      <c r="BV127" s="1604"/>
      <c r="BW127" s="1604"/>
      <c r="BX127" s="1604"/>
      <c r="BY127" s="1604"/>
      <c r="BZ127" s="1604"/>
      <c r="CA127" s="1604"/>
      <c r="CB127" s="1604"/>
      <c r="CC127" s="1604"/>
      <c r="CD127" s="1604"/>
      <c r="CE127" s="1604"/>
      <c r="CF127" s="1604"/>
      <c r="CG127" s="1604"/>
      <c r="CH127" s="1604"/>
      <c r="CI127" s="1604"/>
      <c r="CJ127" s="1604"/>
      <c r="CK127" s="1604"/>
      <c r="CL127" s="1604"/>
      <c r="CM127" s="1604"/>
      <c r="CN127" s="1604"/>
      <c r="CO127" s="1604"/>
      <c r="CP127" s="1604"/>
      <c r="CQ127" s="1604"/>
      <c r="CR127" s="1604"/>
      <c r="CS127" s="1604"/>
      <c r="CT127" s="1604"/>
      <c r="CU127" s="1604"/>
      <c r="CV127" s="1604"/>
      <c r="CW127" s="1604"/>
      <c r="CX127" s="1604"/>
      <c r="CY127" s="1604"/>
      <c r="CZ127" s="1604"/>
      <c r="DA127" s="1604"/>
      <c r="DB127" s="1604"/>
      <c r="DC127" s="1604"/>
      <c r="DD127" s="1604"/>
      <c r="DE127" s="1604"/>
      <c r="DF127" s="1604"/>
      <c r="DG127" s="1604"/>
      <c r="DH127" s="1604"/>
      <c r="DI127" s="1604"/>
      <c r="DJ127" s="1604"/>
      <c r="DK127" s="1604"/>
      <c r="DL127" s="1604"/>
      <c r="DM127" s="1604"/>
      <c r="DN127" s="1604"/>
      <c r="DO127" s="1604"/>
      <c r="DP127" s="1604"/>
      <c r="DQ127" s="1604"/>
      <c r="DR127" s="1604"/>
      <c r="DS127" s="1604"/>
      <c r="DT127" s="1604"/>
      <c r="DU127" s="1604"/>
      <c r="DV127" s="1604"/>
      <c r="DW127" s="1604"/>
      <c r="DX127" s="1604"/>
      <c r="DY127" s="1604"/>
      <c r="DZ127" s="1604"/>
      <c r="EA127" s="1604"/>
      <c r="EB127" s="1604"/>
      <c r="EC127" s="1604"/>
      <c r="ED127" s="1604"/>
      <c r="EE127" s="1604"/>
      <c r="EF127" s="1604"/>
      <c r="EG127" s="1604"/>
      <c r="EH127" s="1604"/>
      <c r="EI127" s="1604"/>
      <c r="EJ127" s="1604"/>
      <c r="EK127" s="1604"/>
      <c r="EL127" s="1604"/>
      <c r="EM127" s="1604"/>
      <c r="EN127" s="1604"/>
      <c r="EO127" s="1604"/>
      <c r="EP127" s="1604"/>
      <c r="EQ127" s="1604"/>
      <c r="ER127" s="1604"/>
      <c r="ES127" s="1604"/>
      <c r="ET127" s="1604"/>
      <c r="EU127" s="1604"/>
      <c r="EV127" s="1604"/>
      <c r="EW127" s="1604"/>
      <c r="EX127" s="1604"/>
      <c r="EY127" s="1604"/>
      <c r="EZ127" s="1604"/>
      <c r="FA127" s="1604"/>
      <c r="FB127" s="1604"/>
      <c r="FC127" s="1604"/>
      <c r="FD127" s="1604"/>
      <c r="FE127" s="1604"/>
      <c r="FF127" s="1604"/>
      <c r="FG127" s="1604"/>
      <c r="FH127" s="1604"/>
      <c r="FI127" s="1604"/>
      <c r="FJ127" s="1604"/>
      <c r="FK127" s="1604"/>
      <c r="FL127" s="1604"/>
      <c r="FM127" s="1604"/>
      <c r="FN127" s="1604"/>
      <c r="FO127" s="1604"/>
      <c r="FP127" s="1604"/>
      <c r="FQ127" s="1604"/>
      <c r="FR127" s="1604"/>
      <c r="FS127" s="1604"/>
      <c r="FT127" s="1604"/>
      <c r="FU127" s="1604"/>
      <c r="FV127" s="1604"/>
      <c r="FW127" s="1604"/>
      <c r="FX127" s="1604"/>
      <c r="FY127" s="1604"/>
      <c r="FZ127" s="1604"/>
      <c r="GA127" s="1604"/>
      <c r="GB127" s="1604"/>
      <c r="GC127" s="1604"/>
      <c r="GD127" s="1604"/>
      <c r="GE127" s="1604"/>
      <c r="GF127" s="1604"/>
      <c r="GG127" s="1604"/>
      <c r="GH127" s="1604"/>
      <c r="GI127" s="1604"/>
      <c r="GJ127" s="1604"/>
      <c r="GK127" s="1604"/>
      <c r="GL127" s="1604"/>
      <c r="GM127" s="1604"/>
      <c r="GN127" s="1604"/>
      <c r="GO127" s="1604"/>
      <c r="GP127" s="1604"/>
      <c r="GQ127" s="1604"/>
      <c r="GR127" s="1604"/>
      <c r="GS127" s="1604"/>
      <c r="GT127" s="1604"/>
      <c r="GU127" s="1604"/>
      <c r="GV127" s="1604"/>
      <c r="GW127" s="1604"/>
      <c r="GX127" s="1604"/>
      <c r="GY127" s="1604"/>
      <c r="GZ127" s="1604"/>
      <c r="HA127" s="1604"/>
      <c r="HB127" s="1604"/>
      <c r="HC127" s="1604"/>
      <c r="HD127" s="1604"/>
      <c r="HE127" s="1604"/>
      <c r="HF127" s="1604"/>
      <c r="HG127" s="1604"/>
      <c r="HH127" s="1604"/>
      <c r="HI127" s="1604"/>
      <c r="HJ127" s="1604"/>
      <c r="HK127" s="1604"/>
      <c r="HL127" s="1604"/>
      <c r="HM127" s="1604"/>
      <c r="HN127" s="1604"/>
      <c r="HO127" s="1604"/>
      <c r="HP127" s="1604"/>
      <c r="HQ127" s="1604"/>
      <c r="HR127" s="1604"/>
      <c r="HS127" s="1604"/>
      <c r="HT127" s="1604"/>
      <c r="HU127" s="1604"/>
      <c r="HV127" s="1604"/>
      <c r="HW127" s="1604"/>
      <c r="HX127" s="1604"/>
      <c r="HY127" s="1604"/>
      <c r="HZ127" s="1604"/>
      <c r="IA127" s="1604"/>
      <c r="IB127" s="1604"/>
      <c r="IC127" s="1604"/>
      <c r="ID127" s="1604"/>
      <c r="IE127" s="1604"/>
      <c r="IF127" s="1604"/>
      <c r="IG127" s="1604"/>
      <c r="IH127" s="1604"/>
      <c r="II127" s="1604"/>
      <c r="IJ127" s="1604"/>
      <c r="IK127" s="1604"/>
      <c r="IL127" s="1604"/>
      <c r="IM127" s="1604"/>
      <c r="IN127" s="1604"/>
      <c r="IO127" s="1604"/>
      <c r="IP127" s="1604"/>
      <c r="IQ127" s="1604"/>
      <c r="IR127" s="1604"/>
      <c r="IS127" s="1604"/>
      <c r="IT127" s="1604"/>
      <c r="IU127" s="1604"/>
    </row>
    <row r="128" spans="1:255">
      <c r="A128" s="2221">
        <v>56</v>
      </c>
      <c r="B128" s="1586"/>
      <c r="C128" s="1586"/>
      <c r="D128" s="1586"/>
      <c r="E128" s="1945"/>
      <c r="F128" s="1585"/>
      <c r="G128" s="1586"/>
      <c r="H128" s="1586"/>
      <c r="I128" s="1586"/>
      <c r="J128" s="1586"/>
      <c r="K128" s="1917"/>
      <c r="L128" s="1917"/>
      <c r="M128" s="1956">
        <v>56</v>
      </c>
      <c r="N128" s="1585"/>
      <c r="O128" s="1917"/>
      <c r="P128" s="1917"/>
      <c r="Q128" s="1917"/>
      <c r="R128" s="1917">
        <f t="shared" si="0"/>
        <v>0</v>
      </c>
      <c r="S128" s="1956">
        <v>56</v>
      </c>
      <c r="T128" s="1604"/>
      <c r="U128" s="1604"/>
      <c r="V128" s="1604"/>
      <c r="W128" s="1604"/>
      <c r="X128" s="1604"/>
      <c r="Y128" s="1604"/>
      <c r="Z128" s="1604"/>
      <c r="AA128" s="1604"/>
      <c r="AB128" s="1604"/>
      <c r="AC128" s="1604"/>
      <c r="AD128" s="1604"/>
      <c r="AE128" s="1604"/>
      <c r="AF128" s="1604"/>
      <c r="AG128" s="1604"/>
      <c r="AH128" s="1604"/>
      <c r="AI128" s="1604"/>
      <c r="AJ128" s="1604"/>
      <c r="AK128" s="1604"/>
      <c r="AL128" s="1604"/>
      <c r="AM128" s="1604"/>
      <c r="AN128" s="1604"/>
      <c r="AO128" s="1604"/>
      <c r="AP128" s="1604"/>
      <c r="AQ128" s="1604"/>
      <c r="AR128" s="1604"/>
      <c r="AS128" s="1604"/>
      <c r="AT128" s="1604"/>
      <c r="AU128" s="1604"/>
      <c r="AV128" s="1604"/>
      <c r="AW128" s="1604"/>
      <c r="AX128" s="1604"/>
      <c r="AY128" s="1604"/>
      <c r="AZ128" s="1604"/>
      <c r="BA128" s="1604"/>
      <c r="BB128" s="1604"/>
      <c r="BC128" s="1604"/>
      <c r="BD128" s="1604"/>
      <c r="BE128" s="1604"/>
      <c r="BF128" s="1604"/>
      <c r="BG128" s="1604"/>
      <c r="BH128" s="1604"/>
      <c r="BI128" s="1604"/>
      <c r="BJ128" s="1604"/>
      <c r="BK128" s="1604"/>
      <c r="BL128" s="1604"/>
      <c r="BM128" s="1604"/>
      <c r="BN128" s="1604"/>
      <c r="BO128" s="1604"/>
      <c r="BP128" s="1604"/>
      <c r="BQ128" s="1604"/>
      <c r="BR128" s="1604"/>
      <c r="BS128" s="1604"/>
      <c r="BT128" s="1604"/>
      <c r="BU128" s="1604"/>
      <c r="BV128" s="1604"/>
      <c r="BW128" s="1604"/>
      <c r="BX128" s="1604"/>
      <c r="BY128" s="1604"/>
      <c r="BZ128" s="1604"/>
      <c r="CA128" s="1604"/>
      <c r="CB128" s="1604"/>
      <c r="CC128" s="1604"/>
      <c r="CD128" s="1604"/>
      <c r="CE128" s="1604"/>
      <c r="CF128" s="1604"/>
      <c r="CG128" s="1604"/>
      <c r="CH128" s="1604"/>
      <c r="CI128" s="1604"/>
      <c r="CJ128" s="1604"/>
      <c r="CK128" s="1604"/>
      <c r="CL128" s="1604"/>
      <c r="CM128" s="1604"/>
      <c r="CN128" s="1604"/>
      <c r="CO128" s="1604"/>
      <c r="CP128" s="1604"/>
      <c r="CQ128" s="1604"/>
      <c r="CR128" s="1604"/>
      <c r="CS128" s="1604"/>
      <c r="CT128" s="1604"/>
      <c r="CU128" s="1604"/>
      <c r="CV128" s="1604"/>
      <c r="CW128" s="1604"/>
      <c r="CX128" s="1604"/>
      <c r="CY128" s="1604"/>
      <c r="CZ128" s="1604"/>
      <c r="DA128" s="1604"/>
      <c r="DB128" s="1604"/>
      <c r="DC128" s="1604"/>
      <c r="DD128" s="1604"/>
      <c r="DE128" s="1604"/>
      <c r="DF128" s="1604"/>
      <c r="DG128" s="1604"/>
      <c r="DH128" s="1604"/>
      <c r="DI128" s="1604"/>
      <c r="DJ128" s="1604"/>
      <c r="DK128" s="1604"/>
      <c r="DL128" s="1604"/>
      <c r="DM128" s="1604"/>
      <c r="DN128" s="1604"/>
      <c r="DO128" s="1604"/>
      <c r="DP128" s="1604"/>
      <c r="DQ128" s="1604"/>
      <c r="DR128" s="1604"/>
      <c r="DS128" s="1604"/>
      <c r="DT128" s="1604"/>
      <c r="DU128" s="1604"/>
      <c r="DV128" s="1604"/>
      <c r="DW128" s="1604"/>
      <c r="DX128" s="1604"/>
      <c r="DY128" s="1604"/>
      <c r="DZ128" s="1604"/>
      <c r="EA128" s="1604"/>
      <c r="EB128" s="1604"/>
      <c r="EC128" s="1604"/>
      <c r="ED128" s="1604"/>
      <c r="EE128" s="1604"/>
      <c r="EF128" s="1604"/>
      <c r="EG128" s="1604"/>
      <c r="EH128" s="1604"/>
      <c r="EI128" s="1604"/>
      <c r="EJ128" s="1604"/>
      <c r="EK128" s="1604"/>
      <c r="EL128" s="1604"/>
      <c r="EM128" s="1604"/>
      <c r="EN128" s="1604"/>
      <c r="EO128" s="1604"/>
      <c r="EP128" s="1604"/>
      <c r="EQ128" s="1604"/>
      <c r="ER128" s="1604"/>
      <c r="ES128" s="1604"/>
      <c r="ET128" s="1604"/>
      <c r="EU128" s="1604"/>
      <c r="EV128" s="1604"/>
      <c r="EW128" s="1604"/>
      <c r="EX128" s="1604"/>
      <c r="EY128" s="1604"/>
      <c r="EZ128" s="1604"/>
      <c r="FA128" s="1604"/>
      <c r="FB128" s="1604"/>
      <c r="FC128" s="1604"/>
      <c r="FD128" s="1604"/>
      <c r="FE128" s="1604"/>
      <c r="FF128" s="1604"/>
      <c r="FG128" s="1604"/>
      <c r="FH128" s="1604"/>
      <c r="FI128" s="1604"/>
      <c r="FJ128" s="1604"/>
      <c r="FK128" s="1604"/>
      <c r="FL128" s="1604"/>
      <c r="FM128" s="1604"/>
      <c r="FN128" s="1604"/>
      <c r="FO128" s="1604"/>
      <c r="FP128" s="1604"/>
      <c r="FQ128" s="1604"/>
      <c r="FR128" s="1604"/>
      <c r="FS128" s="1604"/>
      <c r="FT128" s="1604"/>
      <c r="FU128" s="1604"/>
      <c r="FV128" s="1604"/>
      <c r="FW128" s="1604"/>
      <c r="FX128" s="1604"/>
      <c r="FY128" s="1604"/>
      <c r="FZ128" s="1604"/>
      <c r="GA128" s="1604"/>
      <c r="GB128" s="1604"/>
      <c r="GC128" s="1604"/>
      <c r="GD128" s="1604"/>
      <c r="GE128" s="1604"/>
      <c r="GF128" s="1604"/>
      <c r="GG128" s="1604"/>
      <c r="GH128" s="1604"/>
      <c r="GI128" s="1604"/>
      <c r="GJ128" s="1604"/>
      <c r="GK128" s="1604"/>
      <c r="GL128" s="1604"/>
      <c r="GM128" s="1604"/>
      <c r="GN128" s="1604"/>
      <c r="GO128" s="1604"/>
      <c r="GP128" s="1604"/>
      <c r="GQ128" s="1604"/>
      <c r="GR128" s="1604"/>
      <c r="GS128" s="1604"/>
      <c r="GT128" s="1604"/>
      <c r="GU128" s="1604"/>
      <c r="GV128" s="1604"/>
      <c r="GW128" s="1604"/>
      <c r="GX128" s="1604"/>
      <c r="GY128" s="1604"/>
      <c r="GZ128" s="1604"/>
      <c r="HA128" s="1604"/>
      <c r="HB128" s="1604"/>
      <c r="HC128" s="1604"/>
      <c r="HD128" s="1604"/>
      <c r="HE128" s="1604"/>
      <c r="HF128" s="1604"/>
      <c r="HG128" s="1604"/>
      <c r="HH128" s="1604"/>
      <c r="HI128" s="1604"/>
      <c r="HJ128" s="1604"/>
      <c r="HK128" s="1604"/>
      <c r="HL128" s="1604"/>
      <c r="HM128" s="1604"/>
      <c r="HN128" s="1604"/>
      <c r="HO128" s="1604"/>
      <c r="HP128" s="1604"/>
      <c r="HQ128" s="1604"/>
      <c r="HR128" s="1604"/>
      <c r="HS128" s="1604"/>
      <c r="HT128" s="1604"/>
      <c r="HU128" s="1604"/>
      <c r="HV128" s="1604"/>
      <c r="HW128" s="1604"/>
      <c r="HX128" s="1604"/>
      <c r="HY128" s="1604"/>
      <c r="HZ128" s="1604"/>
      <c r="IA128" s="1604"/>
      <c r="IB128" s="1604"/>
      <c r="IC128" s="1604"/>
      <c r="ID128" s="1604"/>
      <c r="IE128" s="1604"/>
      <c r="IF128" s="1604"/>
      <c r="IG128" s="1604"/>
      <c r="IH128" s="1604"/>
      <c r="II128" s="1604"/>
      <c r="IJ128" s="1604"/>
      <c r="IK128" s="1604"/>
      <c r="IL128" s="1604"/>
      <c r="IM128" s="1604"/>
      <c r="IN128" s="1604"/>
      <c r="IO128" s="1604"/>
      <c r="IP128" s="1604"/>
      <c r="IQ128" s="1604"/>
      <c r="IR128" s="1604"/>
      <c r="IS128" s="1604"/>
      <c r="IT128" s="1604"/>
      <c r="IU128" s="1604"/>
    </row>
    <row r="129" spans="1:255">
      <c r="A129" s="2221">
        <v>57</v>
      </c>
      <c r="B129" s="1586"/>
      <c r="C129" s="1586"/>
      <c r="D129" s="1586"/>
      <c r="E129" s="1945"/>
      <c r="F129" s="1585"/>
      <c r="G129" s="1586"/>
      <c r="H129" s="1586"/>
      <c r="I129" s="1586"/>
      <c r="J129" s="1586"/>
      <c r="K129" s="1917"/>
      <c r="L129" s="1917"/>
      <c r="M129" s="1956">
        <v>57</v>
      </c>
      <c r="N129" s="1585"/>
      <c r="O129" s="1917"/>
      <c r="P129" s="1917"/>
      <c r="Q129" s="1917"/>
      <c r="R129" s="1917">
        <f t="shared" si="0"/>
        <v>0</v>
      </c>
      <c r="S129" s="1956">
        <v>57</v>
      </c>
      <c r="T129" s="1604"/>
      <c r="U129" s="1604"/>
      <c r="V129" s="1604"/>
      <c r="W129" s="1604"/>
      <c r="X129" s="1604"/>
      <c r="Y129" s="1604"/>
      <c r="Z129" s="1604"/>
      <c r="AA129" s="1604"/>
      <c r="AB129" s="1604"/>
      <c r="AC129" s="1604"/>
      <c r="AD129" s="1604"/>
      <c r="AE129" s="1604"/>
      <c r="AF129" s="1604"/>
      <c r="AG129" s="1604"/>
      <c r="AH129" s="1604"/>
      <c r="AI129" s="1604"/>
      <c r="AJ129" s="1604"/>
      <c r="AK129" s="1604"/>
      <c r="AL129" s="1604"/>
      <c r="AM129" s="1604"/>
      <c r="AN129" s="1604"/>
      <c r="AO129" s="1604"/>
      <c r="AP129" s="1604"/>
      <c r="AQ129" s="1604"/>
      <c r="AR129" s="1604"/>
      <c r="AS129" s="1604"/>
      <c r="AT129" s="1604"/>
      <c r="AU129" s="1604"/>
      <c r="AV129" s="1604"/>
      <c r="AW129" s="1604"/>
      <c r="AX129" s="1604"/>
      <c r="AY129" s="1604"/>
      <c r="AZ129" s="1604"/>
      <c r="BA129" s="1604"/>
      <c r="BB129" s="1604"/>
      <c r="BC129" s="1604"/>
      <c r="BD129" s="1604"/>
      <c r="BE129" s="1604"/>
      <c r="BF129" s="1604"/>
      <c r="BG129" s="1604"/>
      <c r="BH129" s="1604"/>
      <c r="BI129" s="1604"/>
      <c r="BJ129" s="1604"/>
      <c r="BK129" s="1604"/>
      <c r="BL129" s="1604"/>
      <c r="BM129" s="1604"/>
      <c r="BN129" s="1604"/>
      <c r="BO129" s="1604"/>
      <c r="BP129" s="1604"/>
      <c r="BQ129" s="1604"/>
      <c r="BR129" s="1604"/>
      <c r="BS129" s="1604"/>
      <c r="BT129" s="1604"/>
      <c r="BU129" s="1604"/>
      <c r="BV129" s="1604"/>
      <c r="BW129" s="1604"/>
      <c r="BX129" s="1604"/>
      <c r="BY129" s="1604"/>
      <c r="BZ129" s="1604"/>
      <c r="CA129" s="1604"/>
      <c r="CB129" s="1604"/>
      <c r="CC129" s="1604"/>
      <c r="CD129" s="1604"/>
      <c r="CE129" s="1604"/>
      <c r="CF129" s="1604"/>
      <c r="CG129" s="1604"/>
      <c r="CH129" s="1604"/>
      <c r="CI129" s="1604"/>
      <c r="CJ129" s="1604"/>
      <c r="CK129" s="1604"/>
      <c r="CL129" s="1604"/>
      <c r="CM129" s="1604"/>
      <c r="CN129" s="1604"/>
      <c r="CO129" s="1604"/>
      <c r="CP129" s="1604"/>
      <c r="CQ129" s="1604"/>
      <c r="CR129" s="1604"/>
      <c r="CS129" s="1604"/>
      <c r="CT129" s="1604"/>
      <c r="CU129" s="1604"/>
      <c r="CV129" s="1604"/>
      <c r="CW129" s="1604"/>
      <c r="CX129" s="1604"/>
      <c r="CY129" s="1604"/>
      <c r="CZ129" s="1604"/>
      <c r="DA129" s="1604"/>
      <c r="DB129" s="1604"/>
      <c r="DC129" s="1604"/>
      <c r="DD129" s="1604"/>
      <c r="DE129" s="1604"/>
      <c r="DF129" s="1604"/>
      <c r="DG129" s="1604"/>
      <c r="DH129" s="1604"/>
      <c r="DI129" s="1604"/>
      <c r="DJ129" s="1604"/>
      <c r="DK129" s="1604"/>
      <c r="DL129" s="1604"/>
      <c r="DM129" s="1604"/>
      <c r="DN129" s="1604"/>
      <c r="DO129" s="1604"/>
      <c r="DP129" s="1604"/>
      <c r="DQ129" s="1604"/>
      <c r="DR129" s="1604"/>
      <c r="DS129" s="1604"/>
      <c r="DT129" s="1604"/>
      <c r="DU129" s="1604"/>
      <c r="DV129" s="1604"/>
      <c r="DW129" s="1604"/>
      <c r="DX129" s="1604"/>
      <c r="DY129" s="1604"/>
      <c r="DZ129" s="1604"/>
      <c r="EA129" s="1604"/>
      <c r="EB129" s="1604"/>
      <c r="EC129" s="1604"/>
      <c r="ED129" s="1604"/>
      <c r="EE129" s="1604"/>
      <c r="EF129" s="1604"/>
      <c r="EG129" s="1604"/>
      <c r="EH129" s="1604"/>
      <c r="EI129" s="1604"/>
      <c r="EJ129" s="1604"/>
      <c r="EK129" s="1604"/>
      <c r="EL129" s="1604"/>
      <c r="EM129" s="1604"/>
      <c r="EN129" s="1604"/>
      <c r="EO129" s="1604"/>
      <c r="EP129" s="1604"/>
      <c r="EQ129" s="1604"/>
      <c r="ER129" s="1604"/>
      <c r="ES129" s="1604"/>
      <c r="ET129" s="1604"/>
      <c r="EU129" s="1604"/>
      <c r="EV129" s="1604"/>
      <c r="EW129" s="1604"/>
      <c r="EX129" s="1604"/>
      <c r="EY129" s="1604"/>
      <c r="EZ129" s="1604"/>
      <c r="FA129" s="1604"/>
      <c r="FB129" s="1604"/>
      <c r="FC129" s="1604"/>
      <c r="FD129" s="1604"/>
      <c r="FE129" s="1604"/>
      <c r="FF129" s="1604"/>
      <c r="FG129" s="1604"/>
      <c r="FH129" s="1604"/>
      <c r="FI129" s="1604"/>
      <c r="FJ129" s="1604"/>
      <c r="FK129" s="1604"/>
      <c r="FL129" s="1604"/>
      <c r="FM129" s="1604"/>
      <c r="FN129" s="1604"/>
      <c r="FO129" s="1604"/>
      <c r="FP129" s="1604"/>
      <c r="FQ129" s="1604"/>
      <c r="FR129" s="1604"/>
      <c r="FS129" s="1604"/>
      <c r="FT129" s="1604"/>
      <c r="FU129" s="1604"/>
      <c r="FV129" s="1604"/>
      <c r="FW129" s="1604"/>
      <c r="FX129" s="1604"/>
      <c r="FY129" s="1604"/>
      <c r="FZ129" s="1604"/>
      <c r="GA129" s="1604"/>
      <c r="GB129" s="1604"/>
      <c r="GC129" s="1604"/>
      <c r="GD129" s="1604"/>
      <c r="GE129" s="1604"/>
      <c r="GF129" s="1604"/>
      <c r="GG129" s="1604"/>
      <c r="GH129" s="1604"/>
      <c r="GI129" s="1604"/>
      <c r="GJ129" s="1604"/>
      <c r="GK129" s="1604"/>
      <c r="GL129" s="1604"/>
      <c r="GM129" s="1604"/>
      <c r="GN129" s="1604"/>
      <c r="GO129" s="1604"/>
      <c r="GP129" s="1604"/>
      <c r="GQ129" s="1604"/>
      <c r="GR129" s="1604"/>
      <c r="GS129" s="1604"/>
      <c r="GT129" s="1604"/>
      <c r="GU129" s="1604"/>
      <c r="GV129" s="1604"/>
      <c r="GW129" s="1604"/>
      <c r="GX129" s="1604"/>
      <c r="GY129" s="1604"/>
      <c r="GZ129" s="1604"/>
      <c r="HA129" s="1604"/>
      <c r="HB129" s="1604"/>
      <c r="HC129" s="1604"/>
      <c r="HD129" s="1604"/>
      <c r="HE129" s="1604"/>
      <c r="HF129" s="1604"/>
      <c r="HG129" s="1604"/>
      <c r="HH129" s="1604"/>
      <c r="HI129" s="1604"/>
      <c r="HJ129" s="1604"/>
      <c r="HK129" s="1604"/>
      <c r="HL129" s="1604"/>
      <c r="HM129" s="1604"/>
      <c r="HN129" s="1604"/>
      <c r="HO129" s="1604"/>
      <c r="HP129" s="1604"/>
      <c r="HQ129" s="1604"/>
      <c r="HR129" s="1604"/>
      <c r="HS129" s="1604"/>
      <c r="HT129" s="1604"/>
      <c r="HU129" s="1604"/>
      <c r="HV129" s="1604"/>
      <c r="HW129" s="1604"/>
      <c r="HX129" s="1604"/>
      <c r="HY129" s="1604"/>
      <c r="HZ129" s="1604"/>
      <c r="IA129" s="1604"/>
      <c r="IB129" s="1604"/>
      <c r="IC129" s="1604"/>
      <c r="ID129" s="1604"/>
      <c r="IE129" s="1604"/>
      <c r="IF129" s="1604"/>
      <c r="IG129" s="1604"/>
      <c r="IH129" s="1604"/>
      <c r="II129" s="1604"/>
      <c r="IJ129" s="1604"/>
      <c r="IK129" s="1604"/>
      <c r="IL129" s="1604"/>
      <c r="IM129" s="1604"/>
      <c r="IN129" s="1604"/>
      <c r="IO129" s="1604"/>
      <c r="IP129" s="1604"/>
      <c r="IQ129" s="1604"/>
      <c r="IR129" s="1604"/>
      <c r="IS129" s="1604"/>
      <c r="IT129" s="1604"/>
      <c r="IU129" s="1604"/>
    </row>
    <row r="130" spans="1:255">
      <c r="A130" s="2221">
        <v>58</v>
      </c>
      <c r="B130" s="1586"/>
      <c r="C130" s="1586"/>
      <c r="D130" s="1586"/>
      <c r="E130" s="1945"/>
      <c r="F130" s="1585"/>
      <c r="G130" s="1586"/>
      <c r="H130" s="1586"/>
      <c r="I130" s="1586"/>
      <c r="J130" s="1586"/>
      <c r="K130" s="1917"/>
      <c r="L130" s="1917"/>
      <c r="M130" s="1956">
        <v>58</v>
      </c>
      <c r="N130" s="1585"/>
      <c r="O130" s="1917"/>
      <c r="P130" s="1917"/>
      <c r="Q130" s="1917"/>
      <c r="R130" s="1917">
        <f t="shared" si="0"/>
        <v>0</v>
      </c>
      <c r="S130" s="1956">
        <v>58</v>
      </c>
      <c r="T130" s="1604"/>
      <c r="U130" s="1604"/>
      <c r="V130" s="1604"/>
      <c r="W130" s="1604"/>
      <c r="X130" s="1604"/>
      <c r="Y130" s="1604"/>
      <c r="Z130" s="1604"/>
      <c r="AA130" s="1604"/>
      <c r="AB130" s="1604"/>
      <c r="AC130" s="1604"/>
      <c r="AD130" s="1604"/>
      <c r="AE130" s="1604"/>
      <c r="AF130" s="1604"/>
      <c r="AG130" s="1604"/>
      <c r="AH130" s="1604"/>
      <c r="AI130" s="1604"/>
      <c r="AJ130" s="1604"/>
      <c r="AK130" s="1604"/>
      <c r="AL130" s="1604"/>
      <c r="AM130" s="1604"/>
      <c r="AN130" s="1604"/>
      <c r="AO130" s="1604"/>
      <c r="AP130" s="1604"/>
      <c r="AQ130" s="1604"/>
      <c r="AR130" s="1604"/>
      <c r="AS130" s="1604"/>
      <c r="AT130" s="1604"/>
      <c r="AU130" s="1604"/>
      <c r="AV130" s="1604"/>
      <c r="AW130" s="1604"/>
      <c r="AX130" s="1604"/>
      <c r="AY130" s="1604"/>
      <c r="AZ130" s="1604"/>
      <c r="BA130" s="1604"/>
      <c r="BB130" s="1604"/>
      <c r="BC130" s="1604"/>
      <c r="BD130" s="1604"/>
      <c r="BE130" s="1604"/>
      <c r="BF130" s="1604"/>
      <c r="BG130" s="1604"/>
      <c r="BH130" s="1604"/>
      <c r="BI130" s="1604"/>
      <c r="BJ130" s="1604"/>
      <c r="BK130" s="1604"/>
      <c r="BL130" s="1604"/>
      <c r="BM130" s="1604"/>
      <c r="BN130" s="1604"/>
      <c r="BO130" s="1604"/>
      <c r="BP130" s="1604"/>
      <c r="BQ130" s="1604"/>
      <c r="BR130" s="1604"/>
      <c r="BS130" s="1604"/>
      <c r="BT130" s="1604"/>
      <c r="BU130" s="1604"/>
      <c r="BV130" s="1604"/>
      <c r="BW130" s="1604"/>
      <c r="BX130" s="1604"/>
      <c r="BY130" s="1604"/>
      <c r="BZ130" s="1604"/>
      <c r="CA130" s="1604"/>
      <c r="CB130" s="1604"/>
      <c r="CC130" s="1604"/>
      <c r="CD130" s="1604"/>
      <c r="CE130" s="1604"/>
      <c r="CF130" s="1604"/>
      <c r="CG130" s="1604"/>
      <c r="CH130" s="1604"/>
      <c r="CI130" s="1604"/>
      <c r="CJ130" s="1604"/>
      <c r="CK130" s="1604"/>
      <c r="CL130" s="1604"/>
      <c r="CM130" s="1604"/>
      <c r="CN130" s="1604"/>
      <c r="CO130" s="1604"/>
      <c r="CP130" s="1604"/>
      <c r="CQ130" s="1604"/>
      <c r="CR130" s="1604"/>
      <c r="CS130" s="1604"/>
      <c r="CT130" s="1604"/>
      <c r="CU130" s="1604"/>
      <c r="CV130" s="1604"/>
      <c r="CW130" s="1604"/>
      <c r="CX130" s="1604"/>
      <c r="CY130" s="1604"/>
      <c r="CZ130" s="1604"/>
      <c r="DA130" s="1604"/>
      <c r="DB130" s="1604"/>
      <c r="DC130" s="1604"/>
      <c r="DD130" s="1604"/>
      <c r="DE130" s="1604"/>
      <c r="DF130" s="1604"/>
      <c r="DG130" s="1604"/>
      <c r="DH130" s="1604"/>
      <c r="DI130" s="1604"/>
      <c r="DJ130" s="1604"/>
      <c r="DK130" s="1604"/>
      <c r="DL130" s="1604"/>
      <c r="DM130" s="1604"/>
      <c r="DN130" s="1604"/>
      <c r="DO130" s="1604"/>
      <c r="DP130" s="1604"/>
      <c r="DQ130" s="1604"/>
      <c r="DR130" s="1604"/>
      <c r="DS130" s="1604"/>
      <c r="DT130" s="1604"/>
      <c r="DU130" s="1604"/>
      <c r="DV130" s="1604"/>
      <c r="DW130" s="1604"/>
      <c r="DX130" s="1604"/>
      <c r="DY130" s="1604"/>
      <c r="DZ130" s="1604"/>
      <c r="EA130" s="1604"/>
      <c r="EB130" s="1604"/>
      <c r="EC130" s="1604"/>
      <c r="ED130" s="1604"/>
      <c r="EE130" s="1604"/>
      <c r="EF130" s="1604"/>
      <c r="EG130" s="1604"/>
      <c r="EH130" s="1604"/>
      <c r="EI130" s="1604"/>
      <c r="EJ130" s="1604"/>
      <c r="EK130" s="1604"/>
      <c r="EL130" s="1604"/>
      <c r="EM130" s="1604"/>
      <c r="EN130" s="1604"/>
      <c r="EO130" s="1604"/>
      <c r="EP130" s="1604"/>
      <c r="EQ130" s="1604"/>
      <c r="ER130" s="1604"/>
      <c r="ES130" s="1604"/>
      <c r="ET130" s="1604"/>
      <c r="EU130" s="1604"/>
      <c r="EV130" s="1604"/>
      <c r="EW130" s="1604"/>
      <c r="EX130" s="1604"/>
      <c r="EY130" s="1604"/>
      <c r="EZ130" s="1604"/>
      <c r="FA130" s="1604"/>
      <c r="FB130" s="1604"/>
      <c r="FC130" s="1604"/>
      <c r="FD130" s="1604"/>
      <c r="FE130" s="1604"/>
      <c r="FF130" s="1604"/>
      <c r="FG130" s="1604"/>
      <c r="FH130" s="1604"/>
      <c r="FI130" s="1604"/>
      <c r="FJ130" s="1604"/>
      <c r="FK130" s="1604"/>
      <c r="FL130" s="1604"/>
      <c r="FM130" s="1604"/>
      <c r="FN130" s="1604"/>
      <c r="FO130" s="1604"/>
      <c r="FP130" s="1604"/>
      <c r="FQ130" s="1604"/>
      <c r="FR130" s="1604"/>
      <c r="FS130" s="1604"/>
      <c r="FT130" s="1604"/>
      <c r="FU130" s="1604"/>
      <c r="FV130" s="1604"/>
      <c r="FW130" s="1604"/>
      <c r="FX130" s="1604"/>
      <c r="FY130" s="1604"/>
      <c r="FZ130" s="1604"/>
      <c r="GA130" s="1604"/>
      <c r="GB130" s="1604"/>
      <c r="GC130" s="1604"/>
      <c r="GD130" s="1604"/>
      <c r="GE130" s="1604"/>
      <c r="GF130" s="1604"/>
      <c r="GG130" s="1604"/>
      <c r="GH130" s="1604"/>
      <c r="GI130" s="1604"/>
      <c r="GJ130" s="1604"/>
      <c r="GK130" s="1604"/>
      <c r="GL130" s="1604"/>
      <c r="GM130" s="1604"/>
      <c r="GN130" s="1604"/>
      <c r="GO130" s="1604"/>
      <c r="GP130" s="1604"/>
      <c r="GQ130" s="1604"/>
      <c r="GR130" s="1604"/>
      <c r="GS130" s="1604"/>
      <c r="GT130" s="1604"/>
      <c r="GU130" s="1604"/>
      <c r="GV130" s="1604"/>
      <c r="GW130" s="1604"/>
      <c r="GX130" s="1604"/>
      <c r="GY130" s="1604"/>
      <c r="GZ130" s="1604"/>
      <c r="HA130" s="1604"/>
      <c r="HB130" s="1604"/>
      <c r="HC130" s="1604"/>
      <c r="HD130" s="1604"/>
      <c r="HE130" s="1604"/>
      <c r="HF130" s="1604"/>
      <c r="HG130" s="1604"/>
      <c r="HH130" s="1604"/>
      <c r="HI130" s="1604"/>
      <c r="HJ130" s="1604"/>
      <c r="HK130" s="1604"/>
      <c r="HL130" s="1604"/>
      <c r="HM130" s="1604"/>
      <c r="HN130" s="1604"/>
      <c r="HO130" s="1604"/>
      <c r="HP130" s="1604"/>
      <c r="HQ130" s="1604"/>
      <c r="HR130" s="1604"/>
      <c r="HS130" s="1604"/>
      <c r="HT130" s="1604"/>
      <c r="HU130" s="1604"/>
      <c r="HV130" s="1604"/>
      <c r="HW130" s="1604"/>
      <c r="HX130" s="1604"/>
      <c r="HY130" s="1604"/>
      <c r="HZ130" s="1604"/>
      <c r="IA130" s="1604"/>
      <c r="IB130" s="1604"/>
      <c r="IC130" s="1604"/>
      <c r="ID130" s="1604"/>
      <c r="IE130" s="1604"/>
      <c r="IF130" s="1604"/>
      <c r="IG130" s="1604"/>
      <c r="IH130" s="1604"/>
      <c r="II130" s="1604"/>
      <c r="IJ130" s="1604"/>
      <c r="IK130" s="1604"/>
      <c r="IL130" s="1604"/>
      <c r="IM130" s="1604"/>
      <c r="IN130" s="1604"/>
      <c r="IO130" s="1604"/>
      <c r="IP130" s="1604"/>
      <c r="IQ130" s="1604"/>
      <c r="IR130" s="1604"/>
      <c r="IS130" s="1604"/>
      <c r="IT130" s="1604"/>
      <c r="IU130" s="1604"/>
    </row>
    <row r="131" spans="1:255">
      <c r="A131" s="2221">
        <v>59</v>
      </c>
      <c r="B131" s="1586"/>
      <c r="C131" s="1586"/>
      <c r="D131" s="1586"/>
      <c r="E131" s="1945"/>
      <c r="F131" s="1585"/>
      <c r="G131" s="1586"/>
      <c r="H131" s="1586"/>
      <c r="I131" s="1586"/>
      <c r="J131" s="1586"/>
      <c r="K131" s="1917"/>
      <c r="L131" s="1917"/>
      <c r="M131" s="1956">
        <v>59</v>
      </c>
      <c r="N131" s="1585"/>
      <c r="O131" s="1917"/>
      <c r="P131" s="1917"/>
      <c r="Q131" s="1917"/>
      <c r="R131" s="1917">
        <f t="shared" si="0"/>
        <v>0</v>
      </c>
      <c r="S131" s="1956">
        <v>59</v>
      </c>
      <c r="T131" s="1604"/>
      <c r="U131" s="1604"/>
      <c r="V131" s="1604"/>
      <c r="W131" s="1604"/>
      <c r="X131" s="1604"/>
      <c r="Y131" s="1604"/>
      <c r="Z131" s="1604"/>
      <c r="AA131" s="1604"/>
      <c r="AB131" s="1604"/>
      <c r="AC131" s="1604"/>
      <c r="AD131" s="1604"/>
      <c r="AE131" s="1604"/>
      <c r="AF131" s="1604"/>
      <c r="AG131" s="1604"/>
      <c r="AH131" s="1604"/>
      <c r="AI131" s="1604"/>
      <c r="AJ131" s="1604"/>
      <c r="AK131" s="1604"/>
      <c r="AL131" s="1604"/>
      <c r="AM131" s="1604"/>
      <c r="AN131" s="1604"/>
      <c r="AO131" s="1604"/>
      <c r="AP131" s="1604"/>
      <c r="AQ131" s="1604"/>
      <c r="AR131" s="1604"/>
      <c r="AS131" s="1604"/>
      <c r="AT131" s="1604"/>
      <c r="AU131" s="1604"/>
      <c r="AV131" s="1604"/>
      <c r="AW131" s="1604"/>
      <c r="AX131" s="1604"/>
      <c r="AY131" s="1604"/>
      <c r="AZ131" s="1604"/>
      <c r="BA131" s="1604"/>
      <c r="BB131" s="1604"/>
      <c r="BC131" s="1604"/>
      <c r="BD131" s="1604"/>
      <c r="BE131" s="1604"/>
      <c r="BF131" s="1604"/>
      <c r="BG131" s="1604"/>
      <c r="BH131" s="1604"/>
      <c r="BI131" s="1604"/>
      <c r="BJ131" s="1604"/>
      <c r="BK131" s="1604"/>
      <c r="BL131" s="1604"/>
      <c r="BM131" s="1604"/>
      <c r="BN131" s="1604"/>
      <c r="BO131" s="1604"/>
      <c r="BP131" s="1604"/>
      <c r="BQ131" s="1604"/>
      <c r="BR131" s="1604"/>
      <c r="BS131" s="1604"/>
      <c r="BT131" s="1604"/>
      <c r="BU131" s="1604"/>
      <c r="BV131" s="1604"/>
      <c r="BW131" s="1604"/>
      <c r="BX131" s="1604"/>
      <c r="BY131" s="1604"/>
      <c r="BZ131" s="1604"/>
      <c r="CA131" s="1604"/>
      <c r="CB131" s="1604"/>
      <c r="CC131" s="1604"/>
      <c r="CD131" s="1604"/>
      <c r="CE131" s="1604"/>
      <c r="CF131" s="1604"/>
      <c r="CG131" s="1604"/>
      <c r="CH131" s="1604"/>
      <c r="CI131" s="1604"/>
      <c r="CJ131" s="1604"/>
      <c r="CK131" s="1604"/>
      <c r="CL131" s="1604"/>
      <c r="CM131" s="1604"/>
      <c r="CN131" s="1604"/>
      <c r="CO131" s="1604"/>
      <c r="CP131" s="1604"/>
      <c r="CQ131" s="1604"/>
      <c r="CR131" s="1604"/>
      <c r="CS131" s="1604"/>
      <c r="CT131" s="1604"/>
      <c r="CU131" s="1604"/>
      <c r="CV131" s="1604"/>
      <c r="CW131" s="1604"/>
      <c r="CX131" s="1604"/>
      <c r="CY131" s="1604"/>
      <c r="CZ131" s="1604"/>
      <c r="DA131" s="1604"/>
      <c r="DB131" s="1604"/>
      <c r="DC131" s="1604"/>
      <c r="DD131" s="1604"/>
      <c r="DE131" s="1604"/>
      <c r="DF131" s="1604"/>
      <c r="DG131" s="1604"/>
      <c r="DH131" s="1604"/>
      <c r="DI131" s="1604"/>
      <c r="DJ131" s="1604"/>
      <c r="DK131" s="1604"/>
      <c r="DL131" s="1604"/>
      <c r="DM131" s="1604"/>
      <c r="DN131" s="1604"/>
      <c r="DO131" s="1604"/>
      <c r="DP131" s="1604"/>
      <c r="DQ131" s="1604"/>
      <c r="DR131" s="1604"/>
      <c r="DS131" s="1604"/>
      <c r="DT131" s="1604"/>
      <c r="DU131" s="1604"/>
      <c r="DV131" s="1604"/>
      <c r="DW131" s="1604"/>
      <c r="DX131" s="1604"/>
      <c r="DY131" s="1604"/>
      <c r="DZ131" s="1604"/>
      <c r="EA131" s="1604"/>
      <c r="EB131" s="1604"/>
      <c r="EC131" s="1604"/>
      <c r="ED131" s="1604"/>
      <c r="EE131" s="1604"/>
      <c r="EF131" s="1604"/>
      <c r="EG131" s="1604"/>
      <c r="EH131" s="1604"/>
      <c r="EI131" s="1604"/>
      <c r="EJ131" s="1604"/>
      <c r="EK131" s="1604"/>
      <c r="EL131" s="1604"/>
      <c r="EM131" s="1604"/>
      <c r="EN131" s="1604"/>
      <c r="EO131" s="1604"/>
      <c r="EP131" s="1604"/>
      <c r="EQ131" s="1604"/>
      <c r="ER131" s="1604"/>
      <c r="ES131" s="1604"/>
      <c r="ET131" s="1604"/>
      <c r="EU131" s="1604"/>
      <c r="EV131" s="1604"/>
      <c r="EW131" s="1604"/>
      <c r="EX131" s="1604"/>
      <c r="EY131" s="1604"/>
      <c r="EZ131" s="1604"/>
      <c r="FA131" s="1604"/>
      <c r="FB131" s="1604"/>
      <c r="FC131" s="1604"/>
      <c r="FD131" s="1604"/>
      <c r="FE131" s="1604"/>
      <c r="FF131" s="1604"/>
      <c r="FG131" s="1604"/>
      <c r="FH131" s="1604"/>
      <c r="FI131" s="1604"/>
      <c r="FJ131" s="1604"/>
      <c r="FK131" s="1604"/>
      <c r="FL131" s="1604"/>
      <c r="FM131" s="1604"/>
      <c r="FN131" s="1604"/>
      <c r="FO131" s="1604"/>
      <c r="FP131" s="1604"/>
      <c r="FQ131" s="1604"/>
      <c r="FR131" s="1604"/>
      <c r="FS131" s="1604"/>
      <c r="FT131" s="1604"/>
      <c r="FU131" s="1604"/>
      <c r="FV131" s="1604"/>
      <c r="FW131" s="1604"/>
      <c r="FX131" s="1604"/>
      <c r="FY131" s="1604"/>
      <c r="FZ131" s="1604"/>
      <c r="GA131" s="1604"/>
      <c r="GB131" s="1604"/>
      <c r="GC131" s="1604"/>
      <c r="GD131" s="1604"/>
      <c r="GE131" s="1604"/>
      <c r="GF131" s="1604"/>
      <c r="GG131" s="1604"/>
      <c r="GH131" s="1604"/>
      <c r="GI131" s="1604"/>
      <c r="GJ131" s="1604"/>
      <c r="GK131" s="1604"/>
      <c r="GL131" s="1604"/>
      <c r="GM131" s="1604"/>
      <c r="GN131" s="1604"/>
      <c r="GO131" s="1604"/>
      <c r="GP131" s="1604"/>
      <c r="GQ131" s="1604"/>
      <c r="GR131" s="1604"/>
      <c r="GS131" s="1604"/>
      <c r="GT131" s="1604"/>
      <c r="GU131" s="1604"/>
      <c r="GV131" s="1604"/>
      <c r="GW131" s="1604"/>
      <c r="GX131" s="1604"/>
      <c r="GY131" s="1604"/>
      <c r="GZ131" s="1604"/>
      <c r="HA131" s="1604"/>
      <c r="HB131" s="1604"/>
      <c r="HC131" s="1604"/>
      <c r="HD131" s="1604"/>
      <c r="HE131" s="1604"/>
      <c r="HF131" s="1604"/>
      <c r="HG131" s="1604"/>
      <c r="HH131" s="1604"/>
      <c r="HI131" s="1604"/>
      <c r="HJ131" s="1604"/>
      <c r="HK131" s="1604"/>
      <c r="HL131" s="1604"/>
      <c r="HM131" s="1604"/>
      <c r="HN131" s="1604"/>
      <c r="HO131" s="1604"/>
      <c r="HP131" s="1604"/>
      <c r="HQ131" s="1604"/>
      <c r="HR131" s="1604"/>
      <c r="HS131" s="1604"/>
      <c r="HT131" s="1604"/>
      <c r="HU131" s="1604"/>
      <c r="HV131" s="1604"/>
      <c r="HW131" s="1604"/>
      <c r="HX131" s="1604"/>
      <c r="HY131" s="1604"/>
      <c r="HZ131" s="1604"/>
      <c r="IA131" s="1604"/>
      <c r="IB131" s="1604"/>
      <c r="IC131" s="1604"/>
      <c r="ID131" s="1604"/>
      <c r="IE131" s="1604"/>
      <c r="IF131" s="1604"/>
      <c r="IG131" s="1604"/>
      <c r="IH131" s="1604"/>
      <c r="II131" s="1604"/>
      <c r="IJ131" s="1604"/>
      <c r="IK131" s="1604"/>
      <c r="IL131" s="1604"/>
      <c r="IM131" s="1604"/>
      <c r="IN131" s="1604"/>
      <c r="IO131" s="1604"/>
      <c r="IP131" s="1604"/>
      <c r="IQ131" s="1604"/>
      <c r="IR131" s="1604"/>
      <c r="IS131" s="1604"/>
      <c r="IT131" s="1604"/>
      <c r="IU131" s="1604"/>
    </row>
    <row r="132" spans="1:255">
      <c r="A132" s="2221">
        <v>60</v>
      </c>
      <c r="B132" s="1586"/>
      <c r="C132" s="1586"/>
      <c r="D132" s="1586"/>
      <c r="E132" s="1945"/>
      <c r="F132" s="1585"/>
      <c r="G132" s="1586"/>
      <c r="H132" s="1586"/>
      <c r="I132" s="1586"/>
      <c r="J132" s="1586"/>
      <c r="K132" s="1917"/>
      <c r="L132" s="1917"/>
      <c r="M132" s="1956">
        <v>60</v>
      </c>
      <c r="N132" s="1585"/>
      <c r="O132" s="1917"/>
      <c r="P132" s="1917"/>
      <c r="Q132" s="1917"/>
      <c r="R132" s="1917">
        <f t="shared" si="0"/>
        <v>0</v>
      </c>
      <c r="S132" s="1956">
        <v>60</v>
      </c>
      <c r="T132" s="1604"/>
      <c r="U132" s="1604"/>
      <c r="V132" s="1604"/>
      <c r="W132" s="1604"/>
      <c r="X132" s="1604"/>
      <c r="Y132" s="1604"/>
      <c r="Z132" s="1604"/>
      <c r="AA132" s="1604"/>
      <c r="AB132" s="1604"/>
      <c r="AC132" s="1604"/>
      <c r="AD132" s="1604"/>
      <c r="AE132" s="1604"/>
      <c r="AF132" s="1604"/>
      <c r="AG132" s="1604"/>
      <c r="AH132" s="1604"/>
      <c r="AI132" s="1604"/>
      <c r="AJ132" s="1604"/>
      <c r="AK132" s="1604"/>
      <c r="AL132" s="1604"/>
      <c r="AM132" s="1604"/>
      <c r="AN132" s="1604"/>
      <c r="AO132" s="1604"/>
      <c r="AP132" s="1604"/>
      <c r="AQ132" s="1604"/>
      <c r="AR132" s="1604"/>
      <c r="AS132" s="1604"/>
      <c r="AT132" s="1604"/>
      <c r="AU132" s="1604"/>
      <c r="AV132" s="1604"/>
      <c r="AW132" s="1604"/>
      <c r="AX132" s="1604"/>
      <c r="AY132" s="1604"/>
      <c r="AZ132" s="1604"/>
      <c r="BA132" s="1604"/>
      <c r="BB132" s="1604"/>
      <c r="BC132" s="1604"/>
      <c r="BD132" s="1604"/>
      <c r="BE132" s="1604"/>
      <c r="BF132" s="1604"/>
      <c r="BG132" s="1604"/>
      <c r="BH132" s="1604"/>
      <c r="BI132" s="1604"/>
      <c r="BJ132" s="1604"/>
      <c r="BK132" s="1604"/>
      <c r="BL132" s="1604"/>
      <c r="BM132" s="1604"/>
      <c r="BN132" s="1604"/>
      <c r="BO132" s="1604"/>
      <c r="BP132" s="1604"/>
      <c r="BQ132" s="1604"/>
      <c r="BR132" s="1604"/>
      <c r="BS132" s="1604"/>
      <c r="BT132" s="1604"/>
      <c r="BU132" s="1604"/>
      <c r="BV132" s="1604"/>
      <c r="BW132" s="1604"/>
      <c r="BX132" s="1604"/>
      <c r="BY132" s="1604"/>
      <c r="BZ132" s="1604"/>
      <c r="CA132" s="1604"/>
      <c r="CB132" s="1604"/>
      <c r="CC132" s="1604"/>
      <c r="CD132" s="1604"/>
      <c r="CE132" s="1604"/>
      <c r="CF132" s="1604"/>
      <c r="CG132" s="1604"/>
      <c r="CH132" s="1604"/>
      <c r="CI132" s="1604"/>
      <c r="CJ132" s="1604"/>
      <c r="CK132" s="1604"/>
      <c r="CL132" s="1604"/>
      <c r="CM132" s="1604"/>
      <c r="CN132" s="1604"/>
      <c r="CO132" s="1604"/>
      <c r="CP132" s="1604"/>
      <c r="CQ132" s="1604"/>
      <c r="CR132" s="1604"/>
      <c r="CS132" s="1604"/>
      <c r="CT132" s="1604"/>
      <c r="CU132" s="1604"/>
      <c r="CV132" s="1604"/>
      <c r="CW132" s="1604"/>
      <c r="CX132" s="1604"/>
      <c r="CY132" s="1604"/>
      <c r="CZ132" s="1604"/>
      <c r="DA132" s="1604"/>
      <c r="DB132" s="1604"/>
      <c r="DC132" s="1604"/>
      <c r="DD132" s="1604"/>
      <c r="DE132" s="1604"/>
      <c r="DF132" s="1604"/>
      <c r="DG132" s="1604"/>
      <c r="DH132" s="1604"/>
      <c r="DI132" s="1604"/>
      <c r="DJ132" s="1604"/>
      <c r="DK132" s="1604"/>
      <c r="DL132" s="1604"/>
      <c r="DM132" s="1604"/>
      <c r="DN132" s="1604"/>
      <c r="DO132" s="1604"/>
      <c r="DP132" s="1604"/>
      <c r="DQ132" s="1604"/>
      <c r="DR132" s="1604"/>
      <c r="DS132" s="1604"/>
      <c r="DT132" s="1604"/>
      <c r="DU132" s="1604"/>
      <c r="DV132" s="1604"/>
      <c r="DW132" s="1604"/>
      <c r="DX132" s="1604"/>
      <c r="DY132" s="1604"/>
      <c r="DZ132" s="1604"/>
      <c r="EA132" s="1604"/>
      <c r="EB132" s="1604"/>
      <c r="EC132" s="1604"/>
      <c r="ED132" s="1604"/>
      <c r="EE132" s="1604"/>
      <c r="EF132" s="1604"/>
      <c r="EG132" s="1604"/>
      <c r="EH132" s="1604"/>
      <c r="EI132" s="1604"/>
      <c r="EJ132" s="1604"/>
      <c r="EK132" s="1604"/>
      <c r="EL132" s="1604"/>
      <c r="EM132" s="1604"/>
      <c r="EN132" s="1604"/>
      <c r="EO132" s="1604"/>
      <c r="EP132" s="1604"/>
      <c r="EQ132" s="1604"/>
      <c r="ER132" s="1604"/>
      <c r="ES132" s="1604"/>
      <c r="ET132" s="1604"/>
      <c r="EU132" s="1604"/>
      <c r="EV132" s="1604"/>
      <c r="EW132" s="1604"/>
      <c r="EX132" s="1604"/>
      <c r="EY132" s="1604"/>
      <c r="EZ132" s="1604"/>
      <c r="FA132" s="1604"/>
      <c r="FB132" s="1604"/>
      <c r="FC132" s="1604"/>
      <c r="FD132" s="1604"/>
      <c r="FE132" s="1604"/>
      <c r="FF132" s="1604"/>
      <c r="FG132" s="1604"/>
      <c r="FH132" s="1604"/>
      <c r="FI132" s="1604"/>
      <c r="FJ132" s="1604"/>
      <c r="FK132" s="1604"/>
      <c r="FL132" s="1604"/>
      <c r="FM132" s="1604"/>
      <c r="FN132" s="1604"/>
      <c r="FO132" s="1604"/>
      <c r="FP132" s="1604"/>
      <c r="FQ132" s="1604"/>
      <c r="FR132" s="1604"/>
      <c r="FS132" s="1604"/>
      <c r="FT132" s="1604"/>
      <c r="FU132" s="1604"/>
      <c r="FV132" s="1604"/>
      <c r="FW132" s="1604"/>
      <c r="FX132" s="1604"/>
      <c r="FY132" s="1604"/>
      <c r="FZ132" s="1604"/>
      <c r="GA132" s="1604"/>
      <c r="GB132" s="1604"/>
      <c r="GC132" s="1604"/>
      <c r="GD132" s="1604"/>
      <c r="GE132" s="1604"/>
      <c r="GF132" s="1604"/>
      <c r="GG132" s="1604"/>
      <c r="GH132" s="1604"/>
      <c r="GI132" s="1604"/>
      <c r="GJ132" s="1604"/>
      <c r="GK132" s="1604"/>
      <c r="GL132" s="1604"/>
      <c r="GM132" s="1604"/>
      <c r="GN132" s="1604"/>
      <c r="GO132" s="1604"/>
      <c r="GP132" s="1604"/>
      <c r="GQ132" s="1604"/>
      <c r="GR132" s="1604"/>
      <c r="GS132" s="1604"/>
      <c r="GT132" s="1604"/>
      <c r="GU132" s="1604"/>
      <c r="GV132" s="1604"/>
      <c r="GW132" s="1604"/>
      <c r="GX132" s="1604"/>
      <c r="GY132" s="1604"/>
      <c r="GZ132" s="1604"/>
      <c r="HA132" s="1604"/>
      <c r="HB132" s="1604"/>
      <c r="HC132" s="1604"/>
      <c r="HD132" s="1604"/>
      <c r="HE132" s="1604"/>
      <c r="HF132" s="1604"/>
      <c r="HG132" s="1604"/>
      <c r="HH132" s="1604"/>
      <c r="HI132" s="1604"/>
      <c r="HJ132" s="1604"/>
      <c r="HK132" s="1604"/>
      <c r="HL132" s="1604"/>
      <c r="HM132" s="1604"/>
      <c r="HN132" s="1604"/>
      <c r="HO132" s="1604"/>
      <c r="HP132" s="1604"/>
      <c r="HQ132" s="1604"/>
      <c r="HR132" s="1604"/>
      <c r="HS132" s="1604"/>
      <c r="HT132" s="1604"/>
      <c r="HU132" s="1604"/>
      <c r="HV132" s="1604"/>
      <c r="HW132" s="1604"/>
      <c r="HX132" s="1604"/>
      <c r="HY132" s="1604"/>
      <c r="HZ132" s="1604"/>
      <c r="IA132" s="1604"/>
      <c r="IB132" s="1604"/>
      <c r="IC132" s="1604"/>
      <c r="ID132" s="1604"/>
      <c r="IE132" s="1604"/>
      <c r="IF132" s="1604"/>
      <c r="IG132" s="1604"/>
      <c r="IH132" s="1604"/>
      <c r="II132" s="1604"/>
      <c r="IJ132" s="1604"/>
      <c r="IK132" s="1604"/>
      <c r="IL132" s="1604"/>
      <c r="IM132" s="1604"/>
      <c r="IN132" s="1604"/>
      <c r="IO132" s="1604"/>
      <c r="IP132" s="1604"/>
      <c r="IQ132" s="1604"/>
      <c r="IR132" s="1604"/>
      <c r="IS132" s="1604"/>
      <c r="IT132" s="1604"/>
      <c r="IU132" s="1604"/>
    </row>
    <row r="133" spans="1:255">
      <c r="A133" s="2221">
        <v>61</v>
      </c>
      <c r="B133" s="1586"/>
      <c r="C133" s="1586"/>
      <c r="D133" s="1586"/>
      <c r="E133" s="1945"/>
      <c r="F133" s="1585"/>
      <c r="G133" s="1586"/>
      <c r="H133" s="1586"/>
      <c r="I133" s="1586"/>
      <c r="J133" s="1586"/>
      <c r="K133" s="1917"/>
      <c r="L133" s="1917"/>
      <c r="M133" s="1956">
        <v>61</v>
      </c>
      <c r="N133" s="1585"/>
      <c r="O133" s="1917"/>
      <c r="P133" s="1917"/>
      <c r="Q133" s="1917"/>
      <c r="R133" s="1917">
        <f t="shared" si="0"/>
        <v>0</v>
      </c>
      <c r="S133" s="1956">
        <v>61</v>
      </c>
      <c r="T133" s="1604"/>
      <c r="U133" s="1604"/>
      <c r="V133" s="1604"/>
      <c r="W133" s="1604"/>
      <c r="X133" s="1604"/>
      <c r="Y133" s="1604"/>
      <c r="Z133" s="1604"/>
      <c r="AA133" s="1604"/>
      <c r="AB133" s="1604"/>
      <c r="AC133" s="1604"/>
      <c r="AD133" s="1604"/>
      <c r="AE133" s="1604"/>
      <c r="AF133" s="1604"/>
      <c r="AG133" s="1604"/>
      <c r="AH133" s="1604"/>
      <c r="AI133" s="1604"/>
      <c r="AJ133" s="1604"/>
      <c r="AK133" s="1604"/>
      <c r="AL133" s="1604"/>
      <c r="AM133" s="1604"/>
      <c r="AN133" s="1604"/>
      <c r="AO133" s="1604"/>
      <c r="AP133" s="1604"/>
      <c r="AQ133" s="1604"/>
      <c r="AR133" s="1604"/>
      <c r="AS133" s="1604"/>
      <c r="AT133" s="1604"/>
      <c r="AU133" s="1604"/>
      <c r="AV133" s="1604"/>
      <c r="AW133" s="1604"/>
      <c r="AX133" s="1604"/>
      <c r="AY133" s="1604"/>
      <c r="AZ133" s="1604"/>
      <c r="BA133" s="1604"/>
      <c r="BB133" s="1604"/>
      <c r="BC133" s="1604"/>
      <c r="BD133" s="1604"/>
      <c r="BE133" s="1604"/>
      <c r="BF133" s="1604"/>
      <c r="BG133" s="1604"/>
      <c r="BH133" s="1604"/>
      <c r="BI133" s="1604"/>
      <c r="BJ133" s="1604"/>
      <c r="BK133" s="1604"/>
      <c r="BL133" s="1604"/>
      <c r="BM133" s="1604"/>
      <c r="BN133" s="1604"/>
      <c r="BO133" s="1604"/>
      <c r="BP133" s="1604"/>
      <c r="BQ133" s="1604"/>
      <c r="BR133" s="1604"/>
      <c r="BS133" s="1604"/>
      <c r="BT133" s="1604"/>
      <c r="BU133" s="1604"/>
      <c r="BV133" s="1604"/>
      <c r="BW133" s="1604"/>
      <c r="BX133" s="1604"/>
      <c r="BY133" s="1604"/>
      <c r="BZ133" s="1604"/>
      <c r="CA133" s="1604"/>
      <c r="CB133" s="1604"/>
      <c r="CC133" s="1604"/>
      <c r="CD133" s="1604"/>
      <c r="CE133" s="1604"/>
      <c r="CF133" s="1604"/>
      <c r="CG133" s="1604"/>
      <c r="CH133" s="1604"/>
      <c r="CI133" s="1604"/>
      <c r="CJ133" s="1604"/>
      <c r="CK133" s="1604"/>
      <c r="CL133" s="1604"/>
      <c r="CM133" s="1604"/>
      <c r="CN133" s="1604"/>
      <c r="CO133" s="1604"/>
      <c r="CP133" s="1604"/>
      <c r="CQ133" s="1604"/>
      <c r="CR133" s="1604"/>
      <c r="CS133" s="1604"/>
      <c r="CT133" s="1604"/>
      <c r="CU133" s="1604"/>
      <c r="CV133" s="1604"/>
      <c r="CW133" s="1604"/>
      <c r="CX133" s="1604"/>
      <c r="CY133" s="1604"/>
      <c r="CZ133" s="1604"/>
      <c r="DA133" s="1604"/>
      <c r="DB133" s="1604"/>
      <c r="DC133" s="1604"/>
      <c r="DD133" s="1604"/>
      <c r="DE133" s="1604"/>
      <c r="DF133" s="1604"/>
      <c r="DG133" s="1604"/>
      <c r="DH133" s="1604"/>
      <c r="DI133" s="1604"/>
      <c r="DJ133" s="1604"/>
      <c r="DK133" s="1604"/>
      <c r="DL133" s="1604"/>
      <c r="DM133" s="1604"/>
      <c r="DN133" s="1604"/>
      <c r="DO133" s="1604"/>
      <c r="DP133" s="1604"/>
      <c r="DQ133" s="1604"/>
      <c r="DR133" s="1604"/>
      <c r="DS133" s="1604"/>
      <c r="DT133" s="1604"/>
      <c r="DU133" s="1604"/>
      <c r="DV133" s="1604"/>
      <c r="DW133" s="1604"/>
      <c r="DX133" s="1604"/>
      <c r="DY133" s="1604"/>
      <c r="DZ133" s="1604"/>
      <c r="EA133" s="1604"/>
      <c r="EB133" s="1604"/>
      <c r="EC133" s="1604"/>
      <c r="ED133" s="1604"/>
      <c r="EE133" s="1604"/>
      <c r="EF133" s="1604"/>
      <c r="EG133" s="1604"/>
      <c r="EH133" s="1604"/>
      <c r="EI133" s="1604"/>
      <c r="EJ133" s="1604"/>
      <c r="EK133" s="1604"/>
      <c r="EL133" s="1604"/>
      <c r="EM133" s="1604"/>
      <c r="EN133" s="1604"/>
      <c r="EO133" s="1604"/>
      <c r="EP133" s="1604"/>
      <c r="EQ133" s="1604"/>
      <c r="ER133" s="1604"/>
      <c r="ES133" s="1604"/>
      <c r="ET133" s="1604"/>
      <c r="EU133" s="1604"/>
      <c r="EV133" s="1604"/>
      <c r="EW133" s="1604"/>
      <c r="EX133" s="1604"/>
      <c r="EY133" s="1604"/>
      <c r="EZ133" s="1604"/>
      <c r="FA133" s="1604"/>
      <c r="FB133" s="1604"/>
      <c r="FC133" s="1604"/>
      <c r="FD133" s="1604"/>
      <c r="FE133" s="1604"/>
      <c r="FF133" s="1604"/>
      <c r="FG133" s="1604"/>
      <c r="FH133" s="1604"/>
      <c r="FI133" s="1604"/>
      <c r="FJ133" s="1604"/>
      <c r="FK133" s="1604"/>
      <c r="FL133" s="1604"/>
      <c r="FM133" s="1604"/>
      <c r="FN133" s="1604"/>
      <c r="FO133" s="1604"/>
      <c r="FP133" s="1604"/>
      <c r="FQ133" s="1604"/>
      <c r="FR133" s="1604"/>
      <c r="FS133" s="1604"/>
      <c r="FT133" s="1604"/>
      <c r="FU133" s="1604"/>
      <c r="FV133" s="1604"/>
      <c r="FW133" s="1604"/>
      <c r="FX133" s="1604"/>
      <c r="FY133" s="1604"/>
      <c r="FZ133" s="1604"/>
      <c r="GA133" s="1604"/>
      <c r="GB133" s="1604"/>
      <c r="GC133" s="1604"/>
      <c r="GD133" s="1604"/>
      <c r="GE133" s="1604"/>
      <c r="GF133" s="1604"/>
      <c r="GG133" s="1604"/>
      <c r="GH133" s="1604"/>
      <c r="GI133" s="1604"/>
      <c r="GJ133" s="1604"/>
      <c r="GK133" s="1604"/>
      <c r="GL133" s="1604"/>
      <c r="GM133" s="1604"/>
      <c r="GN133" s="1604"/>
      <c r="GO133" s="1604"/>
      <c r="GP133" s="1604"/>
      <c r="GQ133" s="1604"/>
      <c r="GR133" s="1604"/>
      <c r="GS133" s="1604"/>
      <c r="GT133" s="1604"/>
      <c r="GU133" s="1604"/>
      <c r="GV133" s="1604"/>
      <c r="GW133" s="1604"/>
      <c r="GX133" s="1604"/>
      <c r="GY133" s="1604"/>
      <c r="GZ133" s="1604"/>
      <c r="HA133" s="1604"/>
      <c r="HB133" s="1604"/>
      <c r="HC133" s="1604"/>
      <c r="HD133" s="1604"/>
      <c r="HE133" s="1604"/>
      <c r="HF133" s="1604"/>
      <c r="HG133" s="1604"/>
      <c r="HH133" s="1604"/>
      <c r="HI133" s="1604"/>
      <c r="HJ133" s="1604"/>
      <c r="HK133" s="1604"/>
      <c r="HL133" s="1604"/>
      <c r="HM133" s="1604"/>
      <c r="HN133" s="1604"/>
      <c r="HO133" s="1604"/>
      <c r="HP133" s="1604"/>
      <c r="HQ133" s="1604"/>
      <c r="HR133" s="1604"/>
      <c r="HS133" s="1604"/>
      <c r="HT133" s="1604"/>
      <c r="HU133" s="1604"/>
      <c r="HV133" s="1604"/>
      <c r="HW133" s="1604"/>
      <c r="HX133" s="1604"/>
      <c r="HY133" s="1604"/>
      <c r="HZ133" s="1604"/>
      <c r="IA133" s="1604"/>
      <c r="IB133" s="1604"/>
      <c r="IC133" s="1604"/>
      <c r="ID133" s="1604"/>
      <c r="IE133" s="1604"/>
      <c r="IF133" s="1604"/>
      <c r="IG133" s="1604"/>
      <c r="IH133" s="1604"/>
      <c r="II133" s="1604"/>
      <c r="IJ133" s="1604"/>
      <c r="IK133" s="1604"/>
      <c r="IL133" s="1604"/>
      <c r="IM133" s="1604"/>
      <c r="IN133" s="1604"/>
      <c r="IO133" s="1604"/>
      <c r="IP133" s="1604"/>
      <c r="IQ133" s="1604"/>
      <c r="IR133" s="1604"/>
      <c r="IS133" s="1604"/>
      <c r="IT133" s="1604"/>
      <c r="IU133" s="1604"/>
    </row>
    <row r="134" spans="1:255">
      <c r="A134" s="2221">
        <v>62</v>
      </c>
      <c r="B134" s="1586"/>
      <c r="C134" s="1586"/>
      <c r="D134" s="1586"/>
      <c r="E134" s="1945"/>
      <c r="F134" s="1585"/>
      <c r="G134" s="1586"/>
      <c r="H134" s="1586"/>
      <c r="I134" s="1586"/>
      <c r="J134" s="1586"/>
      <c r="K134" s="1917"/>
      <c r="L134" s="1917"/>
      <c r="M134" s="1956">
        <v>62</v>
      </c>
      <c r="N134" s="1585"/>
      <c r="O134" s="1917"/>
      <c r="P134" s="1917"/>
      <c r="Q134" s="1917"/>
      <c r="R134" s="1917">
        <f t="shared" si="0"/>
        <v>0</v>
      </c>
      <c r="S134" s="1956">
        <v>62</v>
      </c>
      <c r="T134" s="1604"/>
      <c r="U134" s="1604"/>
      <c r="V134" s="1604"/>
      <c r="W134" s="1604"/>
      <c r="X134" s="1604"/>
      <c r="Y134" s="1604"/>
      <c r="Z134" s="1604"/>
      <c r="AA134" s="1604"/>
      <c r="AB134" s="1604"/>
      <c r="AC134" s="1604"/>
      <c r="AD134" s="1604"/>
      <c r="AE134" s="1604"/>
      <c r="AF134" s="1604"/>
      <c r="AG134" s="1604"/>
      <c r="AH134" s="1604"/>
      <c r="AI134" s="1604"/>
      <c r="AJ134" s="1604"/>
      <c r="AK134" s="1604"/>
      <c r="AL134" s="1604"/>
      <c r="AM134" s="1604"/>
      <c r="AN134" s="1604"/>
      <c r="AO134" s="1604"/>
      <c r="AP134" s="1604"/>
      <c r="AQ134" s="1604"/>
      <c r="AR134" s="1604"/>
      <c r="AS134" s="1604"/>
      <c r="AT134" s="1604"/>
      <c r="AU134" s="1604"/>
      <c r="AV134" s="1604"/>
      <c r="AW134" s="1604"/>
      <c r="AX134" s="1604"/>
      <c r="AY134" s="1604"/>
      <c r="AZ134" s="1604"/>
      <c r="BA134" s="1604"/>
      <c r="BB134" s="1604"/>
      <c r="BC134" s="1604"/>
      <c r="BD134" s="1604"/>
      <c r="BE134" s="1604"/>
      <c r="BF134" s="1604"/>
      <c r="BG134" s="1604"/>
      <c r="BH134" s="1604"/>
      <c r="BI134" s="1604"/>
      <c r="BJ134" s="1604"/>
      <c r="BK134" s="1604"/>
      <c r="BL134" s="1604"/>
      <c r="BM134" s="1604"/>
      <c r="BN134" s="1604"/>
      <c r="BO134" s="1604"/>
      <c r="BP134" s="1604"/>
      <c r="BQ134" s="1604"/>
      <c r="BR134" s="1604"/>
      <c r="BS134" s="1604"/>
      <c r="BT134" s="1604"/>
      <c r="BU134" s="1604"/>
      <c r="BV134" s="1604"/>
      <c r="BW134" s="1604"/>
      <c r="BX134" s="1604"/>
      <c r="BY134" s="1604"/>
      <c r="BZ134" s="1604"/>
      <c r="CA134" s="1604"/>
      <c r="CB134" s="1604"/>
      <c r="CC134" s="1604"/>
      <c r="CD134" s="1604"/>
      <c r="CE134" s="1604"/>
      <c r="CF134" s="1604"/>
      <c r="CG134" s="1604"/>
      <c r="CH134" s="1604"/>
      <c r="CI134" s="1604"/>
      <c r="CJ134" s="1604"/>
      <c r="CK134" s="1604"/>
      <c r="CL134" s="1604"/>
      <c r="CM134" s="1604"/>
      <c r="CN134" s="1604"/>
      <c r="CO134" s="1604"/>
      <c r="CP134" s="1604"/>
      <c r="CQ134" s="1604"/>
      <c r="CR134" s="1604"/>
      <c r="CS134" s="1604"/>
      <c r="CT134" s="1604"/>
      <c r="CU134" s="1604"/>
      <c r="CV134" s="1604"/>
      <c r="CW134" s="1604"/>
      <c r="CX134" s="1604"/>
      <c r="CY134" s="1604"/>
      <c r="CZ134" s="1604"/>
      <c r="DA134" s="1604"/>
      <c r="DB134" s="1604"/>
      <c r="DC134" s="1604"/>
      <c r="DD134" s="1604"/>
      <c r="DE134" s="1604"/>
      <c r="DF134" s="1604"/>
      <c r="DG134" s="1604"/>
      <c r="DH134" s="1604"/>
      <c r="DI134" s="1604"/>
      <c r="DJ134" s="1604"/>
      <c r="DK134" s="1604"/>
      <c r="DL134" s="1604"/>
      <c r="DM134" s="1604"/>
      <c r="DN134" s="1604"/>
      <c r="DO134" s="1604"/>
      <c r="DP134" s="1604"/>
      <c r="DQ134" s="1604"/>
      <c r="DR134" s="1604"/>
      <c r="DS134" s="1604"/>
      <c r="DT134" s="1604"/>
      <c r="DU134" s="1604"/>
      <c r="DV134" s="1604"/>
      <c r="DW134" s="1604"/>
      <c r="DX134" s="1604"/>
      <c r="DY134" s="1604"/>
      <c r="DZ134" s="1604"/>
      <c r="EA134" s="1604"/>
      <c r="EB134" s="1604"/>
      <c r="EC134" s="1604"/>
      <c r="ED134" s="1604"/>
      <c r="EE134" s="1604"/>
      <c r="EF134" s="1604"/>
      <c r="EG134" s="1604"/>
      <c r="EH134" s="1604"/>
      <c r="EI134" s="1604"/>
      <c r="EJ134" s="1604"/>
      <c r="EK134" s="1604"/>
      <c r="EL134" s="1604"/>
      <c r="EM134" s="1604"/>
      <c r="EN134" s="1604"/>
      <c r="EO134" s="1604"/>
      <c r="EP134" s="1604"/>
      <c r="EQ134" s="1604"/>
      <c r="ER134" s="1604"/>
      <c r="ES134" s="1604"/>
      <c r="ET134" s="1604"/>
      <c r="EU134" s="1604"/>
      <c r="EV134" s="1604"/>
      <c r="EW134" s="1604"/>
      <c r="EX134" s="1604"/>
      <c r="EY134" s="1604"/>
      <c r="EZ134" s="1604"/>
      <c r="FA134" s="1604"/>
      <c r="FB134" s="1604"/>
      <c r="FC134" s="1604"/>
      <c r="FD134" s="1604"/>
      <c r="FE134" s="1604"/>
      <c r="FF134" s="1604"/>
      <c r="FG134" s="1604"/>
      <c r="FH134" s="1604"/>
      <c r="FI134" s="1604"/>
      <c r="FJ134" s="1604"/>
      <c r="FK134" s="1604"/>
      <c r="FL134" s="1604"/>
      <c r="FM134" s="1604"/>
      <c r="FN134" s="1604"/>
      <c r="FO134" s="1604"/>
      <c r="FP134" s="1604"/>
      <c r="FQ134" s="1604"/>
      <c r="FR134" s="1604"/>
      <c r="FS134" s="1604"/>
      <c r="FT134" s="1604"/>
      <c r="FU134" s="1604"/>
      <c r="FV134" s="1604"/>
      <c r="FW134" s="1604"/>
      <c r="FX134" s="1604"/>
      <c r="FY134" s="1604"/>
      <c r="FZ134" s="1604"/>
      <c r="GA134" s="1604"/>
      <c r="GB134" s="1604"/>
      <c r="GC134" s="1604"/>
      <c r="GD134" s="1604"/>
      <c r="GE134" s="1604"/>
      <c r="GF134" s="1604"/>
      <c r="GG134" s="1604"/>
      <c r="GH134" s="1604"/>
      <c r="GI134" s="1604"/>
      <c r="GJ134" s="1604"/>
      <c r="GK134" s="1604"/>
      <c r="GL134" s="1604"/>
      <c r="GM134" s="1604"/>
      <c r="GN134" s="1604"/>
      <c r="GO134" s="1604"/>
      <c r="GP134" s="1604"/>
      <c r="GQ134" s="1604"/>
      <c r="GR134" s="1604"/>
      <c r="GS134" s="1604"/>
      <c r="GT134" s="1604"/>
      <c r="GU134" s="1604"/>
      <c r="GV134" s="1604"/>
      <c r="GW134" s="1604"/>
      <c r="GX134" s="1604"/>
      <c r="GY134" s="1604"/>
      <c r="GZ134" s="1604"/>
      <c r="HA134" s="1604"/>
      <c r="HB134" s="1604"/>
      <c r="HC134" s="1604"/>
      <c r="HD134" s="1604"/>
      <c r="HE134" s="1604"/>
      <c r="HF134" s="1604"/>
      <c r="HG134" s="1604"/>
      <c r="HH134" s="1604"/>
      <c r="HI134" s="1604"/>
      <c r="HJ134" s="1604"/>
      <c r="HK134" s="1604"/>
      <c r="HL134" s="1604"/>
      <c r="HM134" s="1604"/>
      <c r="HN134" s="1604"/>
      <c r="HO134" s="1604"/>
      <c r="HP134" s="1604"/>
      <c r="HQ134" s="1604"/>
      <c r="HR134" s="1604"/>
      <c r="HS134" s="1604"/>
      <c r="HT134" s="1604"/>
      <c r="HU134" s="1604"/>
      <c r="HV134" s="1604"/>
      <c r="HW134" s="1604"/>
      <c r="HX134" s="1604"/>
      <c r="HY134" s="1604"/>
      <c r="HZ134" s="1604"/>
      <c r="IA134" s="1604"/>
      <c r="IB134" s="1604"/>
      <c r="IC134" s="1604"/>
      <c r="ID134" s="1604"/>
      <c r="IE134" s="1604"/>
      <c r="IF134" s="1604"/>
      <c r="IG134" s="1604"/>
      <c r="IH134" s="1604"/>
      <c r="II134" s="1604"/>
      <c r="IJ134" s="1604"/>
      <c r="IK134" s="1604"/>
      <c r="IL134" s="1604"/>
      <c r="IM134" s="1604"/>
      <c r="IN134" s="1604"/>
      <c r="IO134" s="1604"/>
      <c r="IP134" s="1604"/>
      <c r="IQ134" s="1604"/>
      <c r="IR134" s="1604"/>
      <c r="IS134" s="1604"/>
      <c r="IT134" s="1604"/>
      <c r="IU134" s="1604"/>
    </row>
    <row r="135" spans="1:255">
      <c r="A135" s="2221">
        <v>63</v>
      </c>
      <c r="B135" s="1586"/>
      <c r="C135" s="1586"/>
      <c r="D135" s="1586"/>
      <c r="E135" s="1945"/>
      <c r="F135" s="1585"/>
      <c r="G135" s="1586"/>
      <c r="H135" s="1586"/>
      <c r="I135" s="1586"/>
      <c r="J135" s="1586"/>
      <c r="K135" s="1917"/>
      <c r="L135" s="1917"/>
      <c r="M135" s="1956">
        <v>63</v>
      </c>
      <c r="N135" s="1585"/>
      <c r="O135" s="1917"/>
      <c r="P135" s="1917"/>
      <c r="Q135" s="1917"/>
      <c r="R135" s="1917">
        <f t="shared" si="0"/>
        <v>0</v>
      </c>
      <c r="S135" s="1956">
        <v>63</v>
      </c>
      <c r="T135" s="1604"/>
      <c r="U135" s="1604"/>
      <c r="V135" s="1604"/>
      <c r="W135" s="1604"/>
      <c r="X135" s="1604"/>
      <c r="Y135" s="1604"/>
      <c r="Z135" s="1604"/>
      <c r="AA135" s="1604"/>
      <c r="AB135" s="1604"/>
      <c r="AC135" s="1604"/>
      <c r="AD135" s="1604"/>
      <c r="AE135" s="1604"/>
      <c r="AF135" s="1604"/>
      <c r="AG135" s="1604"/>
      <c r="AH135" s="1604"/>
      <c r="AI135" s="1604"/>
      <c r="AJ135" s="1604"/>
      <c r="AK135" s="1604"/>
      <c r="AL135" s="1604"/>
      <c r="AM135" s="1604"/>
      <c r="AN135" s="1604"/>
      <c r="AO135" s="1604"/>
      <c r="AP135" s="1604"/>
      <c r="AQ135" s="1604"/>
      <c r="AR135" s="1604"/>
      <c r="AS135" s="1604"/>
      <c r="AT135" s="1604"/>
      <c r="AU135" s="1604"/>
      <c r="AV135" s="1604"/>
      <c r="AW135" s="1604"/>
      <c r="AX135" s="1604"/>
      <c r="AY135" s="1604"/>
      <c r="AZ135" s="1604"/>
      <c r="BA135" s="1604"/>
      <c r="BB135" s="1604"/>
      <c r="BC135" s="1604"/>
      <c r="BD135" s="1604"/>
      <c r="BE135" s="1604"/>
      <c r="BF135" s="1604"/>
      <c r="BG135" s="1604"/>
      <c r="BH135" s="1604"/>
      <c r="BI135" s="1604"/>
      <c r="BJ135" s="1604"/>
      <c r="BK135" s="1604"/>
      <c r="BL135" s="1604"/>
      <c r="BM135" s="1604"/>
      <c r="BN135" s="1604"/>
      <c r="BO135" s="1604"/>
      <c r="BP135" s="1604"/>
      <c r="BQ135" s="1604"/>
      <c r="BR135" s="1604"/>
      <c r="BS135" s="1604"/>
      <c r="BT135" s="1604"/>
      <c r="BU135" s="1604"/>
      <c r="BV135" s="1604"/>
      <c r="BW135" s="1604"/>
      <c r="BX135" s="1604"/>
      <c r="BY135" s="1604"/>
      <c r="BZ135" s="1604"/>
      <c r="CA135" s="1604"/>
      <c r="CB135" s="1604"/>
      <c r="CC135" s="1604"/>
      <c r="CD135" s="1604"/>
      <c r="CE135" s="1604"/>
      <c r="CF135" s="1604"/>
      <c r="CG135" s="1604"/>
      <c r="CH135" s="1604"/>
      <c r="CI135" s="1604"/>
      <c r="CJ135" s="1604"/>
      <c r="CK135" s="1604"/>
      <c r="CL135" s="1604"/>
      <c r="CM135" s="1604"/>
      <c r="CN135" s="1604"/>
      <c r="CO135" s="1604"/>
      <c r="CP135" s="1604"/>
      <c r="CQ135" s="1604"/>
      <c r="CR135" s="1604"/>
      <c r="CS135" s="1604"/>
      <c r="CT135" s="1604"/>
      <c r="CU135" s="1604"/>
      <c r="CV135" s="1604"/>
      <c r="CW135" s="1604"/>
      <c r="CX135" s="1604"/>
      <c r="CY135" s="1604"/>
      <c r="CZ135" s="1604"/>
      <c r="DA135" s="1604"/>
      <c r="DB135" s="1604"/>
      <c r="DC135" s="1604"/>
      <c r="DD135" s="1604"/>
      <c r="DE135" s="1604"/>
      <c r="DF135" s="1604"/>
      <c r="DG135" s="1604"/>
      <c r="DH135" s="1604"/>
      <c r="DI135" s="1604"/>
      <c r="DJ135" s="1604"/>
      <c r="DK135" s="1604"/>
      <c r="DL135" s="1604"/>
      <c r="DM135" s="1604"/>
      <c r="DN135" s="1604"/>
      <c r="DO135" s="1604"/>
      <c r="DP135" s="1604"/>
      <c r="DQ135" s="1604"/>
      <c r="DR135" s="1604"/>
      <c r="DS135" s="1604"/>
      <c r="DT135" s="1604"/>
      <c r="DU135" s="1604"/>
      <c r="DV135" s="1604"/>
      <c r="DW135" s="1604"/>
      <c r="DX135" s="1604"/>
      <c r="DY135" s="1604"/>
      <c r="DZ135" s="1604"/>
      <c r="EA135" s="1604"/>
      <c r="EB135" s="1604"/>
      <c r="EC135" s="1604"/>
      <c r="ED135" s="1604"/>
      <c r="EE135" s="1604"/>
      <c r="EF135" s="1604"/>
      <c r="EG135" s="1604"/>
      <c r="EH135" s="1604"/>
      <c r="EI135" s="1604"/>
      <c r="EJ135" s="1604"/>
      <c r="EK135" s="1604"/>
      <c r="EL135" s="1604"/>
      <c r="EM135" s="1604"/>
      <c r="EN135" s="1604"/>
      <c r="EO135" s="1604"/>
      <c r="EP135" s="1604"/>
      <c r="EQ135" s="1604"/>
      <c r="ER135" s="1604"/>
      <c r="ES135" s="1604"/>
      <c r="ET135" s="1604"/>
      <c r="EU135" s="1604"/>
      <c r="EV135" s="1604"/>
      <c r="EW135" s="1604"/>
      <c r="EX135" s="1604"/>
      <c r="EY135" s="1604"/>
      <c r="EZ135" s="1604"/>
      <c r="FA135" s="1604"/>
      <c r="FB135" s="1604"/>
      <c r="FC135" s="1604"/>
      <c r="FD135" s="1604"/>
      <c r="FE135" s="1604"/>
      <c r="FF135" s="1604"/>
      <c r="FG135" s="1604"/>
      <c r="FH135" s="1604"/>
      <c r="FI135" s="1604"/>
      <c r="FJ135" s="1604"/>
      <c r="FK135" s="1604"/>
      <c r="FL135" s="1604"/>
      <c r="FM135" s="1604"/>
      <c r="FN135" s="1604"/>
      <c r="FO135" s="1604"/>
      <c r="FP135" s="1604"/>
      <c r="FQ135" s="1604"/>
      <c r="FR135" s="1604"/>
      <c r="FS135" s="1604"/>
      <c r="FT135" s="1604"/>
      <c r="FU135" s="1604"/>
      <c r="FV135" s="1604"/>
      <c r="FW135" s="1604"/>
      <c r="FX135" s="1604"/>
      <c r="FY135" s="1604"/>
      <c r="FZ135" s="1604"/>
      <c r="GA135" s="1604"/>
      <c r="GB135" s="1604"/>
      <c r="GC135" s="1604"/>
      <c r="GD135" s="1604"/>
      <c r="GE135" s="1604"/>
      <c r="GF135" s="1604"/>
      <c r="GG135" s="1604"/>
      <c r="GH135" s="1604"/>
      <c r="GI135" s="1604"/>
      <c r="GJ135" s="1604"/>
      <c r="GK135" s="1604"/>
      <c r="GL135" s="1604"/>
      <c r="GM135" s="1604"/>
      <c r="GN135" s="1604"/>
      <c r="GO135" s="1604"/>
      <c r="GP135" s="1604"/>
      <c r="GQ135" s="1604"/>
      <c r="GR135" s="1604"/>
      <c r="GS135" s="1604"/>
      <c r="GT135" s="1604"/>
      <c r="GU135" s="1604"/>
      <c r="GV135" s="1604"/>
      <c r="GW135" s="1604"/>
      <c r="GX135" s="1604"/>
      <c r="GY135" s="1604"/>
      <c r="GZ135" s="1604"/>
      <c r="HA135" s="1604"/>
      <c r="HB135" s="1604"/>
      <c r="HC135" s="1604"/>
      <c r="HD135" s="1604"/>
      <c r="HE135" s="1604"/>
      <c r="HF135" s="1604"/>
      <c r="HG135" s="1604"/>
      <c r="HH135" s="1604"/>
      <c r="HI135" s="1604"/>
      <c r="HJ135" s="1604"/>
      <c r="HK135" s="1604"/>
      <c r="HL135" s="1604"/>
      <c r="HM135" s="1604"/>
      <c r="HN135" s="1604"/>
      <c r="HO135" s="1604"/>
      <c r="HP135" s="1604"/>
      <c r="HQ135" s="1604"/>
      <c r="HR135" s="1604"/>
      <c r="HS135" s="1604"/>
      <c r="HT135" s="1604"/>
      <c r="HU135" s="1604"/>
      <c r="HV135" s="1604"/>
      <c r="HW135" s="1604"/>
      <c r="HX135" s="1604"/>
      <c r="HY135" s="1604"/>
      <c r="HZ135" s="1604"/>
      <c r="IA135" s="1604"/>
      <c r="IB135" s="1604"/>
      <c r="IC135" s="1604"/>
      <c r="ID135" s="1604"/>
      <c r="IE135" s="1604"/>
      <c r="IF135" s="1604"/>
      <c r="IG135" s="1604"/>
      <c r="IH135" s="1604"/>
      <c r="II135" s="1604"/>
      <c r="IJ135" s="1604"/>
      <c r="IK135" s="1604"/>
      <c r="IL135" s="1604"/>
      <c r="IM135" s="1604"/>
      <c r="IN135" s="1604"/>
      <c r="IO135" s="1604"/>
      <c r="IP135" s="1604"/>
      <c r="IQ135" s="1604"/>
      <c r="IR135" s="1604"/>
      <c r="IS135" s="1604"/>
      <c r="IT135" s="1604"/>
      <c r="IU135" s="1604"/>
    </row>
    <row r="136" spans="1:255">
      <c r="A136" s="2221">
        <v>64</v>
      </c>
      <c r="B136" s="1586"/>
      <c r="C136" s="1586"/>
      <c r="D136" s="1586"/>
      <c r="E136" s="1945"/>
      <c r="F136" s="1585"/>
      <c r="G136" s="1586"/>
      <c r="H136" s="1586"/>
      <c r="I136" s="1586"/>
      <c r="J136" s="1586"/>
      <c r="K136" s="1917"/>
      <c r="L136" s="1917"/>
      <c r="M136" s="1956">
        <v>64</v>
      </c>
      <c r="N136" s="1585"/>
      <c r="O136" s="1917"/>
      <c r="P136" s="1917"/>
      <c r="Q136" s="1917"/>
      <c r="R136" s="1917">
        <f t="shared" si="0"/>
        <v>0</v>
      </c>
      <c r="S136" s="1956">
        <v>64</v>
      </c>
      <c r="T136" s="1604"/>
      <c r="U136" s="1604"/>
      <c r="V136" s="1604"/>
      <c r="W136" s="1604"/>
      <c r="X136" s="1604"/>
      <c r="Y136" s="1604"/>
      <c r="Z136" s="1604"/>
      <c r="AA136" s="1604"/>
      <c r="AB136" s="1604"/>
      <c r="AC136" s="1604"/>
      <c r="AD136" s="1604"/>
      <c r="AE136" s="1604"/>
      <c r="AF136" s="1604"/>
      <c r="AG136" s="1604"/>
      <c r="AH136" s="1604"/>
      <c r="AI136" s="1604"/>
      <c r="AJ136" s="1604"/>
      <c r="AK136" s="1604"/>
      <c r="AL136" s="1604"/>
      <c r="AM136" s="1604"/>
      <c r="AN136" s="1604"/>
      <c r="AO136" s="1604"/>
      <c r="AP136" s="1604"/>
      <c r="AQ136" s="1604"/>
      <c r="AR136" s="1604"/>
      <c r="AS136" s="1604"/>
      <c r="AT136" s="1604"/>
      <c r="AU136" s="1604"/>
      <c r="AV136" s="1604"/>
      <c r="AW136" s="1604"/>
      <c r="AX136" s="1604"/>
      <c r="AY136" s="1604"/>
      <c r="AZ136" s="1604"/>
      <c r="BA136" s="1604"/>
      <c r="BB136" s="1604"/>
      <c r="BC136" s="1604"/>
      <c r="BD136" s="1604"/>
      <c r="BE136" s="1604"/>
      <c r="BF136" s="1604"/>
      <c r="BG136" s="1604"/>
      <c r="BH136" s="1604"/>
      <c r="BI136" s="1604"/>
      <c r="BJ136" s="1604"/>
      <c r="BK136" s="1604"/>
      <c r="BL136" s="1604"/>
      <c r="BM136" s="1604"/>
      <c r="BN136" s="1604"/>
      <c r="BO136" s="1604"/>
      <c r="BP136" s="1604"/>
      <c r="BQ136" s="1604"/>
      <c r="BR136" s="1604"/>
      <c r="BS136" s="1604"/>
      <c r="BT136" s="1604"/>
      <c r="BU136" s="1604"/>
      <c r="BV136" s="1604"/>
      <c r="BW136" s="1604"/>
      <c r="BX136" s="1604"/>
      <c r="BY136" s="1604"/>
      <c r="BZ136" s="1604"/>
      <c r="CA136" s="1604"/>
      <c r="CB136" s="1604"/>
      <c r="CC136" s="1604"/>
      <c r="CD136" s="1604"/>
      <c r="CE136" s="1604"/>
      <c r="CF136" s="1604"/>
      <c r="CG136" s="1604"/>
      <c r="CH136" s="1604"/>
      <c r="CI136" s="1604"/>
      <c r="CJ136" s="1604"/>
      <c r="CK136" s="1604"/>
      <c r="CL136" s="1604"/>
      <c r="CM136" s="1604"/>
      <c r="CN136" s="1604"/>
      <c r="CO136" s="1604"/>
      <c r="CP136" s="1604"/>
      <c r="CQ136" s="1604"/>
      <c r="CR136" s="1604"/>
      <c r="CS136" s="1604"/>
      <c r="CT136" s="1604"/>
      <c r="CU136" s="1604"/>
      <c r="CV136" s="1604"/>
      <c r="CW136" s="1604"/>
      <c r="CX136" s="1604"/>
      <c r="CY136" s="1604"/>
      <c r="CZ136" s="1604"/>
      <c r="DA136" s="1604"/>
      <c r="DB136" s="1604"/>
      <c r="DC136" s="1604"/>
      <c r="DD136" s="1604"/>
      <c r="DE136" s="1604"/>
      <c r="DF136" s="1604"/>
      <c r="DG136" s="1604"/>
      <c r="DH136" s="1604"/>
      <c r="DI136" s="1604"/>
      <c r="DJ136" s="1604"/>
      <c r="DK136" s="1604"/>
      <c r="DL136" s="1604"/>
      <c r="DM136" s="1604"/>
      <c r="DN136" s="1604"/>
      <c r="DO136" s="1604"/>
      <c r="DP136" s="1604"/>
      <c r="DQ136" s="1604"/>
      <c r="DR136" s="1604"/>
      <c r="DS136" s="1604"/>
      <c r="DT136" s="1604"/>
      <c r="DU136" s="1604"/>
      <c r="DV136" s="1604"/>
      <c r="DW136" s="1604"/>
      <c r="DX136" s="1604"/>
      <c r="DY136" s="1604"/>
      <c r="DZ136" s="1604"/>
      <c r="EA136" s="1604"/>
      <c r="EB136" s="1604"/>
      <c r="EC136" s="1604"/>
      <c r="ED136" s="1604"/>
      <c r="EE136" s="1604"/>
      <c r="EF136" s="1604"/>
      <c r="EG136" s="1604"/>
      <c r="EH136" s="1604"/>
      <c r="EI136" s="1604"/>
      <c r="EJ136" s="1604"/>
      <c r="EK136" s="1604"/>
      <c r="EL136" s="1604"/>
      <c r="EM136" s="1604"/>
      <c r="EN136" s="1604"/>
      <c r="EO136" s="1604"/>
      <c r="EP136" s="1604"/>
      <c r="EQ136" s="1604"/>
      <c r="ER136" s="1604"/>
      <c r="ES136" s="1604"/>
      <c r="ET136" s="1604"/>
      <c r="EU136" s="1604"/>
      <c r="EV136" s="1604"/>
      <c r="EW136" s="1604"/>
      <c r="EX136" s="1604"/>
      <c r="EY136" s="1604"/>
      <c r="EZ136" s="1604"/>
      <c r="FA136" s="1604"/>
      <c r="FB136" s="1604"/>
      <c r="FC136" s="1604"/>
      <c r="FD136" s="1604"/>
      <c r="FE136" s="1604"/>
      <c r="FF136" s="1604"/>
      <c r="FG136" s="1604"/>
      <c r="FH136" s="1604"/>
      <c r="FI136" s="1604"/>
      <c r="FJ136" s="1604"/>
      <c r="FK136" s="1604"/>
      <c r="FL136" s="1604"/>
      <c r="FM136" s="1604"/>
      <c r="FN136" s="1604"/>
      <c r="FO136" s="1604"/>
      <c r="FP136" s="1604"/>
      <c r="FQ136" s="1604"/>
      <c r="FR136" s="1604"/>
      <c r="FS136" s="1604"/>
      <c r="FT136" s="1604"/>
      <c r="FU136" s="1604"/>
      <c r="FV136" s="1604"/>
      <c r="FW136" s="1604"/>
      <c r="FX136" s="1604"/>
      <c r="FY136" s="1604"/>
      <c r="FZ136" s="1604"/>
      <c r="GA136" s="1604"/>
      <c r="GB136" s="1604"/>
      <c r="GC136" s="1604"/>
      <c r="GD136" s="1604"/>
      <c r="GE136" s="1604"/>
      <c r="GF136" s="1604"/>
      <c r="GG136" s="1604"/>
      <c r="GH136" s="1604"/>
      <c r="GI136" s="1604"/>
      <c r="GJ136" s="1604"/>
      <c r="GK136" s="1604"/>
      <c r="GL136" s="1604"/>
      <c r="GM136" s="1604"/>
      <c r="GN136" s="1604"/>
      <c r="GO136" s="1604"/>
      <c r="GP136" s="1604"/>
      <c r="GQ136" s="1604"/>
      <c r="GR136" s="1604"/>
      <c r="GS136" s="1604"/>
      <c r="GT136" s="1604"/>
      <c r="GU136" s="1604"/>
      <c r="GV136" s="1604"/>
      <c r="GW136" s="1604"/>
      <c r="GX136" s="1604"/>
      <c r="GY136" s="1604"/>
      <c r="GZ136" s="1604"/>
      <c r="HA136" s="1604"/>
      <c r="HB136" s="1604"/>
      <c r="HC136" s="1604"/>
      <c r="HD136" s="1604"/>
      <c r="HE136" s="1604"/>
      <c r="HF136" s="1604"/>
      <c r="HG136" s="1604"/>
      <c r="HH136" s="1604"/>
      <c r="HI136" s="1604"/>
      <c r="HJ136" s="1604"/>
      <c r="HK136" s="1604"/>
      <c r="HL136" s="1604"/>
      <c r="HM136" s="1604"/>
      <c r="HN136" s="1604"/>
      <c r="HO136" s="1604"/>
      <c r="HP136" s="1604"/>
      <c r="HQ136" s="1604"/>
      <c r="HR136" s="1604"/>
      <c r="HS136" s="1604"/>
      <c r="HT136" s="1604"/>
      <c r="HU136" s="1604"/>
      <c r="HV136" s="1604"/>
      <c r="HW136" s="1604"/>
      <c r="HX136" s="1604"/>
      <c r="HY136" s="1604"/>
      <c r="HZ136" s="1604"/>
      <c r="IA136" s="1604"/>
      <c r="IB136" s="1604"/>
      <c r="IC136" s="1604"/>
      <c r="ID136" s="1604"/>
      <c r="IE136" s="1604"/>
      <c r="IF136" s="1604"/>
      <c r="IG136" s="1604"/>
      <c r="IH136" s="1604"/>
      <c r="II136" s="1604"/>
      <c r="IJ136" s="1604"/>
      <c r="IK136" s="1604"/>
      <c r="IL136" s="1604"/>
      <c r="IM136" s="1604"/>
      <c r="IN136" s="1604"/>
      <c r="IO136" s="1604"/>
      <c r="IP136" s="1604"/>
      <c r="IQ136" s="1604"/>
      <c r="IR136" s="1604"/>
      <c r="IS136" s="1604"/>
      <c r="IT136" s="1604"/>
      <c r="IU136" s="1604"/>
    </row>
    <row r="137" spans="1:255" ht="15.75" thickBot="1">
      <c r="A137" s="2217">
        <v>65</v>
      </c>
      <c r="B137" s="2328" t="s">
        <v>2322</v>
      </c>
      <c r="C137" s="2343"/>
      <c r="D137" s="2343"/>
      <c r="E137" s="2399"/>
      <c r="F137" s="2400"/>
      <c r="G137" s="2343"/>
      <c r="H137" s="2343"/>
      <c r="I137" s="2343"/>
      <c r="J137" s="1614">
        <f>SUM(J73:J136)</f>
        <v>1641</v>
      </c>
      <c r="K137" s="2331">
        <f>SUM(K73:K136)</f>
        <v>0</v>
      </c>
      <c r="L137" s="2331">
        <f>SUM(L73:L136)</f>
        <v>0</v>
      </c>
      <c r="M137" s="2333">
        <v>65</v>
      </c>
      <c r="N137" s="1818"/>
      <c r="O137" s="2332">
        <f>SUM(O73:O136)</f>
        <v>3339163</v>
      </c>
      <c r="P137" s="2332">
        <f>SUM(P73:P136)</f>
        <v>0</v>
      </c>
      <c r="Q137" s="2332">
        <f>SUM(Q73:Q136)</f>
        <v>52144575</v>
      </c>
      <c r="R137" s="2332">
        <f>SUM(R73:R136)</f>
        <v>55483738</v>
      </c>
      <c r="S137" s="2333">
        <v>65</v>
      </c>
      <c r="T137" s="1604"/>
      <c r="U137" s="1604"/>
      <c r="V137" s="1604"/>
      <c r="W137" s="1604"/>
      <c r="X137" s="1604"/>
      <c r="Y137" s="1604"/>
      <c r="Z137" s="1604"/>
      <c r="AA137" s="1604"/>
      <c r="AB137" s="1604"/>
      <c r="AC137" s="1604"/>
      <c r="AD137" s="1604"/>
      <c r="AE137" s="1604"/>
      <c r="AF137" s="1604"/>
      <c r="AG137" s="1604"/>
      <c r="AH137" s="1604"/>
      <c r="AI137" s="1604"/>
      <c r="AJ137" s="1604"/>
      <c r="AK137" s="1604"/>
      <c r="AL137" s="1604"/>
      <c r="AM137" s="1604"/>
      <c r="AN137" s="1604"/>
      <c r="AO137" s="1604"/>
      <c r="AP137" s="1604"/>
      <c r="AQ137" s="1604"/>
      <c r="AR137" s="1604"/>
      <c r="AS137" s="1604"/>
      <c r="AT137" s="1604"/>
      <c r="AU137" s="1604"/>
      <c r="AV137" s="1604"/>
      <c r="AW137" s="1604"/>
      <c r="AX137" s="1604"/>
      <c r="AY137" s="1604"/>
      <c r="AZ137" s="1604"/>
      <c r="BA137" s="1604"/>
      <c r="BB137" s="1604"/>
      <c r="BC137" s="1604"/>
      <c r="BD137" s="1604"/>
      <c r="BE137" s="1604"/>
      <c r="BF137" s="1604"/>
      <c r="BG137" s="1604"/>
      <c r="BH137" s="1604"/>
      <c r="BI137" s="1604"/>
      <c r="BJ137" s="1604"/>
      <c r="BK137" s="1604"/>
      <c r="BL137" s="1604"/>
      <c r="BM137" s="1604"/>
      <c r="BN137" s="1604"/>
      <c r="BO137" s="1604"/>
      <c r="BP137" s="1604"/>
      <c r="BQ137" s="1604"/>
      <c r="BR137" s="1604"/>
      <c r="BS137" s="1604"/>
      <c r="BT137" s="1604"/>
      <c r="BU137" s="1604"/>
      <c r="BV137" s="1604"/>
      <c r="BW137" s="1604"/>
      <c r="BX137" s="1604"/>
      <c r="BY137" s="1604"/>
      <c r="BZ137" s="1604"/>
      <c r="CA137" s="1604"/>
      <c r="CB137" s="1604"/>
      <c r="CC137" s="1604"/>
      <c r="CD137" s="1604"/>
      <c r="CE137" s="1604"/>
      <c r="CF137" s="1604"/>
      <c r="CG137" s="1604"/>
      <c r="CH137" s="1604"/>
      <c r="CI137" s="1604"/>
      <c r="CJ137" s="1604"/>
      <c r="CK137" s="1604"/>
      <c r="CL137" s="1604"/>
      <c r="CM137" s="1604"/>
      <c r="CN137" s="1604"/>
      <c r="CO137" s="1604"/>
      <c r="CP137" s="1604"/>
      <c r="CQ137" s="1604"/>
      <c r="CR137" s="1604"/>
      <c r="CS137" s="1604"/>
      <c r="CT137" s="1604"/>
      <c r="CU137" s="1604"/>
      <c r="CV137" s="1604"/>
      <c r="CW137" s="1604"/>
      <c r="CX137" s="1604"/>
      <c r="CY137" s="1604"/>
      <c r="CZ137" s="1604"/>
      <c r="DA137" s="1604"/>
      <c r="DB137" s="1604"/>
      <c r="DC137" s="1604"/>
      <c r="DD137" s="1604"/>
      <c r="DE137" s="1604"/>
      <c r="DF137" s="1604"/>
      <c r="DG137" s="1604"/>
      <c r="DH137" s="1604"/>
      <c r="DI137" s="1604"/>
      <c r="DJ137" s="1604"/>
      <c r="DK137" s="1604"/>
      <c r="DL137" s="1604"/>
      <c r="DM137" s="1604"/>
      <c r="DN137" s="1604"/>
      <c r="DO137" s="1604"/>
      <c r="DP137" s="1604"/>
      <c r="DQ137" s="1604"/>
      <c r="DR137" s="1604"/>
      <c r="DS137" s="1604"/>
      <c r="DT137" s="1604"/>
      <c r="DU137" s="1604"/>
      <c r="DV137" s="1604"/>
      <c r="DW137" s="1604"/>
      <c r="DX137" s="1604"/>
      <c r="DY137" s="1604"/>
      <c r="DZ137" s="1604"/>
      <c r="EA137" s="1604"/>
      <c r="EB137" s="1604"/>
      <c r="EC137" s="1604"/>
      <c r="ED137" s="1604"/>
      <c r="EE137" s="1604"/>
      <c r="EF137" s="1604"/>
      <c r="EG137" s="1604"/>
      <c r="EH137" s="1604"/>
      <c r="EI137" s="1604"/>
      <c r="EJ137" s="1604"/>
      <c r="EK137" s="1604"/>
      <c r="EL137" s="1604"/>
      <c r="EM137" s="1604"/>
      <c r="EN137" s="1604"/>
      <c r="EO137" s="1604"/>
      <c r="EP137" s="1604"/>
      <c r="EQ137" s="1604"/>
      <c r="ER137" s="1604"/>
      <c r="ES137" s="1604"/>
      <c r="ET137" s="1604"/>
      <c r="EU137" s="1604"/>
      <c r="EV137" s="1604"/>
      <c r="EW137" s="1604"/>
      <c r="EX137" s="1604"/>
      <c r="EY137" s="1604"/>
      <c r="EZ137" s="1604"/>
      <c r="FA137" s="1604"/>
      <c r="FB137" s="1604"/>
      <c r="FC137" s="1604"/>
      <c r="FD137" s="1604"/>
      <c r="FE137" s="1604"/>
      <c r="FF137" s="1604"/>
      <c r="FG137" s="1604"/>
      <c r="FH137" s="1604"/>
      <c r="FI137" s="1604"/>
      <c r="FJ137" s="1604"/>
      <c r="FK137" s="1604"/>
      <c r="FL137" s="1604"/>
      <c r="FM137" s="1604"/>
      <c r="FN137" s="1604"/>
      <c r="FO137" s="1604"/>
      <c r="FP137" s="1604"/>
      <c r="FQ137" s="1604"/>
      <c r="FR137" s="1604"/>
      <c r="FS137" s="1604"/>
      <c r="FT137" s="1604"/>
      <c r="FU137" s="1604"/>
      <c r="FV137" s="1604"/>
      <c r="FW137" s="1604"/>
      <c r="FX137" s="1604"/>
      <c r="FY137" s="1604"/>
      <c r="FZ137" s="1604"/>
      <c r="GA137" s="1604"/>
      <c r="GB137" s="1604"/>
      <c r="GC137" s="1604"/>
      <c r="GD137" s="1604"/>
      <c r="GE137" s="1604"/>
      <c r="GF137" s="1604"/>
      <c r="GG137" s="1604"/>
      <c r="GH137" s="1604"/>
      <c r="GI137" s="1604"/>
      <c r="GJ137" s="1604"/>
      <c r="GK137" s="1604"/>
      <c r="GL137" s="1604"/>
      <c r="GM137" s="1604"/>
      <c r="GN137" s="1604"/>
      <c r="GO137" s="1604"/>
      <c r="GP137" s="1604"/>
      <c r="GQ137" s="1604"/>
      <c r="GR137" s="1604"/>
      <c r="GS137" s="1604"/>
      <c r="GT137" s="1604"/>
      <c r="GU137" s="1604"/>
      <c r="GV137" s="1604"/>
      <c r="GW137" s="1604"/>
      <c r="GX137" s="1604"/>
      <c r="GY137" s="1604"/>
      <c r="GZ137" s="1604"/>
      <c r="HA137" s="1604"/>
      <c r="HB137" s="1604"/>
      <c r="HC137" s="1604"/>
      <c r="HD137" s="1604"/>
      <c r="HE137" s="1604"/>
      <c r="HF137" s="1604"/>
      <c r="HG137" s="1604"/>
      <c r="HH137" s="1604"/>
      <c r="HI137" s="1604"/>
      <c r="HJ137" s="1604"/>
      <c r="HK137" s="1604"/>
      <c r="HL137" s="1604"/>
      <c r="HM137" s="1604"/>
      <c r="HN137" s="1604"/>
      <c r="HO137" s="1604"/>
      <c r="HP137" s="1604"/>
      <c r="HQ137" s="1604"/>
      <c r="HR137" s="1604"/>
      <c r="HS137" s="1604"/>
      <c r="HT137" s="1604"/>
      <c r="HU137" s="1604"/>
      <c r="HV137" s="1604"/>
      <c r="HW137" s="1604"/>
      <c r="HX137" s="1604"/>
      <c r="HY137" s="1604"/>
      <c r="HZ137" s="1604"/>
      <c r="IA137" s="1604"/>
      <c r="IB137" s="1604"/>
      <c r="IC137" s="1604"/>
      <c r="ID137" s="1604"/>
      <c r="IE137" s="1604"/>
      <c r="IF137" s="1604"/>
      <c r="IG137" s="1604"/>
      <c r="IH137" s="1604"/>
      <c r="II137" s="1604"/>
      <c r="IJ137" s="1604"/>
      <c r="IK137" s="1604"/>
      <c r="IL137" s="1604"/>
      <c r="IM137" s="1604"/>
      <c r="IN137" s="1604"/>
      <c r="IO137" s="1604"/>
      <c r="IP137" s="1604"/>
      <c r="IQ137" s="1604"/>
      <c r="IR137" s="1604"/>
      <c r="IS137" s="1604"/>
      <c r="IT137" s="1604"/>
      <c r="IU137" s="1604"/>
    </row>
    <row r="138" spans="1:255">
      <c r="A138" s="1871"/>
      <c r="B138" s="1871"/>
      <c r="C138" s="1626"/>
      <c r="D138" s="1626"/>
      <c r="E138" s="1626"/>
      <c r="F138" s="1626"/>
      <c r="G138" s="1626"/>
      <c r="H138" s="1626"/>
      <c r="I138" s="1626"/>
      <c r="J138" s="1851"/>
      <c r="K138" s="1935"/>
      <c r="L138" s="1935"/>
      <c r="M138" s="1871"/>
      <c r="N138" s="1851"/>
      <c r="O138" s="2347"/>
      <c r="P138" s="2347"/>
      <c r="Q138" s="2347"/>
      <c r="R138" s="2347"/>
      <c r="S138" s="1871"/>
      <c r="T138" s="1604"/>
      <c r="U138" s="1604"/>
      <c r="V138" s="1604"/>
      <c r="W138" s="1604"/>
      <c r="X138" s="1604"/>
      <c r="Y138" s="1604"/>
      <c r="Z138" s="1604"/>
      <c r="AA138" s="1604"/>
      <c r="AB138" s="1604"/>
      <c r="AC138" s="1604"/>
      <c r="AD138" s="1604"/>
      <c r="AE138" s="1604"/>
      <c r="AF138" s="1604"/>
      <c r="AG138" s="1604"/>
      <c r="AH138" s="1604"/>
      <c r="AI138" s="1604"/>
      <c r="AJ138" s="1604"/>
      <c r="AK138" s="1604"/>
      <c r="AL138" s="1604"/>
      <c r="AM138" s="1604"/>
      <c r="AN138" s="1604"/>
      <c r="AO138" s="1604"/>
      <c r="AP138" s="1604"/>
      <c r="AQ138" s="1604"/>
      <c r="AR138" s="1604"/>
      <c r="AS138" s="1604"/>
      <c r="AT138" s="1604"/>
      <c r="AU138" s="1604"/>
      <c r="AV138" s="1604"/>
      <c r="AW138" s="1604"/>
      <c r="AX138" s="1604"/>
      <c r="AY138" s="1604"/>
      <c r="AZ138" s="1604"/>
      <c r="BA138" s="1604"/>
      <c r="BB138" s="1604"/>
      <c r="BC138" s="1604"/>
      <c r="BD138" s="1604"/>
      <c r="BE138" s="1604"/>
      <c r="BF138" s="1604"/>
      <c r="BG138" s="1604"/>
      <c r="BH138" s="1604"/>
      <c r="BI138" s="1604"/>
      <c r="BJ138" s="1604"/>
      <c r="BK138" s="1604"/>
      <c r="BL138" s="1604"/>
      <c r="BM138" s="1604"/>
      <c r="BN138" s="1604"/>
      <c r="BO138" s="1604"/>
      <c r="BP138" s="1604"/>
      <c r="BQ138" s="1604"/>
      <c r="BR138" s="1604"/>
      <c r="BS138" s="1604"/>
      <c r="BT138" s="1604"/>
      <c r="BU138" s="1604"/>
      <c r="BV138" s="1604"/>
      <c r="BW138" s="1604"/>
      <c r="BX138" s="1604"/>
      <c r="BY138" s="1604"/>
      <c r="BZ138" s="1604"/>
      <c r="CA138" s="1604"/>
      <c r="CB138" s="1604"/>
      <c r="CC138" s="1604"/>
      <c r="CD138" s="1604"/>
      <c r="CE138" s="1604"/>
      <c r="CF138" s="1604"/>
      <c r="CG138" s="1604"/>
      <c r="CH138" s="1604"/>
      <c r="CI138" s="1604"/>
      <c r="CJ138" s="1604"/>
      <c r="CK138" s="1604"/>
      <c r="CL138" s="1604"/>
      <c r="CM138" s="1604"/>
      <c r="CN138" s="1604"/>
      <c r="CO138" s="1604"/>
      <c r="CP138" s="1604"/>
      <c r="CQ138" s="1604"/>
      <c r="CR138" s="1604"/>
      <c r="CS138" s="1604"/>
      <c r="CT138" s="1604"/>
      <c r="CU138" s="1604"/>
      <c r="CV138" s="1604"/>
      <c r="CW138" s="1604"/>
      <c r="CX138" s="1604"/>
      <c r="CY138" s="1604"/>
      <c r="CZ138" s="1604"/>
      <c r="DA138" s="1604"/>
      <c r="DB138" s="1604"/>
      <c r="DC138" s="1604"/>
      <c r="DD138" s="1604"/>
      <c r="DE138" s="1604"/>
      <c r="DF138" s="1604"/>
      <c r="DG138" s="1604"/>
      <c r="DH138" s="1604"/>
      <c r="DI138" s="1604"/>
      <c r="DJ138" s="1604"/>
      <c r="DK138" s="1604"/>
      <c r="DL138" s="1604"/>
      <c r="DM138" s="1604"/>
      <c r="DN138" s="1604"/>
      <c r="DO138" s="1604"/>
      <c r="DP138" s="1604"/>
      <c r="DQ138" s="1604"/>
      <c r="DR138" s="1604"/>
      <c r="DS138" s="1604"/>
      <c r="DT138" s="1604"/>
      <c r="DU138" s="1604"/>
      <c r="DV138" s="1604"/>
      <c r="DW138" s="1604"/>
      <c r="DX138" s="1604"/>
      <c r="DY138" s="1604"/>
      <c r="DZ138" s="1604"/>
      <c r="EA138" s="1604"/>
      <c r="EB138" s="1604"/>
      <c r="EC138" s="1604"/>
      <c r="ED138" s="1604"/>
      <c r="EE138" s="1604"/>
      <c r="EF138" s="1604"/>
      <c r="EG138" s="1604"/>
      <c r="EH138" s="1604"/>
      <c r="EI138" s="1604"/>
      <c r="EJ138" s="1604"/>
      <c r="EK138" s="1604"/>
      <c r="EL138" s="1604"/>
      <c r="EM138" s="1604"/>
      <c r="EN138" s="1604"/>
      <c r="EO138" s="1604"/>
      <c r="EP138" s="1604"/>
      <c r="EQ138" s="1604"/>
      <c r="ER138" s="1604"/>
      <c r="ES138" s="1604"/>
      <c r="ET138" s="1604"/>
      <c r="EU138" s="1604"/>
      <c r="EV138" s="1604"/>
      <c r="EW138" s="1604"/>
      <c r="EX138" s="1604"/>
      <c r="EY138" s="1604"/>
      <c r="EZ138" s="1604"/>
      <c r="FA138" s="1604"/>
      <c r="FB138" s="1604"/>
      <c r="FC138" s="1604"/>
      <c r="FD138" s="1604"/>
      <c r="FE138" s="1604"/>
      <c r="FF138" s="1604"/>
      <c r="FG138" s="1604"/>
      <c r="FH138" s="1604"/>
      <c r="FI138" s="1604"/>
      <c r="FJ138" s="1604"/>
      <c r="FK138" s="1604"/>
      <c r="FL138" s="1604"/>
      <c r="FM138" s="1604"/>
      <c r="FN138" s="1604"/>
      <c r="FO138" s="1604"/>
      <c r="FP138" s="1604"/>
      <c r="FQ138" s="1604"/>
      <c r="FR138" s="1604"/>
      <c r="FS138" s="1604"/>
      <c r="FT138" s="1604"/>
      <c r="FU138" s="1604"/>
      <c r="FV138" s="1604"/>
      <c r="FW138" s="1604"/>
      <c r="FX138" s="1604"/>
      <c r="FY138" s="1604"/>
      <c r="FZ138" s="1604"/>
      <c r="GA138" s="1604"/>
      <c r="GB138" s="1604"/>
      <c r="GC138" s="1604"/>
      <c r="GD138" s="1604"/>
      <c r="GE138" s="1604"/>
      <c r="GF138" s="1604"/>
      <c r="GG138" s="1604"/>
      <c r="GH138" s="1604"/>
      <c r="GI138" s="1604"/>
      <c r="GJ138" s="1604"/>
      <c r="GK138" s="1604"/>
      <c r="GL138" s="1604"/>
      <c r="GM138" s="1604"/>
      <c r="GN138" s="1604"/>
      <c r="GO138" s="1604"/>
      <c r="GP138" s="1604"/>
      <c r="GQ138" s="1604"/>
      <c r="GR138" s="1604"/>
      <c r="GS138" s="1604"/>
      <c r="GT138" s="1604"/>
      <c r="GU138" s="1604"/>
      <c r="GV138" s="1604"/>
      <c r="GW138" s="1604"/>
      <c r="GX138" s="1604"/>
      <c r="GY138" s="1604"/>
      <c r="GZ138" s="1604"/>
      <c r="HA138" s="1604"/>
      <c r="HB138" s="1604"/>
      <c r="HC138" s="1604"/>
      <c r="HD138" s="1604"/>
      <c r="HE138" s="1604"/>
      <c r="HF138" s="1604"/>
      <c r="HG138" s="1604"/>
      <c r="HH138" s="1604"/>
      <c r="HI138" s="1604"/>
      <c r="HJ138" s="1604"/>
      <c r="HK138" s="1604"/>
      <c r="HL138" s="1604"/>
      <c r="HM138" s="1604"/>
      <c r="HN138" s="1604"/>
      <c r="HO138" s="1604"/>
      <c r="HP138" s="1604"/>
      <c r="HQ138" s="1604"/>
      <c r="HR138" s="1604"/>
      <c r="HS138" s="1604"/>
      <c r="HT138" s="1604"/>
      <c r="HU138" s="1604"/>
      <c r="HV138" s="1604"/>
      <c r="HW138" s="1604"/>
      <c r="HX138" s="1604"/>
      <c r="HY138" s="1604"/>
      <c r="HZ138" s="1604"/>
      <c r="IA138" s="1604"/>
      <c r="IB138" s="1604"/>
      <c r="IC138" s="1604"/>
      <c r="ID138" s="1604"/>
      <c r="IE138" s="1604"/>
      <c r="IF138" s="1604"/>
      <c r="IG138" s="1604"/>
      <c r="IH138" s="1604"/>
      <c r="II138" s="1604"/>
      <c r="IJ138" s="1604"/>
      <c r="IK138" s="1604"/>
      <c r="IL138" s="1604"/>
      <c r="IM138" s="1604"/>
      <c r="IN138" s="1604"/>
      <c r="IO138" s="1604"/>
      <c r="IP138" s="1604"/>
      <c r="IQ138" s="1604"/>
      <c r="IR138" s="1604"/>
      <c r="IS138" s="1604"/>
      <c r="IT138" s="1604"/>
      <c r="IU138" s="1604"/>
    </row>
    <row r="139" spans="1:255">
      <c r="A139" s="2839" t="s">
        <v>4661</v>
      </c>
      <c r="B139" s="2766"/>
      <c r="C139" s="2766"/>
      <c r="D139" s="1619"/>
      <c r="E139" s="1619"/>
      <c r="F139" s="2839" t="s">
        <v>4661</v>
      </c>
      <c r="G139" s="2766"/>
      <c r="H139" s="2766"/>
      <c r="I139" s="2539"/>
      <c r="J139" s="1604"/>
      <c r="K139" s="1604"/>
      <c r="L139" s="1604"/>
      <c r="M139" s="1604"/>
      <c r="N139" s="2839" t="s">
        <v>4661</v>
      </c>
      <c r="O139" s="1604"/>
      <c r="P139" s="1604"/>
      <c r="Q139" s="1604"/>
      <c r="R139" s="1604"/>
      <c r="S139" s="1604"/>
      <c r="T139" s="1604"/>
      <c r="U139" s="1604"/>
      <c r="V139" s="1604"/>
      <c r="W139" s="1604"/>
      <c r="X139" s="1604"/>
      <c r="Y139" s="1604"/>
      <c r="Z139" s="1604"/>
      <c r="AA139" s="1604"/>
      <c r="AB139" s="1604"/>
      <c r="AC139" s="1604"/>
      <c r="AD139" s="1604"/>
      <c r="AE139" s="1604"/>
      <c r="AF139" s="1604"/>
      <c r="AG139" s="1604"/>
      <c r="AH139" s="1604"/>
      <c r="AI139" s="1604"/>
      <c r="AJ139" s="1604"/>
      <c r="AK139" s="1604"/>
      <c r="AL139" s="1604"/>
      <c r="AM139" s="1604"/>
      <c r="AN139" s="1604"/>
      <c r="AO139" s="1604"/>
      <c r="AP139" s="1604"/>
      <c r="AQ139" s="1604"/>
      <c r="AR139" s="1604"/>
      <c r="AS139" s="1604"/>
      <c r="AT139" s="1604"/>
      <c r="AU139" s="1604"/>
      <c r="AV139" s="1604"/>
      <c r="AW139" s="1604"/>
      <c r="AX139" s="1604"/>
      <c r="AY139" s="1604"/>
      <c r="AZ139" s="1604"/>
      <c r="BA139" s="1604"/>
      <c r="BB139" s="1604"/>
      <c r="BC139" s="1604"/>
      <c r="BD139" s="1604"/>
      <c r="BE139" s="1604"/>
      <c r="BF139" s="1604"/>
      <c r="BG139" s="1604"/>
      <c r="BH139" s="1604"/>
      <c r="BI139" s="1604"/>
      <c r="BJ139" s="1604"/>
      <c r="BK139" s="1604"/>
      <c r="BL139" s="1604"/>
      <c r="BM139" s="1604"/>
      <c r="BN139" s="1604"/>
      <c r="BO139" s="1604"/>
      <c r="BP139" s="1604"/>
      <c r="BQ139" s="1604"/>
      <c r="BR139" s="1604"/>
      <c r="BS139" s="1604"/>
      <c r="BT139" s="1604"/>
      <c r="BU139" s="1604"/>
      <c r="BV139" s="1604"/>
      <c r="BW139" s="1604"/>
      <c r="BX139" s="1604"/>
      <c r="BY139" s="1604"/>
      <c r="BZ139" s="1604"/>
      <c r="CA139" s="1604"/>
      <c r="CB139" s="1604"/>
      <c r="CC139" s="1604"/>
      <c r="CD139" s="1604"/>
      <c r="CE139" s="1604"/>
      <c r="CF139" s="1604"/>
      <c r="CG139" s="1604"/>
      <c r="CH139" s="1604"/>
      <c r="CI139" s="1604"/>
      <c r="CJ139" s="1604"/>
      <c r="CK139" s="1604"/>
      <c r="CL139" s="1604"/>
      <c r="CM139" s="1604"/>
      <c r="CN139" s="1604"/>
      <c r="CO139" s="1604"/>
      <c r="CP139" s="1604"/>
      <c r="CQ139" s="1604"/>
      <c r="CR139" s="1604"/>
      <c r="CS139" s="1604"/>
      <c r="CT139" s="1604"/>
      <c r="CU139" s="1604"/>
      <c r="CV139" s="1604"/>
      <c r="CW139" s="1604"/>
      <c r="CX139" s="1604"/>
      <c r="CY139" s="1604"/>
      <c r="CZ139" s="1604"/>
      <c r="DA139" s="1604"/>
      <c r="DB139" s="1604"/>
      <c r="DC139" s="1604"/>
      <c r="DD139" s="1604"/>
      <c r="DE139" s="1604"/>
      <c r="DF139" s="1604"/>
      <c r="DG139" s="1604"/>
      <c r="DH139" s="1604"/>
      <c r="DI139" s="1604"/>
      <c r="DJ139" s="1604"/>
      <c r="DK139" s="1604"/>
      <c r="DL139" s="1604"/>
      <c r="DM139" s="1604"/>
      <c r="DN139" s="1604"/>
      <c r="DO139" s="1604"/>
      <c r="DP139" s="1604"/>
      <c r="DQ139" s="1604"/>
      <c r="DR139" s="1604"/>
      <c r="DS139" s="1604"/>
      <c r="DT139" s="1604"/>
      <c r="DU139" s="1604"/>
      <c r="DV139" s="1604"/>
      <c r="DW139" s="1604"/>
      <c r="DX139" s="1604"/>
      <c r="DY139" s="1604"/>
      <c r="DZ139" s="1604"/>
      <c r="EA139" s="1604"/>
      <c r="EB139" s="1604"/>
      <c r="EC139" s="1604"/>
      <c r="ED139" s="1604"/>
      <c r="EE139" s="1604"/>
      <c r="EF139" s="1604"/>
      <c r="EG139" s="1604"/>
      <c r="EH139" s="1604"/>
      <c r="EI139" s="1604"/>
      <c r="EJ139" s="1604"/>
      <c r="EK139" s="1604"/>
      <c r="EL139" s="1604"/>
      <c r="EM139" s="1604"/>
      <c r="EN139" s="1604"/>
      <c r="EO139" s="1604"/>
      <c r="EP139" s="1604"/>
      <c r="EQ139" s="1604"/>
      <c r="ER139" s="1604"/>
      <c r="ES139" s="1604"/>
      <c r="ET139" s="1604"/>
      <c r="EU139" s="1604"/>
      <c r="EV139" s="1604"/>
      <c r="EW139" s="1604"/>
      <c r="EX139" s="1604"/>
      <c r="EY139" s="1604"/>
      <c r="EZ139" s="1604"/>
      <c r="FA139" s="1604"/>
      <c r="FB139" s="1604"/>
      <c r="FC139" s="1604"/>
      <c r="FD139" s="1604"/>
      <c r="FE139" s="1604"/>
      <c r="FF139" s="1604"/>
      <c r="FG139" s="1604"/>
      <c r="FH139" s="1604"/>
      <c r="FI139" s="1604"/>
      <c r="FJ139" s="1604"/>
      <c r="FK139" s="1604"/>
      <c r="FL139" s="1604"/>
      <c r="FM139" s="1604"/>
      <c r="FN139" s="1604"/>
      <c r="FO139" s="1604"/>
      <c r="FP139" s="1604"/>
      <c r="FQ139" s="1604"/>
      <c r="FR139" s="1604"/>
      <c r="FS139" s="1604"/>
      <c r="FT139" s="1604"/>
      <c r="FU139" s="1604"/>
      <c r="FV139" s="1604"/>
      <c r="FW139" s="1604"/>
      <c r="FX139" s="1604"/>
      <c r="FY139" s="1604"/>
      <c r="FZ139" s="1604"/>
      <c r="GA139" s="1604"/>
      <c r="GB139" s="1604"/>
      <c r="GC139" s="1604"/>
      <c r="GD139" s="1604"/>
      <c r="GE139" s="1604"/>
      <c r="GF139" s="1604"/>
      <c r="GG139" s="1604"/>
      <c r="GH139" s="1604"/>
      <c r="GI139" s="1604"/>
      <c r="GJ139" s="1604"/>
      <c r="GK139" s="1604"/>
      <c r="GL139" s="1604"/>
      <c r="GM139" s="1604"/>
      <c r="GN139" s="1604"/>
      <c r="GO139" s="1604"/>
      <c r="GP139" s="1604"/>
      <c r="GQ139" s="1604"/>
      <c r="GR139" s="1604"/>
      <c r="GS139" s="1604"/>
      <c r="GT139" s="1604"/>
      <c r="GU139" s="1604"/>
      <c r="GV139" s="1604"/>
      <c r="GW139" s="1604"/>
      <c r="GX139" s="1604"/>
      <c r="GY139" s="1604"/>
      <c r="GZ139" s="1604"/>
      <c r="HA139" s="1604"/>
      <c r="HB139" s="1604"/>
      <c r="HC139" s="1604"/>
      <c r="HD139" s="1604"/>
      <c r="HE139" s="1604"/>
      <c r="HF139" s="1604"/>
      <c r="HG139" s="1604"/>
      <c r="HH139" s="1604"/>
      <c r="HI139" s="1604"/>
      <c r="HJ139" s="1604"/>
      <c r="HK139" s="1604"/>
      <c r="HL139" s="1604"/>
      <c r="HM139" s="1604"/>
      <c r="HN139" s="1604"/>
      <c r="HO139" s="1604"/>
      <c r="HP139" s="1604"/>
      <c r="HQ139" s="1604"/>
      <c r="HR139" s="1604"/>
      <c r="HS139" s="1604"/>
      <c r="HT139" s="1604"/>
      <c r="HU139" s="1604"/>
      <c r="HV139" s="1604"/>
      <c r="HW139" s="1604"/>
      <c r="HX139" s="1604"/>
      <c r="HY139" s="1604"/>
      <c r="HZ139" s="1604"/>
      <c r="IA139" s="1604"/>
      <c r="IB139" s="1604"/>
      <c r="IC139" s="1604"/>
      <c r="ID139" s="1604"/>
      <c r="IE139" s="1604"/>
      <c r="IF139" s="1604"/>
      <c r="IG139" s="1604"/>
      <c r="IH139" s="1604"/>
      <c r="II139" s="1604"/>
      <c r="IJ139" s="1604"/>
      <c r="IK139" s="1604"/>
      <c r="IL139" s="1604"/>
      <c r="IM139" s="1604"/>
      <c r="IN139" s="1604"/>
      <c r="IO139" s="1604"/>
      <c r="IP139" s="1604"/>
      <c r="IQ139" s="1604"/>
      <c r="IR139" s="1604"/>
      <c r="IS139" s="1604"/>
      <c r="IT139" s="1604"/>
      <c r="IU139" s="1604"/>
    </row>
    <row r="140" spans="1:255">
      <c r="A140" s="1619" t="s">
        <v>1403</v>
      </c>
      <c r="B140" s="1619"/>
      <c r="C140" s="1619"/>
      <c r="D140" s="1619"/>
      <c r="E140" s="1619"/>
      <c r="F140" s="1619" t="s">
        <v>1404</v>
      </c>
      <c r="G140" s="1619"/>
      <c r="H140" s="1619"/>
      <c r="I140" s="1619"/>
      <c r="J140" s="2390"/>
      <c r="K140" s="2390"/>
      <c r="L140" s="2390"/>
      <c r="M140" s="1619"/>
      <c r="N140" s="1619" t="s">
        <v>1405</v>
      </c>
      <c r="O140" s="1619"/>
      <c r="P140" s="2390"/>
      <c r="Q140" s="2390"/>
      <c r="R140" s="2390"/>
      <c r="S140" s="1619"/>
      <c r="T140" s="1604"/>
      <c r="U140" s="1604"/>
      <c r="V140" s="1604"/>
      <c r="W140" s="1604"/>
      <c r="X140" s="1604"/>
      <c r="Y140" s="1604"/>
      <c r="Z140" s="1604"/>
      <c r="AA140" s="1604"/>
      <c r="AB140" s="1604"/>
      <c r="AC140" s="1604"/>
      <c r="AD140" s="1604"/>
      <c r="AE140" s="1604"/>
      <c r="AF140" s="1604"/>
      <c r="AG140" s="1604"/>
      <c r="AH140" s="1604"/>
      <c r="AI140" s="1604"/>
      <c r="AJ140" s="1604"/>
      <c r="AK140" s="1604"/>
      <c r="AL140" s="1604"/>
      <c r="AM140" s="1604"/>
      <c r="AN140" s="1604"/>
      <c r="AO140" s="1604"/>
      <c r="AP140" s="1604"/>
      <c r="AQ140" s="1604"/>
      <c r="AR140" s="1604"/>
      <c r="AS140" s="1604"/>
      <c r="AT140" s="1604"/>
      <c r="AU140" s="1604"/>
      <c r="AV140" s="1604"/>
      <c r="AW140" s="1604"/>
      <c r="AX140" s="1604"/>
      <c r="AY140" s="1604"/>
      <c r="AZ140" s="1604"/>
      <c r="BA140" s="1604"/>
      <c r="BB140" s="1604"/>
      <c r="BC140" s="1604"/>
      <c r="BD140" s="1604"/>
      <c r="BE140" s="1604"/>
      <c r="BF140" s="1604"/>
      <c r="BG140" s="1604"/>
      <c r="BH140" s="1604"/>
      <c r="BI140" s="1604"/>
      <c r="BJ140" s="1604"/>
      <c r="BK140" s="1604"/>
      <c r="BL140" s="1604"/>
      <c r="BM140" s="1604"/>
      <c r="BN140" s="1604"/>
      <c r="BO140" s="1604"/>
      <c r="BP140" s="1604"/>
      <c r="BQ140" s="1604"/>
      <c r="BR140" s="1604"/>
      <c r="BS140" s="1604"/>
      <c r="BT140" s="1604"/>
      <c r="BU140" s="1604"/>
      <c r="BV140" s="1604"/>
      <c r="BW140" s="1604"/>
      <c r="BX140" s="1604"/>
      <c r="BY140" s="1604"/>
      <c r="BZ140" s="1604"/>
      <c r="CA140" s="1604"/>
      <c r="CB140" s="1604"/>
      <c r="CC140" s="1604"/>
      <c r="CD140" s="1604"/>
      <c r="CE140" s="1604"/>
      <c r="CF140" s="1604"/>
      <c r="CG140" s="1604"/>
      <c r="CH140" s="1604"/>
      <c r="CI140" s="1604"/>
      <c r="CJ140" s="1604"/>
      <c r="CK140" s="1604"/>
      <c r="CL140" s="1604"/>
      <c r="CM140" s="1604"/>
      <c r="CN140" s="1604"/>
      <c r="CO140" s="1604"/>
      <c r="CP140" s="1604"/>
      <c r="CQ140" s="1604"/>
      <c r="CR140" s="1604"/>
      <c r="CS140" s="1604"/>
      <c r="CT140" s="1604"/>
      <c r="CU140" s="1604"/>
      <c r="CV140" s="1604"/>
      <c r="CW140" s="1604"/>
      <c r="CX140" s="1604"/>
      <c r="CY140" s="1604"/>
      <c r="CZ140" s="1604"/>
      <c r="DA140" s="1604"/>
      <c r="DB140" s="1604"/>
      <c r="DC140" s="1604"/>
      <c r="DD140" s="1604"/>
      <c r="DE140" s="1604"/>
      <c r="DF140" s="1604"/>
      <c r="DG140" s="1604"/>
      <c r="DH140" s="1604"/>
      <c r="DI140" s="1604"/>
      <c r="DJ140" s="1604"/>
      <c r="DK140" s="1604"/>
      <c r="DL140" s="1604"/>
      <c r="DM140" s="1604"/>
      <c r="DN140" s="1604"/>
      <c r="DO140" s="1604"/>
      <c r="DP140" s="1604"/>
      <c r="DQ140" s="1604"/>
      <c r="DR140" s="1604"/>
      <c r="DS140" s="1604"/>
      <c r="DT140" s="1604"/>
      <c r="DU140" s="1604"/>
      <c r="DV140" s="1604"/>
      <c r="DW140" s="1604"/>
      <c r="DX140" s="1604"/>
      <c r="DY140" s="1604"/>
      <c r="DZ140" s="1604"/>
      <c r="EA140" s="1604"/>
      <c r="EB140" s="1604"/>
      <c r="EC140" s="1604"/>
      <c r="ED140" s="1604"/>
      <c r="EE140" s="1604"/>
      <c r="EF140" s="1604"/>
      <c r="EG140" s="1604"/>
      <c r="EH140" s="1604"/>
      <c r="EI140" s="1604"/>
      <c r="EJ140" s="1604"/>
      <c r="EK140" s="1604"/>
      <c r="EL140" s="1604"/>
      <c r="EM140" s="1604"/>
      <c r="EN140" s="1604"/>
      <c r="EO140" s="1604"/>
      <c r="EP140" s="1604"/>
      <c r="EQ140" s="1604"/>
      <c r="ER140" s="1604"/>
      <c r="ES140" s="1604"/>
      <c r="ET140" s="1604"/>
      <c r="EU140" s="1604"/>
      <c r="EV140" s="1604"/>
      <c r="EW140" s="1604"/>
      <c r="EX140" s="1604"/>
      <c r="EY140" s="1604"/>
      <c r="EZ140" s="1604"/>
      <c r="FA140" s="1604"/>
      <c r="FB140" s="1604"/>
      <c r="FC140" s="1604"/>
      <c r="FD140" s="1604"/>
      <c r="FE140" s="1604"/>
      <c r="FF140" s="1604"/>
      <c r="FG140" s="1604"/>
      <c r="FH140" s="1604"/>
      <c r="FI140" s="1604"/>
      <c r="FJ140" s="1604"/>
      <c r="FK140" s="1604"/>
      <c r="FL140" s="1604"/>
      <c r="FM140" s="1604"/>
      <c r="FN140" s="1604"/>
      <c r="FO140" s="1604"/>
      <c r="FP140" s="1604"/>
      <c r="FQ140" s="1604"/>
      <c r="FR140" s="1604"/>
      <c r="FS140" s="1604"/>
      <c r="FT140" s="1604"/>
      <c r="FU140" s="1604"/>
      <c r="FV140" s="1604"/>
      <c r="FW140" s="1604"/>
      <c r="FX140" s="1604"/>
      <c r="FY140" s="1604"/>
      <c r="FZ140" s="1604"/>
      <c r="GA140" s="1604"/>
      <c r="GB140" s="1604"/>
      <c r="GC140" s="1604"/>
      <c r="GD140" s="1604"/>
      <c r="GE140" s="1604"/>
      <c r="GF140" s="1604"/>
      <c r="GG140" s="1604"/>
      <c r="GH140" s="1604"/>
      <c r="GI140" s="1604"/>
      <c r="GJ140" s="1604"/>
      <c r="GK140" s="1604"/>
      <c r="GL140" s="1604"/>
      <c r="GM140" s="1604"/>
      <c r="GN140" s="1604"/>
      <c r="GO140" s="1604"/>
      <c r="GP140" s="1604"/>
      <c r="GQ140" s="1604"/>
      <c r="GR140" s="1604"/>
      <c r="GS140" s="1604"/>
      <c r="GT140" s="1604"/>
      <c r="GU140" s="1604"/>
      <c r="GV140" s="1604"/>
      <c r="GW140" s="1604"/>
      <c r="GX140" s="1604"/>
      <c r="GY140" s="1604"/>
      <c r="GZ140" s="1604"/>
      <c r="HA140" s="1604"/>
      <c r="HB140" s="1604"/>
      <c r="HC140" s="1604"/>
      <c r="HD140" s="1604"/>
      <c r="HE140" s="1604"/>
      <c r="HF140" s="1604"/>
      <c r="HG140" s="1604"/>
      <c r="HH140" s="1604"/>
      <c r="HI140" s="1604"/>
      <c r="HJ140" s="1604"/>
      <c r="HK140" s="1604"/>
      <c r="HL140" s="1604"/>
      <c r="HM140" s="1604"/>
      <c r="HN140" s="1604"/>
      <c r="HO140" s="1604"/>
      <c r="HP140" s="1604"/>
      <c r="HQ140" s="1604"/>
      <c r="HR140" s="1604"/>
      <c r="HS140" s="1604"/>
      <c r="HT140" s="1604"/>
      <c r="HU140" s="1604"/>
      <c r="HV140" s="1604"/>
      <c r="HW140" s="1604"/>
      <c r="HX140" s="1604"/>
      <c r="HY140" s="1604"/>
      <c r="HZ140" s="1604"/>
      <c r="IA140" s="1604"/>
      <c r="IB140" s="1604"/>
      <c r="IC140" s="1604"/>
      <c r="ID140" s="1604"/>
      <c r="IE140" s="1604"/>
      <c r="IF140" s="1604"/>
      <c r="IG140" s="1604"/>
      <c r="IH140" s="1604"/>
      <c r="II140" s="1604"/>
      <c r="IJ140" s="1604"/>
      <c r="IK140" s="1604"/>
      <c r="IL140" s="1604"/>
      <c r="IM140" s="1604"/>
      <c r="IN140" s="1604"/>
      <c r="IO140" s="1604"/>
      <c r="IP140" s="1604"/>
      <c r="IQ140" s="1604"/>
      <c r="IR140" s="1604"/>
      <c r="IS140" s="1604"/>
      <c r="IT140" s="1604"/>
      <c r="IU140" s="1604"/>
    </row>
    <row r="141" spans="1:255" ht="18.75" thickBot="1">
      <c r="A141" s="2335" t="str">
        <f>'Data Sheet'!$C$25</f>
        <v xml:space="preserve"> New York State Electric &amp; Gas Corporation</v>
      </c>
      <c r="B141" s="2392"/>
      <c r="C141" s="1604"/>
      <c r="D141" s="2336" t="str">
        <f>'Data Sheet'!$C$40</f>
        <v xml:space="preserve"> </v>
      </c>
      <c r="E141" s="2300" t="str">
        <f>'Data Sheet'!$C$38</f>
        <v>12/31/2016</v>
      </c>
      <c r="F141" s="2335" t="str">
        <f>'Data Sheet'!$C$25</f>
        <v xml:space="preserve"> New York State Electric &amp; Gas Corporation</v>
      </c>
      <c r="G141" s="1604"/>
      <c r="H141" s="1604"/>
      <c r="I141" s="1604"/>
      <c r="J141" s="2336" t="str">
        <f>'Data Sheet'!$C$40</f>
        <v xml:space="preserve"> </v>
      </c>
      <c r="K141" s="2063"/>
      <c r="L141" s="2300" t="str">
        <f>'Data Sheet'!$C$38</f>
        <v>12/31/2016</v>
      </c>
      <c r="M141" s="1604"/>
      <c r="N141" s="2335" t="str">
        <f>'Data Sheet'!$C$25</f>
        <v xml:space="preserve"> New York State Electric &amp; Gas Corporation</v>
      </c>
      <c r="O141" s="1604"/>
      <c r="P141" s="2063"/>
      <c r="Q141" s="2336" t="str">
        <f>'Data Sheet'!$C$40</f>
        <v xml:space="preserve"> </v>
      </c>
      <c r="R141" s="2300" t="str">
        <f>'Data Sheet'!$C$38</f>
        <v>12/31/2016</v>
      </c>
      <c r="S141" s="1604"/>
      <c r="T141" s="1604"/>
      <c r="U141" s="1604"/>
      <c r="V141" s="1604"/>
      <c r="W141" s="1604"/>
      <c r="X141" s="1604"/>
      <c r="Y141" s="1604"/>
      <c r="Z141" s="1604"/>
      <c r="AA141" s="1604"/>
      <c r="AB141" s="1604"/>
      <c r="AC141" s="1604"/>
      <c r="AD141" s="1604"/>
      <c r="AE141" s="1604"/>
      <c r="AF141" s="1604"/>
      <c r="AG141" s="1604"/>
      <c r="AH141" s="1604"/>
      <c r="AI141" s="1604"/>
      <c r="AJ141" s="1604"/>
      <c r="AK141" s="1604"/>
      <c r="AL141" s="1604"/>
      <c r="AM141" s="1604"/>
      <c r="AN141" s="1604"/>
      <c r="AO141" s="1604"/>
      <c r="AP141" s="1604"/>
      <c r="AQ141" s="1604"/>
      <c r="AR141" s="1604"/>
      <c r="AS141" s="1604"/>
      <c r="AT141" s="1604"/>
      <c r="AU141" s="1604"/>
      <c r="AV141" s="1604"/>
      <c r="AW141" s="1604"/>
      <c r="AX141" s="1604"/>
      <c r="AY141" s="1604"/>
      <c r="AZ141" s="1604"/>
      <c r="BA141" s="1604"/>
      <c r="BB141" s="1604"/>
      <c r="BC141" s="1604"/>
      <c r="BD141" s="1604"/>
      <c r="BE141" s="1604"/>
      <c r="BF141" s="1604"/>
      <c r="BG141" s="1604"/>
      <c r="BH141" s="1604"/>
      <c r="BI141" s="1604"/>
      <c r="BJ141" s="1604"/>
      <c r="BK141" s="1604"/>
      <c r="BL141" s="1604"/>
      <c r="BM141" s="1604"/>
      <c r="BN141" s="1604"/>
      <c r="BO141" s="1604"/>
      <c r="BP141" s="1604"/>
      <c r="BQ141" s="1604"/>
      <c r="BR141" s="1604"/>
      <c r="BS141" s="1604"/>
      <c r="BT141" s="1604"/>
      <c r="BU141" s="1604"/>
      <c r="BV141" s="1604"/>
      <c r="BW141" s="1604"/>
      <c r="BX141" s="1604"/>
      <c r="BY141" s="1604"/>
      <c r="BZ141" s="1604"/>
      <c r="CA141" s="1604"/>
      <c r="CB141" s="1604"/>
      <c r="CC141" s="1604"/>
      <c r="CD141" s="1604"/>
      <c r="CE141" s="1604"/>
      <c r="CF141" s="1604"/>
      <c r="CG141" s="1604"/>
      <c r="CH141" s="1604"/>
      <c r="CI141" s="1604"/>
      <c r="CJ141" s="1604"/>
      <c r="CK141" s="1604"/>
      <c r="CL141" s="1604"/>
      <c r="CM141" s="1604"/>
      <c r="CN141" s="1604"/>
      <c r="CO141" s="1604"/>
      <c r="CP141" s="1604"/>
      <c r="CQ141" s="1604"/>
      <c r="CR141" s="1604"/>
      <c r="CS141" s="1604"/>
      <c r="CT141" s="1604"/>
      <c r="CU141" s="1604"/>
      <c r="CV141" s="1604"/>
      <c r="CW141" s="1604"/>
      <c r="CX141" s="1604"/>
      <c r="CY141" s="1604"/>
      <c r="CZ141" s="1604"/>
      <c r="DA141" s="1604"/>
      <c r="DB141" s="1604"/>
      <c r="DC141" s="1604"/>
      <c r="DD141" s="1604"/>
      <c r="DE141" s="1604"/>
      <c r="DF141" s="1604"/>
      <c r="DG141" s="1604"/>
      <c r="DH141" s="1604"/>
      <c r="DI141" s="1604"/>
      <c r="DJ141" s="1604"/>
      <c r="DK141" s="1604"/>
      <c r="DL141" s="1604"/>
      <c r="DM141" s="1604"/>
      <c r="DN141" s="1604"/>
      <c r="DO141" s="1604"/>
      <c r="DP141" s="1604"/>
      <c r="DQ141" s="1604"/>
      <c r="DR141" s="1604"/>
      <c r="DS141" s="1604"/>
      <c r="DT141" s="1604"/>
      <c r="DU141" s="1604"/>
      <c r="DV141" s="1604"/>
      <c r="DW141" s="1604"/>
      <c r="DX141" s="1604"/>
      <c r="DY141" s="1604"/>
      <c r="DZ141" s="1604"/>
      <c r="EA141" s="1604"/>
      <c r="EB141" s="1604"/>
      <c r="EC141" s="1604"/>
      <c r="ED141" s="1604"/>
      <c r="EE141" s="1604"/>
      <c r="EF141" s="1604"/>
      <c r="EG141" s="1604"/>
      <c r="EH141" s="1604"/>
      <c r="EI141" s="1604"/>
      <c r="EJ141" s="1604"/>
      <c r="EK141" s="1604"/>
      <c r="EL141" s="1604"/>
      <c r="EM141" s="1604"/>
      <c r="EN141" s="1604"/>
      <c r="EO141" s="1604"/>
      <c r="EP141" s="1604"/>
      <c r="EQ141" s="1604"/>
      <c r="ER141" s="1604"/>
      <c r="ES141" s="1604"/>
      <c r="ET141" s="1604"/>
      <c r="EU141" s="1604"/>
      <c r="EV141" s="1604"/>
      <c r="EW141" s="1604"/>
      <c r="EX141" s="1604"/>
      <c r="EY141" s="1604"/>
      <c r="EZ141" s="1604"/>
      <c r="FA141" s="1604"/>
      <c r="FB141" s="1604"/>
      <c r="FC141" s="1604"/>
      <c r="FD141" s="1604"/>
      <c r="FE141" s="1604"/>
      <c r="FF141" s="1604"/>
      <c r="FG141" s="1604"/>
      <c r="FH141" s="1604"/>
      <c r="FI141" s="1604"/>
      <c r="FJ141" s="1604"/>
      <c r="FK141" s="1604"/>
      <c r="FL141" s="1604"/>
      <c r="FM141" s="1604"/>
      <c r="FN141" s="1604"/>
      <c r="FO141" s="1604"/>
      <c r="FP141" s="1604"/>
      <c r="FQ141" s="1604"/>
      <c r="FR141" s="1604"/>
      <c r="FS141" s="1604"/>
      <c r="FT141" s="1604"/>
      <c r="FU141" s="1604"/>
      <c r="FV141" s="1604"/>
      <c r="FW141" s="1604"/>
      <c r="FX141" s="1604"/>
      <c r="FY141" s="1604"/>
      <c r="FZ141" s="1604"/>
      <c r="GA141" s="1604"/>
      <c r="GB141" s="1604"/>
      <c r="GC141" s="1604"/>
      <c r="GD141" s="1604"/>
      <c r="GE141" s="1604"/>
      <c r="GF141" s="1604"/>
      <c r="GG141" s="1604"/>
      <c r="GH141" s="1604"/>
      <c r="GI141" s="1604"/>
      <c r="GJ141" s="1604"/>
      <c r="GK141" s="1604"/>
      <c r="GL141" s="1604"/>
      <c r="GM141" s="1604"/>
      <c r="GN141" s="1604"/>
      <c r="GO141" s="1604"/>
      <c r="GP141" s="1604"/>
      <c r="GQ141" s="1604"/>
      <c r="GR141" s="1604"/>
      <c r="GS141" s="1604"/>
      <c r="GT141" s="1604"/>
      <c r="GU141" s="1604"/>
      <c r="GV141" s="1604"/>
      <c r="GW141" s="1604"/>
      <c r="GX141" s="1604"/>
      <c r="GY141" s="1604"/>
      <c r="GZ141" s="1604"/>
      <c r="HA141" s="1604"/>
      <c r="HB141" s="1604"/>
      <c r="HC141" s="1604"/>
      <c r="HD141" s="1604"/>
      <c r="HE141" s="1604"/>
      <c r="HF141" s="1604"/>
      <c r="HG141" s="1604"/>
      <c r="HH141" s="1604"/>
      <c r="HI141" s="1604"/>
      <c r="HJ141" s="1604"/>
      <c r="HK141" s="1604"/>
      <c r="HL141" s="1604"/>
      <c r="HM141" s="1604"/>
      <c r="HN141" s="1604"/>
      <c r="HO141" s="1604"/>
      <c r="HP141" s="1604"/>
      <c r="HQ141" s="1604"/>
      <c r="HR141" s="1604"/>
      <c r="HS141" s="1604"/>
      <c r="HT141" s="1604"/>
      <c r="HU141" s="1604"/>
      <c r="HV141" s="1604"/>
      <c r="HW141" s="1604"/>
      <c r="HX141" s="1604"/>
      <c r="HY141" s="1604"/>
      <c r="HZ141" s="1604"/>
      <c r="IA141" s="1604"/>
      <c r="IB141" s="1604"/>
      <c r="IC141" s="1604"/>
      <c r="ID141" s="1604"/>
      <c r="IE141" s="1604"/>
      <c r="IF141" s="1604"/>
      <c r="IG141" s="1604"/>
      <c r="IH141" s="1604"/>
      <c r="II141" s="1604"/>
      <c r="IJ141" s="1604"/>
      <c r="IK141" s="1604"/>
      <c r="IL141" s="1604"/>
      <c r="IM141" s="1604"/>
      <c r="IN141" s="1604"/>
      <c r="IO141" s="1604"/>
      <c r="IP141" s="1604"/>
      <c r="IQ141" s="1604"/>
      <c r="IR141" s="1604"/>
      <c r="IS141" s="1604"/>
      <c r="IT141" s="1604"/>
      <c r="IU141" s="1604"/>
    </row>
    <row r="142" spans="1:255">
      <c r="A142" s="1578"/>
      <c r="B142" s="1734"/>
      <c r="C142" s="1734"/>
      <c r="D142" s="1734"/>
      <c r="E142" s="1941"/>
      <c r="F142" s="1578"/>
      <c r="G142" s="1734"/>
      <c r="H142" s="1734"/>
      <c r="I142" s="1734"/>
      <c r="J142" s="2394"/>
      <c r="K142" s="2394"/>
      <c r="L142" s="2394"/>
      <c r="M142" s="1941"/>
      <c r="N142" s="2395"/>
      <c r="O142" s="1734"/>
      <c r="P142" s="2394"/>
      <c r="Q142" s="2394"/>
      <c r="R142" s="2394"/>
      <c r="S142" s="1941"/>
      <c r="T142" s="1604"/>
      <c r="U142" s="1604"/>
      <c r="V142" s="1604"/>
      <c r="W142" s="1604"/>
      <c r="X142" s="1604"/>
      <c r="Y142" s="1604"/>
      <c r="Z142" s="1604"/>
      <c r="AA142" s="1604"/>
      <c r="AB142" s="1604"/>
      <c r="AC142" s="1604"/>
      <c r="AD142" s="1604"/>
      <c r="AE142" s="1604"/>
      <c r="AF142" s="1604"/>
      <c r="AG142" s="1604"/>
      <c r="AH142" s="1604"/>
      <c r="AI142" s="1604"/>
      <c r="AJ142" s="1604"/>
      <c r="AK142" s="1604"/>
      <c r="AL142" s="1604"/>
      <c r="AM142" s="1604"/>
      <c r="AN142" s="1604"/>
      <c r="AO142" s="1604"/>
      <c r="AP142" s="1604"/>
      <c r="AQ142" s="1604"/>
      <c r="AR142" s="1604"/>
      <c r="AS142" s="1604"/>
      <c r="AT142" s="1604"/>
      <c r="AU142" s="1604"/>
      <c r="AV142" s="1604"/>
      <c r="AW142" s="1604"/>
      <c r="AX142" s="1604"/>
      <c r="AY142" s="1604"/>
      <c r="AZ142" s="1604"/>
      <c r="BA142" s="1604"/>
      <c r="BB142" s="1604"/>
      <c r="BC142" s="1604"/>
      <c r="BD142" s="1604"/>
      <c r="BE142" s="1604"/>
      <c r="BF142" s="1604"/>
      <c r="BG142" s="1604"/>
      <c r="BH142" s="1604"/>
      <c r="BI142" s="1604"/>
      <c r="BJ142" s="1604"/>
      <c r="BK142" s="1604"/>
      <c r="BL142" s="1604"/>
      <c r="BM142" s="1604"/>
      <c r="BN142" s="1604"/>
      <c r="BO142" s="1604"/>
      <c r="BP142" s="1604"/>
      <c r="BQ142" s="1604"/>
      <c r="BR142" s="1604"/>
      <c r="BS142" s="1604"/>
      <c r="BT142" s="1604"/>
      <c r="BU142" s="1604"/>
      <c r="BV142" s="1604"/>
      <c r="BW142" s="1604"/>
      <c r="BX142" s="1604"/>
      <c r="BY142" s="1604"/>
      <c r="BZ142" s="1604"/>
      <c r="CA142" s="1604"/>
      <c r="CB142" s="1604"/>
      <c r="CC142" s="1604"/>
      <c r="CD142" s="1604"/>
      <c r="CE142" s="1604"/>
      <c r="CF142" s="1604"/>
      <c r="CG142" s="1604"/>
      <c r="CH142" s="1604"/>
      <c r="CI142" s="1604"/>
      <c r="CJ142" s="1604"/>
      <c r="CK142" s="1604"/>
      <c r="CL142" s="1604"/>
      <c r="CM142" s="1604"/>
      <c r="CN142" s="1604"/>
      <c r="CO142" s="1604"/>
      <c r="CP142" s="1604"/>
      <c r="CQ142" s="1604"/>
      <c r="CR142" s="1604"/>
      <c r="CS142" s="1604"/>
      <c r="CT142" s="1604"/>
      <c r="CU142" s="1604"/>
      <c r="CV142" s="1604"/>
      <c r="CW142" s="1604"/>
      <c r="CX142" s="1604"/>
      <c r="CY142" s="1604"/>
      <c r="CZ142" s="1604"/>
      <c r="DA142" s="1604"/>
      <c r="DB142" s="1604"/>
      <c r="DC142" s="1604"/>
      <c r="DD142" s="1604"/>
      <c r="DE142" s="1604"/>
      <c r="DF142" s="1604"/>
      <c r="DG142" s="1604"/>
      <c r="DH142" s="1604"/>
      <c r="DI142" s="1604"/>
      <c r="DJ142" s="1604"/>
      <c r="DK142" s="1604"/>
      <c r="DL142" s="1604"/>
      <c r="DM142" s="1604"/>
      <c r="DN142" s="1604"/>
      <c r="DO142" s="1604"/>
      <c r="DP142" s="1604"/>
      <c r="DQ142" s="1604"/>
      <c r="DR142" s="1604"/>
      <c r="DS142" s="1604"/>
      <c r="DT142" s="1604"/>
      <c r="DU142" s="1604"/>
      <c r="DV142" s="1604"/>
      <c r="DW142" s="1604"/>
      <c r="DX142" s="1604"/>
      <c r="DY142" s="1604"/>
      <c r="DZ142" s="1604"/>
      <c r="EA142" s="1604"/>
      <c r="EB142" s="1604"/>
      <c r="EC142" s="1604"/>
      <c r="ED142" s="1604"/>
      <c r="EE142" s="1604"/>
      <c r="EF142" s="1604"/>
      <c r="EG142" s="1604"/>
      <c r="EH142" s="1604"/>
      <c r="EI142" s="1604"/>
      <c r="EJ142" s="1604"/>
      <c r="EK142" s="1604"/>
      <c r="EL142" s="1604"/>
      <c r="EM142" s="1604"/>
      <c r="EN142" s="1604"/>
      <c r="EO142" s="1604"/>
      <c r="EP142" s="1604"/>
      <c r="EQ142" s="1604"/>
      <c r="ER142" s="1604"/>
      <c r="ES142" s="1604"/>
      <c r="ET142" s="1604"/>
      <c r="EU142" s="1604"/>
      <c r="EV142" s="1604"/>
      <c r="EW142" s="1604"/>
      <c r="EX142" s="1604"/>
      <c r="EY142" s="1604"/>
      <c r="EZ142" s="1604"/>
      <c r="FA142" s="1604"/>
      <c r="FB142" s="1604"/>
      <c r="FC142" s="1604"/>
      <c r="FD142" s="1604"/>
      <c r="FE142" s="1604"/>
      <c r="FF142" s="1604"/>
      <c r="FG142" s="1604"/>
      <c r="FH142" s="1604"/>
      <c r="FI142" s="1604"/>
      <c r="FJ142" s="1604"/>
      <c r="FK142" s="1604"/>
      <c r="FL142" s="1604"/>
      <c r="FM142" s="1604"/>
      <c r="FN142" s="1604"/>
      <c r="FO142" s="1604"/>
      <c r="FP142" s="1604"/>
      <c r="FQ142" s="1604"/>
      <c r="FR142" s="1604"/>
      <c r="FS142" s="1604"/>
      <c r="FT142" s="1604"/>
      <c r="FU142" s="1604"/>
      <c r="FV142" s="1604"/>
      <c r="FW142" s="1604"/>
      <c r="FX142" s="1604"/>
      <c r="FY142" s="1604"/>
      <c r="FZ142" s="1604"/>
      <c r="GA142" s="1604"/>
      <c r="GB142" s="1604"/>
      <c r="GC142" s="1604"/>
      <c r="GD142" s="1604"/>
      <c r="GE142" s="1604"/>
      <c r="GF142" s="1604"/>
      <c r="GG142" s="1604"/>
      <c r="GH142" s="1604"/>
      <c r="GI142" s="1604"/>
      <c r="GJ142" s="1604"/>
      <c r="GK142" s="1604"/>
      <c r="GL142" s="1604"/>
      <c r="GM142" s="1604"/>
      <c r="GN142" s="1604"/>
      <c r="GO142" s="1604"/>
      <c r="GP142" s="1604"/>
      <c r="GQ142" s="1604"/>
      <c r="GR142" s="1604"/>
      <c r="GS142" s="1604"/>
      <c r="GT142" s="1604"/>
      <c r="GU142" s="1604"/>
      <c r="GV142" s="1604"/>
      <c r="GW142" s="1604"/>
      <c r="GX142" s="1604"/>
      <c r="GY142" s="1604"/>
      <c r="GZ142" s="1604"/>
      <c r="HA142" s="1604"/>
      <c r="HB142" s="1604"/>
      <c r="HC142" s="1604"/>
      <c r="HD142" s="1604"/>
      <c r="HE142" s="1604"/>
      <c r="HF142" s="1604"/>
      <c r="HG142" s="1604"/>
      <c r="HH142" s="1604"/>
      <c r="HI142" s="1604"/>
      <c r="HJ142" s="1604"/>
      <c r="HK142" s="1604"/>
      <c r="HL142" s="1604"/>
      <c r="HM142" s="1604"/>
      <c r="HN142" s="1604"/>
      <c r="HO142" s="1604"/>
      <c r="HP142" s="1604"/>
      <c r="HQ142" s="1604"/>
      <c r="HR142" s="1604"/>
      <c r="HS142" s="1604"/>
      <c r="HT142" s="1604"/>
      <c r="HU142" s="1604"/>
      <c r="HV142" s="1604"/>
      <c r="HW142" s="1604"/>
      <c r="HX142" s="1604"/>
      <c r="HY142" s="1604"/>
      <c r="HZ142" s="1604"/>
      <c r="IA142" s="1604"/>
      <c r="IB142" s="1604"/>
      <c r="IC142" s="1604"/>
      <c r="ID142" s="1604"/>
      <c r="IE142" s="1604"/>
      <c r="IF142" s="1604"/>
      <c r="IG142" s="1604"/>
      <c r="IH142" s="1604"/>
      <c r="II142" s="1604"/>
      <c r="IJ142" s="1604"/>
      <c r="IK142" s="1604"/>
      <c r="IL142" s="1604"/>
      <c r="IM142" s="1604"/>
      <c r="IN142" s="1604"/>
      <c r="IO142" s="1604"/>
      <c r="IP142" s="1604"/>
      <c r="IQ142" s="1604"/>
      <c r="IR142" s="1604"/>
      <c r="IS142" s="1604"/>
      <c r="IT142" s="1604"/>
      <c r="IU142" s="1604"/>
    </row>
    <row r="143" spans="1:255">
      <c r="A143" s="3214" t="s">
        <v>1971</v>
      </c>
      <c r="B143" s="3197"/>
      <c r="C143" s="3197"/>
      <c r="D143" s="3197"/>
      <c r="E143" s="3215"/>
      <c r="F143" s="3214" t="s">
        <v>1972</v>
      </c>
      <c r="G143" s="3197"/>
      <c r="H143" s="3197"/>
      <c r="I143" s="3197"/>
      <c r="J143" s="3197"/>
      <c r="K143" s="3197"/>
      <c r="L143" s="3197"/>
      <c r="M143" s="3215"/>
      <c r="N143" s="3214" t="s">
        <v>1972</v>
      </c>
      <c r="O143" s="3197"/>
      <c r="P143" s="3197"/>
      <c r="Q143" s="3197"/>
      <c r="R143" s="3197"/>
      <c r="S143" s="3215"/>
      <c r="T143" s="1604"/>
      <c r="U143" s="1604"/>
      <c r="V143" s="1604"/>
      <c r="W143" s="1604"/>
      <c r="X143" s="1604"/>
      <c r="Y143" s="1604"/>
      <c r="Z143" s="1604"/>
      <c r="AA143" s="1604"/>
      <c r="AB143" s="1604"/>
      <c r="AC143" s="1604"/>
      <c r="AD143" s="1604"/>
      <c r="AE143" s="1604"/>
      <c r="AF143" s="1604"/>
      <c r="AG143" s="1604"/>
      <c r="AH143" s="1604"/>
      <c r="AI143" s="1604"/>
      <c r="AJ143" s="1604"/>
      <c r="AK143" s="1604"/>
      <c r="AL143" s="1604"/>
      <c r="AM143" s="1604"/>
      <c r="AN143" s="1604"/>
      <c r="AO143" s="1604"/>
      <c r="AP143" s="1604"/>
      <c r="AQ143" s="1604"/>
      <c r="AR143" s="1604"/>
      <c r="AS143" s="1604"/>
      <c r="AT143" s="1604"/>
      <c r="AU143" s="1604"/>
      <c r="AV143" s="1604"/>
      <c r="AW143" s="1604"/>
      <c r="AX143" s="1604"/>
      <c r="AY143" s="1604"/>
      <c r="AZ143" s="1604"/>
      <c r="BA143" s="1604"/>
      <c r="BB143" s="1604"/>
      <c r="BC143" s="1604"/>
      <c r="BD143" s="1604"/>
      <c r="BE143" s="1604"/>
      <c r="BF143" s="1604"/>
      <c r="BG143" s="1604"/>
      <c r="BH143" s="1604"/>
      <c r="BI143" s="1604"/>
      <c r="BJ143" s="1604"/>
      <c r="BK143" s="1604"/>
      <c r="BL143" s="1604"/>
      <c r="BM143" s="1604"/>
      <c r="BN143" s="1604"/>
      <c r="BO143" s="1604"/>
      <c r="BP143" s="1604"/>
      <c r="BQ143" s="1604"/>
      <c r="BR143" s="1604"/>
      <c r="BS143" s="1604"/>
      <c r="BT143" s="1604"/>
      <c r="BU143" s="1604"/>
      <c r="BV143" s="1604"/>
      <c r="BW143" s="1604"/>
      <c r="BX143" s="1604"/>
      <c r="BY143" s="1604"/>
      <c r="BZ143" s="1604"/>
      <c r="CA143" s="1604"/>
      <c r="CB143" s="1604"/>
      <c r="CC143" s="1604"/>
      <c r="CD143" s="1604"/>
      <c r="CE143" s="1604"/>
      <c r="CF143" s="1604"/>
      <c r="CG143" s="1604"/>
      <c r="CH143" s="1604"/>
      <c r="CI143" s="1604"/>
      <c r="CJ143" s="1604"/>
      <c r="CK143" s="1604"/>
      <c r="CL143" s="1604"/>
      <c r="CM143" s="1604"/>
      <c r="CN143" s="1604"/>
      <c r="CO143" s="1604"/>
      <c r="CP143" s="1604"/>
      <c r="CQ143" s="1604"/>
      <c r="CR143" s="1604"/>
      <c r="CS143" s="1604"/>
      <c r="CT143" s="1604"/>
      <c r="CU143" s="1604"/>
      <c r="CV143" s="1604"/>
      <c r="CW143" s="1604"/>
      <c r="CX143" s="1604"/>
      <c r="CY143" s="1604"/>
      <c r="CZ143" s="1604"/>
      <c r="DA143" s="1604"/>
      <c r="DB143" s="1604"/>
      <c r="DC143" s="1604"/>
      <c r="DD143" s="1604"/>
      <c r="DE143" s="1604"/>
      <c r="DF143" s="1604"/>
      <c r="DG143" s="1604"/>
      <c r="DH143" s="1604"/>
      <c r="DI143" s="1604"/>
      <c r="DJ143" s="1604"/>
      <c r="DK143" s="1604"/>
      <c r="DL143" s="1604"/>
      <c r="DM143" s="1604"/>
      <c r="DN143" s="1604"/>
      <c r="DO143" s="1604"/>
      <c r="DP143" s="1604"/>
      <c r="DQ143" s="1604"/>
      <c r="DR143" s="1604"/>
      <c r="DS143" s="1604"/>
      <c r="DT143" s="1604"/>
      <c r="DU143" s="1604"/>
      <c r="DV143" s="1604"/>
      <c r="DW143" s="1604"/>
      <c r="DX143" s="1604"/>
      <c r="DY143" s="1604"/>
      <c r="DZ143" s="1604"/>
      <c r="EA143" s="1604"/>
      <c r="EB143" s="1604"/>
      <c r="EC143" s="1604"/>
      <c r="ED143" s="1604"/>
      <c r="EE143" s="1604"/>
      <c r="EF143" s="1604"/>
      <c r="EG143" s="1604"/>
      <c r="EH143" s="1604"/>
      <c r="EI143" s="1604"/>
      <c r="EJ143" s="1604"/>
      <c r="EK143" s="1604"/>
      <c r="EL143" s="1604"/>
      <c r="EM143" s="1604"/>
      <c r="EN143" s="1604"/>
      <c r="EO143" s="1604"/>
      <c r="EP143" s="1604"/>
      <c r="EQ143" s="1604"/>
      <c r="ER143" s="1604"/>
      <c r="ES143" s="1604"/>
      <c r="ET143" s="1604"/>
      <c r="EU143" s="1604"/>
      <c r="EV143" s="1604"/>
      <c r="EW143" s="1604"/>
      <c r="EX143" s="1604"/>
      <c r="EY143" s="1604"/>
      <c r="EZ143" s="1604"/>
      <c r="FA143" s="1604"/>
      <c r="FB143" s="1604"/>
      <c r="FC143" s="1604"/>
      <c r="FD143" s="1604"/>
      <c r="FE143" s="1604"/>
      <c r="FF143" s="1604"/>
      <c r="FG143" s="1604"/>
      <c r="FH143" s="1604"/>
      <c r="FI143" s="1604"/>
      <c r="FJ143" s="1604"/>
      <c r="FK143" s="1604"/>
      <c r="FL143" s="1604"/>
      <c r="FM143" s="1604"/>
      <c r="FN143" s="1604"/>
      <c r="FO143" s="1604"/>
      <c r="FP143" s="1604"/>
      <c r="FQ143" s="1604"/>
      <c r="FR143" s="1604"/>
      <c r="FS143" s="1604"/>
      <c r="FT143" s="1604"/>
      <c r="FU143" s="1604"/>
      <c r="FV143" s="1604"/>
      <c r="FW143" s="1604"/>
      <c r="FX143" s="1604"/>
      <c r="FY143" s="1604"/>
      <c r="FZ143" s="1604"/>
      <c r="GA143" s="1604"/>
      <c r="GB143" s="1604"/>
      <c r="GC143" s="1604"/>
      <c r="GD143" s="1604"/>
      <c r="GE143" s="1604"/>
      <c r="GF143" s="1604"/>
      <c r="GG143" s="1604"/>
      <c r="GH143" s="1604"/>
      <c r="GI143" s="1604"/>
      <c r="GJ143" s="1604"/>
      <c r="GK143" s="1604"/>
      <c r="GL143" s="1604"/>
      <c r="GM143" s="1604"/>
      <c r="GN143" s="1604"/>
      <c r="GO143" s="1604"/>
      <c r="GP143" s="1604"/>
      <c r="GQ143" s="1604"/>
      <c r="GR143" s="1604"/>
      <c r="GS143" s="1604"/>
      <c r="GT143" s="1604"/>
      <c r="GU143" s="1604"/>
      <c r="GV143" s="1604"/>
      <c r="GW143" s="1604"/>
      <c r="GX143" s="1604"/>
      <c r="GY143" s="1604"/>
      <c r="GZ143" s="1604"/>
      <c r="HA143" s="1604"/>
      <c r="HB143" s="1604"/>
      <c r="HC143" s="1604"/>
      <c r="HD143" s="1604"/>
      <c r="HE143" s="1604"/>
      <c r="HF143" s="1604"/>
      <c r="HG143" s="1604"/>
      <c r="HH143" s="1604"/>
      <c r="HI143" s="1604"/>
      <c r="HJ143" s="1604"/>
      <c r="HK143" s="1604"/>
      <c r="HL143" s="1604"/>
      <c r="HM143" s="1604"/>
      <c r="HN143" s="1604"/>
      <c r="HO143" s="1604"/>
      <c r="HP143" s="1604"/>
      <c r="HQ143" s="1604"/>
      <c r="HR143" s="1604"/>
      <c r="HS143" s="1604"/>
      <c r="HT143" s="1604"/>
      <c r="HU143" s="1604"/>
      <c r="HV143" s="1604"/>
      <c r="HW143" s="1604"/>
      <c r="HX143" s="1604"/>
      <c r="HY143" s="1604"/>
      <c r="HZ143" s="1604"/>
      <c r="IA143" s="1604"/>
      <c r="IB143" s="1604"/>
      <c r="IC143" s="1604"/>
      <c r="ID143" s="1604"/>
      <c r="IE143" s="1604"/>
      <c r="IF143" s="1604"/>
      <c r="IG143" s="1604"/>
      <c r="IH143" s="1604"/>
      <c r="II143" s="1604"/>
      <c r="IJ143" s="1604"/>
      <c r="IK143" s="1604"/>
      <c r="IL143" s="1604"/>
      <c r="IM143" s="1604"/>
      <c r="IN143" s="1604"/>
      <c r="IO143" s="1604"/>
      <c r="IP143" s="1604"/>
      <c r="IQ143" s="1604"/>
      <c r="IR143" s="1604"/>
      <c r="IS143" s="1604"/>
      <c r="IT143" s="1604"/>
      <c r="IU143" s="1604"/>
    </row>
    <row r="144" spans="1:255">
      <c r="A144" s="3214" t="s">
        <v>1973</v>
      </c>
      <c r="B144" s="3197"/>
      <c r="C144" s="3197"/>
      <c r="D144" s="3197"/>
      <c r="E144" s="3215"/>
      <c r="F144" s="3214" t="s">
        <v>1973</v>
      </c>
      <c r="G144" s="3197"/>
      <c r="H144" s="3197"/>
      <c r="I144" s="3197"/>
      <c r="J144" s="3197"/>
      <c r="K144" s="3197"/>
      <c r="L144" s="3197"/>
      <c r="M144" s="3215"/>
      <c r="N144" s="3214" t="s">
        <v>1973</v>
      </c>
      <c r="O144" s="3197"/>
      <c r="P144" s="3197"/>
      <c r="Q144" s="3197"/>
      <c r="R144" s="3197"/>
      <c r="S144" s="3215"/>
      <c r="T144" s="1604"/>
      <c r="U144" s="1604"/>
      <c r="V144" s="1604"/>
      <c r="W144" s="1604"/>
      <c r="X144" s="1604"/>
      <c r="Y144" s="1604"/>
      <c r="Z144" s="1604"/>
      <c r="AA144" s="1604"/>
      <c r="AB144" s="1604"/>
      <c r="AC144" s="1604"/>
      <c r="AD144" s="1604"/>
      <c r="AE144" s="1604"/>
      <c r="AF144" s="1604"/>
      <c r="AG144" s="1604"/>
      <c r="AH144" s="1604"/>
      <c r="AI144" s="1604"/>
      <c r="AJ144" s="1604"/>
      <c r="AK144" s="1604"/>
      <c r="AL144" s="1604"/>
      <c r="AM144" s="1604"/>
      <c r="AN144" s="1604"/>
      <c r="AO144" s="1604"/>
      <c r="AP144" s="1604"/>
      <c r="AQ144" s="1604"/>
      <c r="AR144" s="1604"/>
      <c r="AS144" s="1604"/>
      <c r="AT144" s="1604"/>
      <c r="AU144" s="1604"/>
      <c r="AV144" s="1604"/>
      <c r="AW144" s="1604"/>
      <c r="AX144" s="1604"/>
      <c r="AY144" s="1604"/>
      <c r="AZ144" s="1604"/>
      <c r="BA144" s="1604"/>
      <c r="BB144" s="1604"/>
      <c r="BC144" s="1604"/>
      <c r="BD144" s="1604"/>
      <c r="BE144" s="1604"/>
      <c r="BF144" s="1604"/>
      <c r="BG144" s="1604"/>
      <c r="BH144" s="1604"/>
      <c r="BI144" s="1604"/>
      <c r="BJ144" s="1604"/>
      <c r="BK144" s="1604"/>
      <c r="BL144" s="1604"/>
      <c r="BM144" s="1604"/>
      <c r="BN144" s="1604"/>
      <c r="BO144" s="1604"/>
      <c r="BP144" s="1604"/>
      <c r="BQ144" s="1604"/>
      <c r="BR144" s="1604"/>
      <c r="BS144" s="1604"/>
      <c r="BT144" s="1604"/>
      <c r="BU144" s="1604"/>
      <c r="BV144" s="1604"/>
      <c r="BW144" s="1604"/>
      <c r="BX144" s="1604"/>
      <c r="BY144" s="1604"/>
      <c r="BZ144" s="1604"/>
      <c r="CA144" s="1604"/>
      <c r="CB144" s="1604"/>
      <c r="CC144" s="1604"/>
      <c r="CD144" s="1604"/>
      <c r="CE144" s="1604"/>
      <c r="CF144" s="1604"/>
      <c r="CG144" s="1604"/>
      <c r="CH144" s="1604"/>
      <c r="CI144" s="1604"/>
      <c r="CJ144" s="1604"/>
      <c r="CK144" s="1604"/>
      <c r="CL144" s="1604"/>
      <c r="CM144" s="1604"/>
      <c r="CN144" s="1604"/>
      <c r="CO144" s="1604"/>
      <c r="CP144" s="1604"/>
      <c r="CQ144" s="1604"/>
      <c r="CR144" s="1604"/>
      <c r="CS144" s="1604"/>
      <c r="CT144" s="1604"/>
      <c r="CU144" s="1604"/>
      <c r="CV144" s="1604"/>
      <c r="CW144" s="1604"/>
      <c r="CX144" s="1604"/>
      <c r="CY144" s="1604"/>
      <c r="CZ144" s="1604"/>
      <c r="DA144" s="1604"/>
      <c r="DB144" s="1604"/>
      <c r="DC144" s="1604"/>
      <c r="DD144" s="1604"/>
      <c r="DE144" s="1604"/>
      <c r="DF144" s="1604"/>
      <c r="DG144" s="1604"/>
      <c r="DH144" s="1604"/>
      <c r="DI144" s="1604"/>
      <c r="DJ144" s="1604"/>
      <c r="DK144" s="1604"/>
      <c r="DL144" s="1604"/>
      <c r="DM144" s="1604"/>
      <c r="DN144" s="1604"/>
      <c r="DO144" s="1604"/>
      <c r="DP144" s="1604"/>
      <c r="DQ144" s="1604"/>
      <c r="DR144" s="1604"/>
      <c r="DS144" s="1604"/>
      <c r="DT144" s="1604"/>
      <c r="DU144" s="1604"/>
      <c r="DV144" s="1604"/>
      <c r="DW144" s="1604"/>
      <c r="DX144" s="1604"/>
      <c r="DY144" s="1604"/>
      <c r="DZ144" s="1604"/>
      <c r="EA144" s="1604"/>
      <c r="EB144" s="1604"/>
      <c r="EC144" s="1604"/>
      <c r="ED144" s="1604"/>
      <c r="EE144" s="1604"/>
      <c r="EF144" s="1604"/>
      <c r="EG144" s="1604"/>
      <c r="EH144" s="1604"/>
      <c r="EI144" s="1604"/>
      <c r="EJ144" s="1604"/>
      <c r="EK144" s="1604"/>
      <c r="EL144" s="1604"/>
      <c r="EM144" s="1604"/>
      <c r="EN144" s="1604"/>
      <c r="EO144" s="1604"/>
      <c r="EP144" s="1604"/>
      <c r="EQ144" s="1604"/>
      <c r="ER144" s="1604"/>
      <c r="ES144" s="1604"/>
      <c r="ET144" s="1604"/>
      <c r="EU144" s="1604"/>
      <c r="EV144" s="1604"/>
      <c r="EW144" s="1604"/>
      <c r="EX144" s="1604"/>
      <c r="EY144" s="1604"/>
      <c r="EZ144" s="1604"/>
      <c r="FA144" s="1604"/>
      <c r="FB144" s="1604"/>
      <c r="FC144" s="1604"/>
      <c r="FD144" s="1604"/>
      <c r="FE144" s="1604"/>
      <c r="FF144" s="1604"/>
      <c r="FG144" s="1604"/>
      <c r="FH144" s="1604"/>
      <c r="FI144" s="1604"/>
      <c r="FJ144" s="1604"/>
      <c r="FK144" s="1604"/>
      <c r="FL144" s="1604"/>
      <c r="FM144" s="1604"/>
      <c r="FN144" s="1604"/>
      <c r="FO144" s="1604"/>
      <c r="FP144" s="1604"/>
      <c r="FQ144" s="1604"/>
      <c r="FR144" s="1604"/>
      <c r="FS144" s="1604"/>
      <c r="FT144" s="1604"/>
      <c r="FU144" s="1604"/>
      <c r="FV144" s="1604"/>
      <c r="FW144" s="1604"/>
      <c r="FX144" s="1604"/>
      <c r="FY144" s="1604"/>
      <c r="FZ144" s="1604"/>
      <c r="GA144" s="1604"/>
      <c r="GB144" s="1604"/>
      <c r="GC144" s="1604"/>
      <c r="GD144" s="1604"/>
      <c r="GE144" s="1604"/>
      <c r="GF144" s="1604"/>
      <c r="GG144" s="1604"/>
      <c r="GH144" s="1604"/>
      <c r="GI144" s="1604"/>
      <c r="GJ144" s="1604"/>
      <c r="GK144" s="1604"/>
      <c r="GL144" s="1604"/>
      <c r="GM144" s="1604"/>
      <c r="GN144" s="1604"/>
      <c r="GO144" s="1604"/>
      <c r="GP144" s="1604"/>
      <c r="GQ144" s="1604"/>
      <c r="GR144" s="1604"/>
      <c r="GS144" s="1604"/>
      <c r="GT144" s="1604"/>
      <c r="GU144" s="1604"/>
      <c r="GV144" s="1604"/>
      <c r="GW144" s="1604"/>
      <c r="GX144" s="1604"/>
      <c r="GY144" s="1604"/>
      <c r="GZ144" s="1604"/>
      <c r="HA144" s="1604"/>
      <c r="HB144" s="1604"/>
      <c r="HC144" s="1604"/>
      <c r="HD144" s="1604"/>
      <c r="HE144" s="1604"/>
      <c r="HF144" s="1604"/>
      <c r="HG144" s="1604"/>
      <c r="HH144" s="1604"/>
      <c r="HI144" s="1604"/>
      <c r="HJ144" s="1604"/>
      <c r="HK144" s="1604"/>
      <c r="HL144" s="1604"/>
      <c r="HM144" s="1604"/>
      <c r="HN144" s="1604"/>
      <c r="HO144" s="1604"/>
      <c r="HP144" s="1604"/>
      <c r="HQ144" s="1604"/>
      <c r="HR144" s="1604"/>
      <c r="HS144" s="1604"/>
      <c r="HT144" s="1604"/>
      <c r="HU144" s="1604"/>
      <c r="HV144" s="1604"/>
      <c r="HW144" s="1604"/>
      <c r="HX144" s="1604"/>
      <c r="HY144" s="1604"/>
      <c r="HZ144" s="1604"/>
      <c r="IA144" s="1604"/>
      <c r="IB144" s="1604"/>
      <c r="IC144" s="1604"/>
      <c r="ID144" s="1604"/>
      <c r="IE144" s="1604"/>
      <c r="IF144" s="1604"/>
      <c r="IG144" s="1604"/>
      <c r="IH144" s="1604"/>
      <c r="II144" s="1604"/>
      <c r="IJ144" s="1604"/>
      <c r="IK144" s="1604"/>
      <c r="IL144" s="1604"/>
      <c r="IM144" s="1604"/>
      <c r="IN144" s="1604"/>
      <c r="IO144" s="1604"/>
      <c r="IP144" s="1604"/>
      <c r="IQ144" s="1604"/>
      <c r="IR144" s="1604"/>
      <c r="IS144" s="1604"/>
      <c r="IT144" s="1604"/>
      <c r="IU144" s="1604"/>
    </row>
    <row r="145" spans="1:255">
      <c r="A145" s="1582"/>
      <c r="B145" s="1604"/>
      <c r="C145" s="1604"/>
      <c r="D145" s="1604"/>
      <c r="E145" s="1584"/>
      <c r="F145" s="1582"/>
      <c r="G145" s="1604"/>
      <c r="H145" s="1604"/>
      <c r="I145" s="1604"/>
      <c r="J145" s="1604"/>
      <c r="K145" s="1604"/>
      <c r="L145" s="1604"/>
      <c r="M145" s="1584"/>
      <c r="N145" s="1582"/>
      <c r="O145" s="1604"/>
      <c r="P145" s="1604"/>
      <c r="Q145" s="1604"/>
      <c r="R145" s="1604"/>
      <c r="S145" s="1584"/>
      <c r="T145" s="1604"/>
      <c r="U145" s="1604"/>
      <c r="V145" s="1604"/>
      <c r="W145" s="1604"/>
      <c r="X145" s="1604"/>
      <c r="Y145" s="1604"/>
      <c r="Z145" s="1604"/>
      <c r="AA145" s="1604"/>
      <c r="AB145" s="1604"/>
      <c r="AC145" s="1604"/>
      <c r="AD145" s="1604"/>
      <c r="AE145" s="1604"/>
      <c r="AF145" s="1604"/>
      <c r="AG145" s="1604"/>
      <c r="AH145" s="1604"/>
      <c r="AI145" s="1604"/>
      <c r="AJ145" s="1604"/>
      <c r="AK145" s="1604"/>
      <c r="AL145" s="1604"/>
      <c r="AM145" s="1604"/>
      <c r="AN145" s="1604"/>
      <c r="AO145" s="1604"/>
      <c r="AP145" s="1604"/>
      <c r="AQ145" s="1604"/>
      <c r="AR145" s="1604"/>
      <c r="AS145" s="1604"/>
      <c r="AT145" s="1604"/>
      <c r="AU145" s="1604"/>
      <c r="AV145" s="1604"/>
      <c r="AW145" s="1604"/>
      <c r="AX145" s="1604"/>
      <c r="AY145" s="1604"/>
      <c r="AZ145" s="1604"/>
      <c r="BA145" s="1604"/>
      <c r="BB145" s="1604"/>
      <c r="BC145" s="1604"/>
      <c r="BD145" s="1604"/>
      <c r="BE145" s="1604"/>
      <c r="BF145" s="1604"/>
      <c r="BG145" s="1604"/>
      <c r="BH145" s="1604"/>
      <c r="BI145" s="1604"/>
      <c r="BJ145" s="1604"/>
      <c r="BK145" s="1604"/>
      <c r="BL145" s="1604"/>
      <c r="BM145" s="1604"/>
      <c r="BN145" s="1604"/>
      <c r="BO145" s="1604"/>
      <c r="BP145" s="1604"/>
      <c r="BQ145" s="1604"/>
      <c r="BR145" s="1604"/>
      <c r="BS145" s="1604"/>
      <c r="BT145" s="1604"/>
      <c r="BU145" s="1604"/>
      <c r="BV145" s="1604"/>
      <c r="BW145" s="1604"/>
      <c r="BX145" s="1604"/>
      <c r="BY145" s="1604"/>
      <c r="BZ145" s="1604"/>
      <c r="CA145" s="1604"/>
      <c r="CB145" s="1604"/>
      <c r="CC145" s="1604"/>
      <c r="CD145" s="1604"/>
      <c r="CE145" s="1604"/>
      <c r="CF145" s="1604"/>
      <c r="CG145" s="1604"/>
      <c r="CH145" s="1604"/>
      <c r="CI145" s="1604"/>
      <c r="CJ145" s="1604"/>
      <c r="CK145" s="1604"/>
      <c r="CL145" s="1604"/>
      <c r="CM145" s="1604"/>
      <c r="CN145" s="1604"/>
      <c r="CO145" s="1604"/>
      <c r="CP145" s="1604"/>
      <c r="CQ145" s="1604"/>
      <c r="CR145" s="1604"/>
      <c r="CS145" s="1604"/>
      <c r="CT145" s="1604"/>
      <c r="CU145" s="1604"/>
      <c r="CV145" s="1604"/>
      <c r="CW145" s="1604"/>
      <c r="CX145" s="1604"/>
      <c r="CY145" s="1604"/>
      <c r="CZ145" s="1604"/>
      <c r="DA145" s="1604"/>
      <c r="DB145" s="1604"/>
      <c r="DC145" s="1604"/>
      <c r="DD145" s="1604"/>
      <c r="DE145" s="1604"/>
      <c r="DF145" s="1604"/>
      <c r="DG145" s="1604"/>
      <c r="DH145" s="1604"/>
      <c r="DI145" s="1604"/>
      <c r="DJ145" s="1604"/>
      <c r="DK145" s="1604"/>
      <c r="DL145" s="1604"/>
      <c r="DM145" s="1604"/>
      <c r="DN145" s="1604"/>
      <c r="DO145" s="1604"/>
      <c r="DP145" s="1604"/>
      <c r="DQ145" s="1604"/>
      <c r="DR145" s="1604"/>
      <c r="DS145" s="1604"/>
      <c r="DT145" s="1604"/>
      <c r="DU145" s="1604"/>
      <c r="DV145" s="1604"/>
      <c r="DW145" s="1604"/>
      <c r="DX145" s="1604"/>
      <c r="DY145" s="1604"/>
      <c r="DZ145" s="1604"/>
      <c r="EA145" s="1604"/>
      <c r="EB145" s="1604"/>
      <c r="EC145" s="1604"/>
      <c r="ED145" s="1604"/>
      <c r="EE145" s="1604"/>
      <c r="EF145" s="1604"/>
      <c r="EG145" s="1604"/>
      <c r="EH145" s="1604"/>
      <c r="EI145" s="1604"/>
      <c r="EJ145" s="1604"/>
      <c r="EK145" s="1604"/>
      <c r="EL145" s="1604"/>
      <c r="EM145" s="1604"/>
      <c r="EN145" s="1604"/>
      <c r="EO145" s="1604"/>
      <c r="EP145" s="1604"/>
      <c r="EQ145" s="1604"/>
      <c r="ER145" s="1604"/>
      <c r="ES145" s="1604"/>
      <c r="ET145" s="1604"/>
      <c r="EU145" s="1604"/>
      <c r="EV145" s="1604"/>
      <c r="EW145" s="1604"/>
      <c r="EX145" s="1604"/>
      <c r="EY145" s="1604"/>
      <c r="EZ145" s="1604"/>
      <c r="FA145" s="1604"/>
      <c r="FB145" s="1604"/>
      <c r="FC145" s="1604"/>
      <c r="FD145" s="1604"/>
      <c r="FE145" s="1604"/>
      <c r="FF145" s="1604"/>
      <c r="FG145" s="1604"/>
      <c r="FH145" s="1604"/>
      <c r="FI145" s="1604"/>
      <c r="FJ145" s="1604"/>
      <c r="FK145" s="1604"/>
      <c r="FL145" s="1604"/>
      <c r="FM145" s="1604"/>
      <c r="FN145" s="1604"/>
      <c r="FO145" s="1604"/>
      <c r="FP145" s="1604"/>
      <c r="FQ145" s="1604"/>
      <c r="FR145" s="1604"/>
      <c r="FS145" s="1604"/>
      <c r="FT145" s="1604"/>
      <c r="FU145" s="1604"/>
      <c r="FV145" s="1604"/>
      <c r="FW145" s="1604"/>
      <c r="FX145" s="1604"/>
      <c r="FY145" s="1604"/>
      <c r="FZ145" s="1604"/>
      <c r="GA145" s="1604"/>
      <c r="GB145" s="1604"/>
      <c r="GC145" s="1604"/>
      <c r="GD145" s="1604"/>
      <c r="GE145" s="1604"/>
      <c r="GF145" s="1604"/>
      <c r="GG145" s="1604"/>
      <c r="GH145" s="1604"/>
      <c r="GI145" s="1604"/>
      <c r="GJ145" s="1604"/>
      <c r="GK145" s="1604"/>
      <c r="GL145" s="1604"/>
      <c r="GM145" s="1604"/>
      <c r="GN145" s="1604"/>
      <c r="GO145" s="1604"/>
      <c r="GP145" s="1604"/>
      <c r="GQ145" s="1604"/>
      <c r="GR145" s="1604"/>
      <c r="GS145" s="1604"/>
      <c r="GT145" s="1604"/>
      <c r="GU145" s="1604"/>
      <c r="GV145" s="1604"/>
      <c r="GW145" s="1604"/>
      <c r="GX145" s="1604"/>
      <c r="GY145" s="1604"/>
      <c r="GZ145" s="1604"/>
      <c r="HA145" s="1604"/>
      <c r="HB145" s="1604"/>
      <c r="HC145" s="1604"/>
      <c r="HD145" s="1604"/>
      <c r="HE145" s="1604"/>
      <c r="HF145" s="1604"/>
      <c r="HG145" s="1604"/>
      <c r="HH145" s="1604"/>
      <c r="HI145" s="1604"/>
      <c r="HJ145" s="1604"/>
      <c r="HK145" s="1604"/>
      <c r="HL145" s="1604"/>
      <c r="HM145" s="1604"/>
      <c r="HN145" s="1604"/>
      <c r="HO145" s="1604"/>
      <c r="HP145" s="1604"/>
      <c r="HQ145" s="1604"/>
      <c r="HR145" s="1604"/>
      <c r="HS145" s="1604"/>
      <c r="HT145" s="1604"/>
      <c r="HU145" s="1604"/>
      <c r="HV145" s="1604"/>
      <c r="HW145" s="1604"/>
      <c r="HX145" s="1604"/>
      <c r="HY145" s="1604"/>
      <c r="HZ145" s="1604"/>
      <c r="IA145" s="1604"/>
      <c r="IB145" s="1604"/>
      <c r="IC145" s="1604"/>
      <c r="ID145" s="1604"/>
      <c r="IE145" s="1604"/>
      <c r="IF145" s="1604"/>
      <c r="IG145" s="1604"/>
      <c r="IH145" s="1604"/>
      <c r="II145" s="1604"/>
      <c r="IJ145" s="1604"/>
      <c r="IK145" s="1604"/>
      <c r="IL145" s="1604"/>
      <c r="IM145" s="1604"/>
      <c r="IN145" s="1604"/>
      <c r="IO145" s="1604"/>
      <c r="IP145" s="1604"/>
      <c r="IQ145" s="1604"/>
      <c r="IR145" s="1604"/>
      <c r="IS145" s="1604"/>
      <c r="IT145" s="1604"/>
      <c r="IU145" s="1604"/>
    </row>
    <row r="146" spans="1:255">
      <c r="A146" s="2397" t="s">
        <v>1778</v>
      </c>
      <c r="B146" s="1594" t="s">
        <v>1375</v>
      </c>
      <c r="C146" s="1594" t="s">
        <v>1376</v>
      </c>
      <c r="D146" s="2398" t="s">
        <v>1377</v>
      </c>
      <c r="E146" s="1621" t="s">
        <v>1778</v>
      </c>
      <c r="F146" s="2311" t="s">
        <v>1953</v>
      </c>
      <c r="G146" s="2398"/>
      <c r="H146" s="1594"/>
      <c r="I146" s="1594"/>
      <c r="J146" s="1594" t="s">
        <v>1378</v>
      </c>
      <c r="K146" s="2312" t="s">
        <v>1379</v>
      </c>
      <c r="L146" s="2398"/>
      <c r="M146" s="1621"/>
      <c r="N146" s="1946" t="s">
        <v>1380</v>
      </c>
      <c r="O146" s="1858"/>
      <c r="P146" s="1858"/>
      <c r="Q146" s="1858"/>
      <c r="R146" s="1858"/>
      <c r="S146" s="1859"/>
      <c r="T146" s="1604"/>
      <c r="U146" s="1604"/>
      <c r="V146" s="1604"/>
      <c r="W146" s="1604"/>
      <c r="X146" s="1604"/>
      <c r="Y146" s="1604"/>
      <c r="Z146" s="1604"/>
      <c r="AA146" s="1604"/>
      <c r="AB146" s="1604"/>
      <c r="AC146" s="1604"/>
      <c r="AD146" s="1604"/>
      <c r="AE146" s="1604"/>
      <c r="AF146" s="1604"/>
      <c r="AG146" s="1604"/>
      <c r="AH146" s="1604"/>
      <c r="AI146" s="1604"/>
      <c r="AJ146" s="1604"/>
      <c r="AK146" s="1604"/>
      <c r="AL146" s="1604"/>
      <c r="AM146" s="1604"/>
      <c r="AN146" s="1604"/>
      <c r="AO146" s="1604"/>
      <c r="AP146" s="1604"/>
      <c r="AQ146" s="1604"/>
      <c r="AR146" s="1604"/>
      <c r="AS146" s="1604"/>
      <c r="AT146" s="1604"/>
      <c r="AU146" s="1604"/>
      <c r="AV146" s="1604"/>
      <c r="AW146" s="1604"/>
      <c r="AX146" s="1604"/>
      <c r="AY146" s="1604"/>
      <c r="AZ146" s="1604"/>
      <c r="BA146" s="1604"/>
      <c r="BB146" s="1604"/>
      <c r="BC146" s="1604"/>
      <c r="BD146" s="1604"/>
      <c r="BE146" s="1604"/>
      <c r="BF146" s="1604"/>
      <c r="BG146" s="1604"/>
      <c r="BH146" s="1604"/>
      <c r="BI146" s="1604"/>
      <c r="BJ146" s="1604"/>
      <c r="BK146" s="1604"/>
      <c r="BL146" s="1604"/>
      <c r="BM146" s="1604"/>
      <c r="BN146" s="1604"/>
      <c r="BO146" s="1604"/>
      <c r="BP146" s="1604"/>
      <c r="BQ146" s="1604"/>
      <c r="BR146" s="1604"/>
      <c r="BS146" s="1604"/>
      <c r="BT146" s="1604"/>
      <c r="BU146" s="1604"/>
      <c r="BV146" s="1604"/>
      <c r="BW146" s="1604"/>
      <c r="BX146" s="1604"/>
      <c r="BY146" s="1604"/>
      <c r="BZ146" s="1604"/>
      <c r="CA146" s="1604"/>
      <c r="CB146" s="1604"/>
      <c r="CC146" s="1604"/>
      <c r="CD146" s="1604"/>
      <c r="CE146" s="1604"/>
      <c r="CF146" s="1604"/>
      <c r="CG146" s="1604"/>
      <c r="CH146" s="1604"/>
      <c r="CI146" s="1604"/>
      <c r="CJ146" s="1604"/>
      <c r="CK146" s="1604"/>
      <c r="CL146" s="1604"/>
      <c r="CM146" s="1604"/>
      <c r="CN146" s="1604"/>
      <c r="CO146" s="1604"/>
      <c r="CP146" s="1604"/>
      <c r="CQ146" s="1604"/>
      <c r="CR146" s="1604"/>
      <c r="CS146" s="1604"/>
      <c r="CT146" s="1604"/>
      <c r="CU146" s="1604"/>
      <c r="CV146" s="1604"/>
      <c r="CW146" s="1604"/>
      <c r="CX146" s="1604"/>
      <c r="CY146" s="1604"/>
      <c r="CZ146" s="1604"/>
      <c r="DA146" s="1604"/>
      <c r="DB146" s="1604"/>
      <c r="DC146" s="1604"/>
      <c r="DD146" s="1604"/>
      <c r="DE146" s="1604"/>
      <c r="DF146" s="1604"/>
      <c r="DG146" s="1604"/>
      <c r="DH146" s="1604"/>
      <c r="DI146" s="1604"/>
      <c r="DJ146" s="1604"/>
      <c r="DK146" s="1604"/>
      <c r="DL146" s="1604"/>
      <c r="DM146" s="1604"/>
      <c r="DN146" s="1604"/>
      <c r="DO146" s="1604"/>
      <c r="DP146" s="1604"/>
      <c r="DQ146" s="1604"/>
      <c r="DR146" s="1604"/>
      <c r="DS146" s="1604"/>
      <c r="DT146" s="1604"/>
      <c r="DU146" s="1604"/>
      <c r="DV146" s="1604"/>
      <c r="DW146" s="1604"/>
      <c r="DX146" s="1604"/>
      <c r="DY146" s="1604"/>
      <c r="DZ146" s="1604"/>
      <c r="EA146" s="1604"/>
      <c r="EB146" s="1604"/>
      <c r="EC146" s="1604"/>
      <c r="ED146" s="1604"/>
      <c r="EE146" s="1604"/>
      <c r="EF146" s="1604"/>
      <c r="EG146" s="1604"/>
      <c r="EH146" s="1604"/>
      <c r="EI146" s="1604"/>
      <c r="EJ146" s="1604"/>
      <c r="EK146" s="1604"/>
      <c r="EL146" s="1604"/>
      <c r="EM146" s="1604"/>
      <c r="EN146" s="1604"/>
      <c r="EO146" s="1604"/>
      <c r="EP146" s="1604"/>
      <c r="EQ146" s="1604"/>
      <c r="ER146" s="1604"/>
      <c r="ES146" s="1604"/>
      <c r="ET146" s="1604"/>
      <c r="EU146" s="1604"/>
      <c r="EV146" s="1604"/>
      <c r="EW146" s="1604"/>
      <c r="EX146" s="1604"/>
      <c r="EY146" s="1604"/>
      <c r="EZ146" s="1604"/>
      <c r="FA146" s="1604"/>
      <c r="FB146" s="1604"/>
      <c r="FC146" s="1604"/>
      <c r="FD146" s="1604"/>
      <c r="FE146" s="1604"/>
      <c r="FF146" s="1604"/>
      <c r="FG146" s="1604"/>
      <c r="FH146" s="1604"/>
      <c r="FI146" s="1604"/>
      <c r="FJ146" s="1604"/>
      <c r="FK146" s="1604"/>
      <c r="FL146" s="1604"/>
      <c r="FM146" s="1604"/>
      <c r="FN146" s="1604"/>
      <c r="FO146" s="1604"/>
      <c r="FP146" s="1604"/>
      <c r="FQ146" s="1604"/>
      <c r="FR146" s="1604"/>
      <c r="FS146" s="1604"/>
      <c r="FT146" s="1604"/>
      <c r="FU146" s="1604"/>
      <c r="FV146" s="1604"/>
      <c r="FW146" s="1604"/>
      <c r="FX146" s="1604"/>
      <c r="FY146" s="1604"/>
      <c r="FZ146" s="1604"/>
      <c r="GA146" s="1604"/>
      <c r="GB146" s="1604"/>
      <c r="GC146" s="1604"/>
      <c r="GD146" s="1604"/>
      <c r="GE146" s="1604"/>
      <c r="GF146" s="1604"/>
      <c r="GG146" s="1604"/>
      <c r="GH146" s="1604"/>
      <c r="GI146" s="1604"/>
      <c r="GJ146" s="1604"/>
      <c r="GK146" s="1604"/>
      <c r="GL146" s="1604"/>
      <c r="GM146" s="1604"/>
      <c r="GN146" s="1604"/>
      <c r="GO146" s="1604"/>
      <c r="GP146" s="1604"/>
      <c r="GQ146" s="1604"/>
      <c r="GR146" s="1604"/>
      <c r="GS146" s="1604"/>
      <c r="GT146" s="1604"/>
      <c r="GU146" s="1604"/>
      <c r="GV146" s="1604"/>
      <c r="GW146" s="1604"/>
      <c r="GX146" s="1604"/>
      <c r="GY146" s="1604"/>
      <c r="GZ146" s="1604"/>
      <c r="HA146" s="1604"/>
      <c r="HB146" s="1604"/>
      <c r="HC146" s="1604"/>
      <c r="HD146" s="1604"/>
      <c r="HE146" s="1604"/>
      <c r="HF146" s="1604"/>
      <c r="HG146" s="1604"/>
      <c r="HH146" s="1604"/>
      <c r="HI146" s="1604"/>
      <c r="HJ146" s="1604"/>
      <c r="HK146" s="1604"/>
      <c r="HL146" s="1604"/>
      <c r="HM146" s="1604"/>
      <c r="HN146" s="1604"/>
      <c r="HO146" s="1604"/>
      <c r="HP146" s="1604"/>
      <c r="HQ146" s="1604"/>
      <c r="HR146" s="1604"/>
      <c r="HS146" s="1604"/>
      <c r="HT146" s="1604"/>
      <c r="HU146" s="1604"/>
      <c r="HV146" s="1604"/>
      <c r="HW146" s="1604"/>
      <c r="HX146" s="1604"/>
      <c r="HY146" s="1604"/>
      <c r="HZ146" s="1604"/>
      <c r="IA146" s="1604"/>
      <c r="IB146" s="1604"/>
      <c r="IC146" s="1604"/>
      <c r="ID146" s="1604"/>
      <c r="IE146" s="1604"/>
      <c r="IF146" s="1604"/>
      <c r="IG146" s="1604"/>
      <c r="IH146" s="1604"/>
      <c r="II146" s="1604"/>
      <c r="IJ146" s="1604"/>
      <c r="IK146" s="1604"/>
      <c r="IL146" s="1604"/>
      <c r="IM146" s="1604"/>
      <c r="IN146" s="1604"/>
      <c r="IO146" s="1604"/>
      <c r="IP146" s="1604"/>
      <c r="IQ146" s="1604"/>
      <c r="IR146" s="1604"/>
      <c r="IS146" s="1604"/>
      <c r="IT146" s="1604"/>
      <c r="IU146" s="1604"/>
    </row>
    <row r="147" spans="1:255">
      <c r="A147" s="2267"/>
      <c r="B147" s="2029" t="s">
        <v>1381</v>
      </c>
      <c r="C147" s="2029" t="s">
        <v>1381</v>
      </c>
      <c r="D147" s="2029" t="s">
        <v>1381</v>
      </c>
      <c r="E147" s="1608" t="s">
        <v>3578</v>
      </c>
      <c r="F147" s="2066" t="s">
        <v>3579</v>
      </c>
      <c r="G147" s="2268"/>
      <c r="H147" s="2029" t="s">
        <v>1382</v>
      </c>
      <c r="I147" s="2029" t="s">
        <v>1383</v>
      </c>
      <c r="J147" s="2029" t="s">
        <v>1954</v>
      </c>
      <c r="K147" s="1594" t="s">
        <v>3582</v>
      </c>
      <c r="L147" s="1594" t="s">
        <v>3582</v>
      </c>
      <c r="M147" s="1608" t="s">
        <v>1718</v>
      </c>
      <c r="N147" s="2066" t="s">
        <v>3583</v>
      </c>
      <c r="O147" s="2268"/>
      <c r="P147" s="2029" t="s">
        <v>3584</v>
      </c>
      <c r="Q147" s="2029" t="s">
        <v>3585</v>
      </c>
      <c r="R147" s="2029" t="s">
        <v>1384</v>
      </c>
      <c r="S147" s="1608" t="s">
        <v>1718</v>
      </c>
      <c r="T147" s="1604"/>
      <c r="U147" s="1604"/>
      <c r="V147" s="1604"/>
      <c r="W147" s="1604"/>
      <c r="X147" s="1604"/>
      <c r="Y147" s="1604"/>
      <c r="Z147" s="1604"/>
      <c r="AA147" s="1604"/>
      <c r="AB147" s="1604"/>
      <c r="AC147" s="1604"/>
      <c r="AD147" s="1604"/>
      <c r="AE147" s="1604"/>
      <c r="AF147" s="1604"/>
      <c r="AG147" s="1604"/>
      <c r="AH147" s="1604"/>
      <c r="AI147" s="1604"/>
      <c r="AJ147" s="1604"/>
      <c r="AK147" s="1604"/>
      <c r="AL147" s="1604"/>
      <c r="AM147" s="1604"/>
      <c r="AN147" s="1604"/>
      <c r="AO147" s="1604"/>
      <c r="AP147" s="1604"/>
      <c r="AQ147" s="1604"/>
      <c r="AR147" s="1604"/>
      <c r="AS147" s="1604"/>
      <c r="AT147" s="1604"/>
      <c r="AU147" s="1604"/>
      <c r="AV147" s="1604"/>
      <c r="AW147" s="1604"/>
      <c r="AX147" s="1604"/>
      <c r="AY147" s="1604"/>
      <c r="AZ147" s="1604"/>
      <c r="BA147" s="1604"/>
      <c r="BB147" s="1604"/>
      <c r="BC147" s="1604"/>
      <c r="BD147" s="1604"/>
      <c r="BE147" s="1604"/>
      <c r="BF147" s="1604"/>
      <c r="BG147" s="1604"/>
      <c r="BH147" s="1604"/>
      <c r="BI147" s="1604"/>
      <c r="BJ147" s="1604"/>
      <c r="BK147" s="1604"/>
      <c r="BL147" s="1604"/>
      <c r="BM147" s="1604"/>
      <c r="BN147" s="1604"/>
      <c r="BO147" s="1604"/>
      <c r="BP147" s="1604"/>
      <c r="BQ147" s="1604"/>
      <c r="BR147" s="1604"/>
      <c r="BS147" s="1604"/>
      <c r="BT147" s="1604"/>
      <c r="BU147" s="1604"/>
      <c r="BV147" s="1604"/>
      <c r="BW147" s="1604"/>
      <c r="BX147" s="1604"/>
      <c r="BY147" s="1604"/>
      <c r="BZ147" s="1604"/>
      <c r="CA147" s="1604"/>
      <c r="CB147" s="1604"/>
      <c r="CC147" s="1604"/>
      <c r="CD147" s="1604"/>
      <c r="CE147" s="1604"/>
      <c r="CF147" s="1604"/>
      <c r="CG147" s="1604"/>
      <c r="CH147" s="1604"/>
      <c r="CI147" s="1604"/>
      <c r="CJ147" s="1604"/>
      <c r="CK147" s="1604"/>
      <c r="CL147" s="1604"/>
      <c r="CM147" s="1604"/>
      <c r="CN147" s="1604"/>
      <c r="CO147" s="1604"/>
      <c r="CP147" s="1604"/>
      <c r="CQ147" s="1604"/>
      <c r="CR147" s="1604"/>
      <c r="CS147" s="1604"/>
      <c r="CT147" s="1604"/>
      <c r="CU147" s="1604"/>
      <c r="CV147" s="1604"/>
      <c r="CW147" s="1604"/>
      <c r="CX147" s="1604"/>
      <c r="CY147" s="1604"/>
      <c r="CZ147" s="1604"/>
      <c r="DA147" s="1604"/>
      <c r="DB147" s="1604"/>
      <c r="DC147" s="1604"/>
      <c r="DD147" s="1604"/>
      <c r="DE147" s="1604"/>
      <c r="DF147" s="1604"/>
      <c r="DG147" s="1604"/>
      <c r="DH147" s="1604"/>
      <c r="DI147" s="1604"/>
      <c r="DJ147" s="1604"/>
      <c r="DK147" s="1604"/>
      <c r="DL147" s="1604"/>
      <c r="DM147" s="1604"/>
      <c r="DN147" s="1604"/>
      <c r="DO147" s="1604"/>
      <c r="DP147" s="1604"/>
      <c r="DQ147" s="1604"/>
      <c r="DR147" s="1604"/>
      <c r="DS147" s="1604"/>
      <c r="DT147" s="1604"/>
      <c r="DU147" s="1604"/>
      <c r="DV147" s="1604"/>
      <c r="DW147" s="1604"/>
      <c r="DX147" s="1604"/>
      <c r="DY147" s="1604"/>
      <c r="DZ147" s="1604"/>
      <c r="EA147" s="1604"/>
      <c r="EB147" s="1604"/>
      <c r="EC147" s="1604"/>
      <c r="ED147" s="1604"/>
      <c r="EE147" s="1604"/>
      <c r="EF147" s="1604"/>
      <c r="EG147" s="1604"/>
      <c r="EH147" s="1604"/>
      <c r="EI147" s="1604"/>
      <c r="EJ147" s="1604"/>
      <c r="EK147" s="1604"/>
      <c r="EL147" s="1604"/>
      <c r="EM147" s="1604"/>
      <c r="EN147" s="1604"/>
      <c r="EO147" s="1604"/>
      <c r="EP147" s="1604"/>
      <c r="EQ147" s="1604"/>
      <c r="ER147" s="1604"/>
      <c r="ES147" s="1604"/>
      <c r="ET147" s="1604"/>
      <c r="EU147" s="1604"/>
      <c r="EV147" s="1604"/>
      <c r="EW147" s="1604"/>
      <c r="EX147" s="1604"/>
      <c r="EY147" s="1604"/>
      <c r="EZ147" s="1604"/>
      <c r="FA147" s="1604"/>
      <c r="FB147" s="1604"/>
      <c r="FC147" s="1604"/>
      <c r="FD147" s="1604"/>
      <c r="FE147" s="1604"/>
      <c r="FF147" s="1604"/>
      <c r="FG147" s="1604"/>
      <c r="FH147" s="1604"/>
      <c r="FI147" s="1604"/>
      <c r="FJ147" s="1604"/>
      <c r="FK147" s="1604"/>
      <c r="FL147" s="1604"/>
      <c r="FM147" s="1604"/>
      <c r="FN147" s="1604"/>
      <c r="FO147" s="1604"/>
      <c r="FP147" s="1604"/>
      <c r="FQ147" s="1604"/>
      <c r="FR147" s="1604"/>
      <c r="FS147" s="1604"/>
      <c r="FT147" s="1604"/>
      <c r="FU147" s="1604"/>
      <c r="FV147" s="1604"/>
      <c r="FW147" s="1604"/>
      <c r="FX147" s="1604"/>
      <c r="FY147" s="1604"/>
      <c r="FZ147" s="1604"/>
      <c r="GA147" s="1604"/>
      <c r="GB147" s="1604"/>
      <c r="GC147" s="1604"/>
      <c r="GD147" s="1604"/>
      <c r="GE147" s="1604"/>
      <c r="GF147" s="1604"/>
      <c r="GG147" s="1604"/>
      <c r="GH147" s="1604"/>
      <c r="GI147" s="1604"/>
      <c r="GJ147" s="1604"/>
      <c r="GK147" s="1604"/>
      <c r="GL147" s="1604"/>
      <c r="GM147" s="1604"/>
      <c r="GN147" s="1604"/>
      <c r="GO147" s="1604"/>
      <c r="GP147" s="1604"/>
      <c r="GQ147" s="1604"/>
      <c r="GR147" s="1604"/>
      <c r="GS147" s="1604"/>
      <c r="GT147" s="1604"/>
      <c r="GU147" s="1604"/>
      <c r="GV147" s="1604"/>
      <c r="GW147" s="1604"/>
      <c r="GX147" s="1604"/>
      <c r="GY147" s="1604"/>
      <c r="GZ147" s="1604"/>
      <c r="HA147" s="1604"/>
      <c r="HB147" s="1604"/>
      <c r="HC147" s="1604"/>
      <c r="HD147" s="1604"/>
      <c r="HE147" s="1604"/>
      <c r="HF147" s="1604"/>
      <c r="HG147" s="1604"/>
      <c r="HH147" s="1604"/>
      <c r="HI147" s="1604"/>
      <c r="HJ147" s="1604"/>
      <c r="HK147" s="1604"/>
      <c r="HL147" s="1604"/>
      <c r="HM147" s="1604"/>
      <c r="HN147" s="1604"/>
      <c r="HO147" s="1604"/>
      <c r="HP147" s="1604"/>
      <c r="HQ147" s="1604"/>
      <c r="HR147" s="1604"/>
      <c r="HS147" s="1604"/>
      <c r="HT147" s="1604"/>
      <c r="HU147" s="1604"/>
      <c r="HV147" s="1604"/>
      <c r="HW147" s="1604"/>
      <c r="HX147" s="1604"/>
      <c r="HY147" s="1604"/>
      <c r="HZ147" s="1604"/>
      <c r="IA147" s="1604"/>
      <c r="IB147" s="1604"/>
      <c r="IC147" s="1604"/>
      <c r="ID147" s="1604"/>
      <c r="IE147" s="1604"/>
      <c r="IF147" s="1604"/>
      <c r="IG147" s="1604"/>
      <c r="IH147" s="1604"/>
      <c r="II147" s="1604"/>
      <c r="IJ147" s="1604"/>
      <c r="IK147" s="1604"/>
      <c r="IL147" s="1604"/>
      <c r="IM147" s="1604"/>
      <c r="IN147" s="1604"/>
      <c r="IO147" s="1604"/>
      <c r="IP147" s="1604"/>
      <c r="IQ147" s="1604"/>
      <c r="IR147" s="1604"/>
      <c r="IS147" s="1604"/>
      <c r="IT147" s="1604"/>
      <c r="IU147" s="1604"/>
    </row>
    <row r="148" spans="1:255">
      <c r="A148" s="2219" t="s">
        <v>1718</v>
      </c>
      <c r="B148" s="2029" t="s">
        <v>1385</v>
      </c>
      <c r="C148" s="2029" t="s">
        <v>1385</v>
      </c>
      <c r="D148" s="2029" t="s">
        <v>1385</v>
      </c>
      <c r="E148" s="1608" t="s">
        <v>3588</v>
      </c>
      <c r="F148" s="2066" t="s">
        <v>3589</v>
      </c>
      <c r="G148" s="2268"/>
      <c r="H148" s="2029" t="s">
        <v>1386</v>
      </c>
      <c r="I148" s="2029" t="s">
        <v>1386</v>
      </c>
      <c r="J148" s="2029" t="s">
        <v>1387</v>
      </c>
      <c r="K148" s="2029" t="s">
        <v>1388</v>
      </c>
      <c r="L148" s="2029" t="s">
        <v>1961</v>
      </c>
      <c r="M148" s="1608" t="s">
        <v>1721</v>
      </c>
      <c r="N148" s="2066" t="s">
        <v>3594</v>
      </c>
      <c r="O148" s="2268"/>
      <c r="P148" s="2029" t="s">
        <v>3594</v>
      </c>
      <c r="Q148" s="2029" t="s">
        <v>3594</v>
      </c>
      <c r="R148" s="2029" t="s">
        <v>1389</v>
      </c>
      <c r="S148" s="1608" t="s">
        <v>1721</v>
      </c>
      <c r="T148" s="1604"/>
      <c r="U148" s="1604"/>
      <c r="V148" s="1604"/>
      <c r="W148" s="1604"/>
      <c r="X148" s="1604"/>
      <c r="Y148" s="1604"/>
      <c r="Z148" s="1604"/>
      <c r="AA148" s="1604"/>
      <c r="AB148" s="1604"/>
      <c r="AC148" s="1604"/>
      <c r="AD148" s="1604"/>
      <c r="AE148" s="1604"/>
      <c r="AF148" s="1604"/>
      <c r="AG148" s="1604"/>
      <c r="AH148" s="1604"/>
      <c r="AI148" s="1604"/>
      <c r="AJ148" s="1604"/>
      <c r="AK148" s="1604"/>
      <c r="AL148" s="1604"/>
      <c r="AM148" s="1604"/>
      <c r="AN148" s="1604"/>
      <c r="AO148" s="1604"/>
      <c r="AP148" s="1604"/>
      <c r="AQ148" s="1604"/>
      <c r="AR148" s="1604"/>
      <c r="AS148" s="1604"/>
      <c r="AT148" s="1604"/>
      <c r="AU148" s="1604"/>
      <c r="AV148" s="1604"/>
      <c r="AW148" s="1604"/>
      <c r="AX148" s="1604"/>
      <c r="AY148" s="1604"/>
      <c r="AZ148" s="1604"/>
      <c r="BA148" s="1604"/>
      <c r="BB148" s="1604"/>
      <c r="BC148" s="1604"/>
      <c r="BD148" s="1604"/>
      <c r="BE148" s="1604"/>
      <c r="BF148" s="1604"/>
      <c r="BG148" s="1604"/>
      <c r="BH148" s="1604"/>
      <c r="BI148" s="1604"/>
      <c r="BJ148" s="1604"/>
      <c r="BK148" s="1604"/>
      <c r="BL148" s="1604"/>
      <c r="BM148" s="1604"/>
      <c r="BN148" s="1604"/>
      <c r="BO148" s="1604"/>
      <c r="BP148" s="1604"/>
      <c r="BQ148" s="1604"/>
      <c r="BR148" s="1604"/>
      <c r="BS148" s="1604"/>
      <c r="BT148" s="1604"/>
      <c r="BU148" s="1604"/>
      <c r="BV148" s="1604"/>
      <c r="BW148" s="1604"/>
      <c r="BX148" s="1604"/>
      <c r="BY148" s="1604"/>
      <c r="BZ148" s="1604"/>
      <c r="CA148" s="1604"/>
      <c r="CB148" s="1604"/>
      <c r="CC148" s="1604"/>
      <c r="CD148" s="1604"/>
      <c r="CE148" s="1604"/>
      <c r="CF148" s="1604"/>
      <c r="CG148" s="1604"/>
      <c r="CH148" s="1604"/>
      <c r="CI148" s="1604"/>
      <c r="CJ148" s="1604"/>
      <c r="CK148" s="1604"/>
      <c r="CL148" s="1604"/>
      <c r="CM148" s="1604"/>
      <c r="CN148" s="1604"/>
      <c r="CO148" s="1604"/>
      <c r="CP148" s="1604"/>
      <c r="CQ148" s="1604"/>
      <c r="CR148" s="1604"/>
      <c r="CS148" s="1604"/>
      <c r="CT148" s="1604"/>
      <c r="CU148" s="1604"/>
      <c r="CV148" s="1604"/>
      <c r="CW148" s="1604"/>
      <c r="CX148" s="1604"/>
      <c r="CY148" s="1604"/>
      <c r="CZ148" s="1604"/>
      <c r="DA148" s="1604"/>
      <c r="DB148" s="1604"/>
      <c r="DC148" s="1604"/>
      <c r="DD148" s="1604"/>
      <c r="DE148" s="1604"/>
      <c r="DF148" s="1604"/>
      <c r="DG148" s="1604"/>
      <c r="DH148" s="1604"/>
      <c r="DI148" s="1604"/>
      <c r="DJ148" s="1604"/>
      <c r="DK148" s="1604"/>
      <c r="DL148" s="1604"/>
      <c r="DM148" s="1604"/>
      <c r="DN148" s="1604"/>
      <c r="DO148" s="1604"/>
      <c r="DP148" s="1604"/>
      <c r="DQ148" s="1604"/>
      <c r="DR148" s="1604"/>
      <c r="DS148" s="1604"/>
      <c r="DT148" s="1604"/>
      <c r="DU148" s="1604"/>
      <c r="DV148" s="1604"/>
      <c r="DW148" s="1604"/>
      <c r="DX148" s="1604"/>
      <c r="DY148" s="1604"/>
      <c r="DZ148" s="1604"/>
      <c r="EA148" s="1604"/>
      <c r="EB148" s="1604"/>
      <c r="EC148" s="1604"/>
      <c r="ED148" s="1604"/>
      <c r="EE148" s="1604"/>
      <c r="EF148" s="1604"/>
      <c r="EG148" s="1604"/>
      <c r="EH148" s="1604"/>
      <c r="EI148" s="1604"/>
      <c r="EJ148" s="1604"/>
      <c r="EK148" s="1604"/>
      <c r="EL148" s="1604"/>
      <c r="EM148" s="1604"/>
      <c r="EN148" s="1604"/>
      <c r="EO148" s="1604"/>
      <c r="EP148" s="1604"/>
      <c r="EQ148" s="1604"/>
      <c r="ER148" s="1604"/>
      <c r="ES148" s="1604"/>
      <c r="ET148" s="1604"/>
      <c r="EU148" s="1604"/>
      <c r="EV148" s="1604"/>
      <c r="EW148" s="1604"/>
      <c r="EX148" s="1604"/>
      <c r="EY148" s="1604"/>
      <c r="EZ148" s="1604"/>
      <c r="FA148" s="1604"/>
      <c r="FB148" s="1604"/>
      <c r="FC148" s="1604"/>
      <c r="FD148" s="1604"/>
      <c r="FE148" s="1604"/>
      <c r="FF148" s="1604"/>
      <c r="FG148" s="1604"/>
      <c r="FH148" s="1604"/>
      <c r="FI148" s="1604"/>
      <c r="FJ148" s="1604"/>
      <c r="FK148" s="1604"/>
      <c r="FL148" s="1604"/>
      <c r="FM148" s="1604"/>
      <c r="FN148" s="1604"/>
      <c r="FO148" s="1604"/>
      <c r="FP148" s="1604"/>
      <c r="FQ148" s="1604"/>
      <c r="FR148" s="1604"/>
      <c r="FS148" s="1604"/>
      <c r="FT148" s="1604"/>
      <c r="FU148" s="1604"/>
      <c r="FV148" s="1604"/>
      <c r="FW148" s="1604"/>
      <c r="FX148" s="1604"/>
      <c r="FY148" s="1604"/>
      <c r="FZ148" s="1604"/>
      <c r="GA148" s="1604"/>
      <c r="GB148" s="1604"/>
      <c r="GC148" s="1604"/>
      <c r="GD148" s="1604"/>
      <c r="GE148" s="1604"/>
      <c r="GF148" s="1604"/>
      <c r="GG148" s="1604"/>
      <c r="GH148" s="1604"/>
      <c r="GI148" s="1604"/>
      <c r="GJ148" s="1604"/>
      <c r="GK148" s="1604"/>
      <c r="GL148" s="1604"/>
      <c r="GM148" s="1604"/>
      <c r="GN148" s="1604"/>
      <c r="GO148" s="1604"/>
      <c r="GP148" s="1604"/>
      <c r="GQ148" s="1604"/>
      <c r="GR148" s="1604"/>
      <c r="GS148" s="1604"/>
      <c r="GT148" s="1604"/>
      <c r="GU148" s="1604"/>
      <c r="GV148" s="1604"/>
      <c r="GW148" s="1604"/>
      <c r="GX148" s="1604"/>
      <c r="GY148" s="1604"/>
      <c r="GZ148" s="1604"/>
      <c r="HA148" s="1604"/>
      <c r="HB148" s="1604"/>
      <c r="HC148" s="1604"/>
      <c r="HD148" s="1604"/>
      <c r="HE148" s="1604"/>
      <c r="HF148" s="1604"/>
      <c r="HG148" s="1604"/>
      <c r="HH148" s="1604"/>
      <c r="HI148" s="1604"/>
      <c r="HJ148" s="1604"/>
      <c r="HK148" s="1604"/>
      <c r="HL148" s="1604"/>
      <c r="HM148" s="1604"/>
      <c r="HN148" s="1604"/>
      <c r="HO148" s="1604"/>
      <c r="HP148" s="1604"/>
      <c r="HQ148" s="1604"/>
      <c r="HR148" s="1604"/>
      <c r="HS148" s="1604"/>
      <c r="HT148" s="1604"/>
      <c r="HU148" s="1604"/>
      <c r="HV148" s="1604"/>
      <c r="HW148" s="1604"/>
      <c r="HX148" s="1604"/>
      <c r="HY148" s="1604"/>
      <c r="HZ148" s="1604"/>
      <c r="IA148" s="1604"/>
      <c r="IB148" s="1604"/>
      <c r="IC148" s="1604"/>
      <c r="ID148" s="1604"/>
      <c r="IE148" s="1604"/>
      <c r="IF148" s="1604"/>
      <c r="IG148" s="1604"/>
      <c r="IH148" s="1604"/>
      <c r="II148" s="1604"/>
      <c r="IJ148" s="1604"/>
      <c r="IK148" s="1604"/>
      <c r="IL148" s="1604"/>
      <c r="IM148" s="1604"/>
      <c r="IN148" s="1604"/>
      <c r="IO148" s="1604"/>
      <c r="IP148" s="1604"/>
      <c r="IQ148" s="1604"/>
      <c r="IR148" s="1604"/>
      <c r="IS148" s="1604"/>
      <c r="IT148" s="1604"/>
      <c r="IU148" s="1604"/>
    </row>
    <row r="149" spans="1:255">
      <c r="A149" s="2221" t="s">
        <v>1721</v>
      </c>
      <c r="B149" s="1600" t="s">
        <v>3007</v>
      </c>
      <c r="C149" s="1600" t="s">
        <v>3008</v>
      </c>
      <c r="D149" s="1600" t="s">
        <v>3009</v>
      </c>
      <c r="E149" s="1587" t="s">
        <v>3010</v>
      </c>
      <c r="F149" s="2265" t="s">
        <v>2337</v>
      </c>
      <c r="G149" s="2269"/>
      <c r="H149" s="1600" t="s">
        <v>2338</v>
      </c>
      <c r="I149" s="1600" t="s">
        <v>2339</v>
      </c>
      <c r="J149" s="1600" t="s">
        <v>2340</v>
      </c>
      <c r="K149" s="1600" t="s">
        <v>2341</v>
      </c>
      <c r="L149" s="1600" t="s">
        <v>2342</v>
      </c>
      <c r="M149" s="1587"/>
      <c r="N149" s="2265" t="s">
        <v>2343</v>
      </c>
      <c r="O149" s="2269"/>
      <c r="P149" s="1600" t="s">
        <v>2344</v>
      </c>
      <c r="Q149" s="1600" t="s">
        <v>181</v>
      </c>
      <c r="R149" s="1600" t="s">
        <v>182</v>
      </c>
      <c r="S149" s="1587"/>
      <c r="T149" s="1604"/>
      <c r="U149" s="1604"/>
      <c r="V149" s="1604"/>
      <c r="W149" s="1604"/>
      <c r="X149" s="1604"/>
      <c r="Y149" s="1604"/>
      <c r="Z149" s="1604"/>
      <c r="AA149" s="1604"/>
      <c r="AB149" s="1604"/>
      <c r="AC149" s="1604"/>
      <c r="AD149" s="1604"/>
      <c r="AE149" s="1604"/>
      <c r="AF149" s="1604"/>
      <c r="AG149" s="1604"/>
      <c r="AH149" s="1604"/>
      <c r="AI149" s="1604"/>
      <c r="AJ149" s="1604"/>
      <c r="AK149" s="1604"/>
      <c r="AL149" s="1604"/>
      <c r="AM149" s="1604"/>
      <c r="AN149" s="1604"/>
      <c r="AO149" s="1604"/>
      <c r="AP149" s="1604"/>
      <c r="AQ149" s="1604"/>
      <c r="AR149" s="1604"/>
      <c r="AS149" s="1604"/>
      <c r="AT149" s="1604"/>
      <c r="AU149" s="1604"/>
      <c r="AV149" s="1604"/>
      <c r="AW149" s="1604"/>
      <c r="AX149" s="1604"/>
      <c r="AY149" s="1604"/>
      <c r="AZ149" s="1604"/>
      <c r="BA149" s="1604"/>
      <c r="BB149" s="1604"/>
      <c r="BC149" s="1604"/>
      <c r="BD149" s="1604"/>
      <c r="BE149" s="1604"/>
      <c r="BF149" s="1604"/>
      <c r="BG149" s="1604"/>
      <c r="BH149" s="1604"/>
      <c r="BI149" s="1604"/>
      <c r="BJ149" s="1604"/>
      <c r="BK149" s="1604"/>
      <c r="BL149" s="1604"/>
      <c r="BM149" s="1604"/>
      <c r="BN149" s="1604"/>
      <c r="BO149" s="1604"/>
      <c r="BP149" s="1604"/>
      <c r="BQ149" s="1604"/>
      <c r="BR149" s="1604"/>
      <c r="BS149" s="1604"/>
      <c r="BT149" s="1604"/>
      <c r="BU149" s="1604"/>
      <c r="BV149" s="1604"/>
      <c r="BW149" s="1604"/>
      <c r="BX149" s="1604"/>
      <c r="BY149" s="1604"/>
      <c r="BZ149" s="1604"/>
      <c r="CA149" s="1604"/>
      <c r="CB149" s="1604"/>
      <c r="CC149" s="1604"/>
      <c r="CD149" s="1604"/>
      <c r="CE149" s="1604"/>
      <c r="CF149" s="1604"/>
      <c r="CG149" s="1604"/>
      <c r="CH149" s="1604"/>
      <c r="CI149" s="1604"/>
      <c r="CJ149" s="1604"/>
      <c r="CK149" s="1604"/>
      <c r="CL149" s="1604"/>
      <c r="CM149" s="1604"/>
      <c r="CN149" s="1604"/>
      <c r="CO149" s="1604"/>
      <c r="CP149" s="1604"/>
      <c r="CQ149" s="1604"/>
      <c r="CR149" s="1604"/>
      <c r="CS149" s="1604"/>
      <c r="CT149" s="1604"/>
      <c r="CU149" s="1604"/>
      <c r="CV149" s="1604"/>
      <c r="CW149" s="1604"/>
      <c r="CX149" s="1604"/>
      <c r="CY149" s="1604"/>
      <c r="CZ149" s="1604"/>
      <c r="DA149" s="1604"/>
      <c r="DB149" s="1604"/>
      <c r="DC149" s="1604"/>
      <c r="DD149" s="1604"/>
      <c r="DE149" s="1604"/>
      <c r="DF149" s="1604"/>
      <c r="DG149" s="1604"/>
      <c r="DH149" s="1604"/>
      <c r="DI149" s="1604"/>
      <c r="DJ149" s="1604"/>
      <c r="DK149" s="1604"/>
      <c r="DL149" s="1604"/>
      <c r="DM149" s="1604"/>
      <c r="DN149" s="1604"/>
      <c r="DO149" s="1604"/>
      <c r="DP149" s="1604"/>
      <c r="DQ149" s="1604"/>
      <c r="DR149" s="1604"/>
      <c r="DS149" s="1604"/>
      <c r="DT149" s="1604"/>
      <c r="DU149" s="1604"/>
      <c r="DV149" s="1604"/>
      <c r="DW149" s="1604"/>
      <c r="DX149" s="1604"/>
      <c r="DY149" s="1604"/>
      <c r="DZ149" s="1604"/>
      <c r="EA149" s="1604"/>
      <c r="EB149" s="1604"/>
      <c r="EC149" s="1604"/>
      <c r="ED149" s="1604"/>
      <c r="EE149" s="1604"/>
      <c r="EF149" s="1604"/>
      <c r="EG149" s="1604"/>
      <c r="EH149" s="1604"/>
      <c r="EI149" s="1604"/>
      <c r="EJ149" s="1604"/>
      <c r="EK149" s="1604"/>
      <c r="EL149" s="1604"/>
      <c r="EM149" s="1604"/>
      <c r="EN149" s="1604"/>
      <c r="EO149" s="1604"/>
      <c r="EP149" s="1604"/>
      <c r="EQ149" s="1604"/>
      <c r="ER149" s="1604"/>
      <c r="ES149" s="1604"/>
      <c r="ET149" s="1604"/>
      <c r="EU149" s="1604"/>
      <c r="EV149" s="1604"/>
      <c r="EW149" s="1604"/>
      <c r="EX149" s="1604"/>
      <c r="EY149" s="1604"/>
      <c r="EZ149" s="1604"/>
      <c r="FA149" s="1604"/>
      <c r="FB149" s="1604"/>
      <c r="FC149" s="1604"/>
      <c r="FD149" s="1604"/>
      <c r="FE149" s="1604"/>
      <c r="FF149" s="1604"/>
      <c r="FG149" s="1604"/>
      <c r="FH149" s="1604"/>
      <c r="FI149" s="1604"/>
      <c r="FJ149" s="1604"/>
      <c r="FK149" s="1604"/>
      <c r="FL149" s="1604"/>
      <c r="FM149" s="1604"/>
      <c r="FN149" s="1604"/>
      <c r="FO149" s="1604"/>
      <c r="FP149" s="1604"/>
      <c r="FQ149" s="1604"/>
      <c r="FR149" s="1604"/>
      <c r="FS149" s="1604"/>
      <c r="FT149" s="1604"/>
      <c r="FU149" s="1604"/>
      <c r="FV149" s="1604"/>
      <c r="FW149" s="1604"/>
      <c r="FX149" s="1604"/>
      <c r="FY149" s="1604"/>
      <c r="FZ149" s="1604"/>
      <c r="GA149" s="1604"/>
      <c r="GB149" s="1604"/>
      <c r="GC149" s="1604"/>
      <c r="GD149" s="1604"/>
      <c r="GE149" s="1604"/>
      <c r="GF149" s="1604"/>
      <c r="GG149" s="1604"/>
      <c r="GH149" s="1604"/>
      <c r="GI149" s="1604"/>
      <c r="GJ149" s="1604"/>
      <c r="GK149" s="1604"/>
      <c r="GL149" s="1604"/>
      <c r="GM149" s="1604"/>
      <c r="GN149" s="1604"/>
      <c r="GO149" s="1604"/>
      <c r="GP149" s="1604"/>
      <c r="GQ149" s="1604"/>
      <c r="GR149" s="1604"/>
      <c r="GS149" s="1604"/>
      <c r="GT149" s="1604"/>
      <c r="GU149" s="1604"/>
      <c r="GV149" s="1604"/>
      <c r="GW149" s="1604"/>
      <c r="GX149" s="1604"/>
      <c r="GY149" s="1604"/>
      <c r="GZ149" s="1604"/>
      <c r="HA149" s="1604"/>
      <c r="HB149" s="1604"/>
      <c r="HC149" s="1604"/>
      <c r="HD149" s="1604"/>
      <c r="HE149" s="1604"/>
      <c r="HF149" s="1604"/>
      <c r="HG149" s="1604"/>
      <c r="HH149" s="1604"/>
      <c r="HI149" s="1604"/>
      <c r="HJ149" s="1604"/>
      <c r="HK149" s="1604"/>
      <c r="HL149" s="1604"/>
      <c r="HM149" s="1604"/>
      <c r="HN149" s="1604"/>
      <c r="HO149" s="1604"/>
      <c r="HP149" s="1604"/>
      <c r="HQ149" s="1604"/>
      <c r="HR149" s="1604"/>
      <c r="HS149" s="1604"/>
      <c r="HT149" s="1604"/>
      <c r="HU149" s="1604"/>
      <c r="HV149" s="1604"/>
      <c r="HW149" s="1604"/>
      <c r="HX149" s="1604"/>
      <c r="HY149" s="1604"/>
      <c r="HZ149" s="1604"/>
      <c r="IA149" s="1604"/>
      <c r="IB149" s="1604"/>
      <c r="IC149" s="1604"/>
      <c r="ID149" s="1604"/>
      <c r="IE149" s="1604"/>
      <c r="IF149" s="1604"/>
      <c r="IG149" s="1604"/>
      <c r="IH149" s="1604"/>
      <c r="II149" s="1604"/>
      <c r="IJ149" s="1604"/>
      <c r="IK149" s="1604"/>
      <c r="IL149" s="1604"/>
      <c r="IM149" s="1604"/>
      <c r="IN149" s="1604"/>
      <c r="IO149" s="1604"/>
      <c r="IP149" s="1604"/>
      <c r="IQ149" s="1604"/>
      <c r="IR149" s="1604"/>
      <c r="IS149" s="1604"/>
      <c r="IT149" s="1604"/>
      <c r="IU149" s="1604"/>
    </row>
    <row r="150" spans="1:255">
      <c r="A150" s="2221" t="s">
        <v>1390</v>
      </c>
      <c r="B150" s="1586"/>
      <c r="C150" s="1586"/>
      <c r="D150" s="1586"/>
      <c r="E150" s="1945"/>
      <c r="F150" s="1585"/>
      <c r="G150" s="1586"/>
      <c r="H150" s="1586"/>
      <c r="I150" s="1586"/>
      <c r="J150" s="1586"/>
      <c r="K150" s="1917"/>
      <c r="L150" s="1917"/>
      <c r="M150" s="1956" t="s">
        <v>1390</v>
      </c>
      <c r="N150" s="1585"/>
      <c r="O150" s="1897"/>
      <c r="P150" s="1897"/>
      <c r="Q150" s="1897"/>
      <c r="R150" s="1897">
        <f t="shared" ref="R150:R213" si="1">SUM(O150:Q150)</f>
        <v>0</v>
      </c>
      <c r="S150" s="1956" t="s">
        <v>1390</v>
      </c>
      <c r="T150" s="1604"/>
      <c r="U150" s="1604"/>
      <c r="V150" s="1604"/>
      <c r="W150" s="1604"/>
      <c r="X150" s="1604"/>
      <c r="Y150" s="1604"/>
      <c r="Z150" s="1604"/>
      <c r="AA150" s="1604"/>
      <c r="AB150" s="1604"/>
      <c r="AC150" s="1604"/>
      <c r="AD150" s="1604"/>
      <c r="AE150" s="1604"/>
      <c r="AF150" s="1604"/>
      <c r="AG150" s="1604"/>
      <c r="AH150" s="1604"/>
      <c r="AI150" s="1604"/>
      <c r="AJ150" s="1604"/>
      <c r="AK150" s="1604"/>
      <c r="AL150" s="1604"/>
      <c r="AM150" s="1604"/>
      <c r="AN150" s="1604"/>
      <c r="AO150" s="1604"/>
      <c r="AP150" s="1604"/>
      <c r="AQ150" s="1604"/>
      <c r="AR150" s="1604"/>
      <c r="AS150" s="1604"/>
      <c r="AT150" s="1604"/>
      <c r="AU150" s="1604"/>
      <c r="AV150" s="1604"/>
      <c r="AW150" s="1604"/>
      <c r="AX150" s="1604"/>
      <c r="AY150" s="1604"/>
      <c r="AZ150" s="1604"/>
      <c r="BA150" s="1604"/>
      <c r="BB150" s="1604"/>
      <c r="BC150" s="1604"/>
      <c r="BD150" s="1604"/>
      <c r="BE150" s="1604"/>
      <c r="BF150" s="1604"/>
      <c r="BG150" s="1604"/>
      <c r="BH150" s="1604"/>
      <c r="BI150" s="1604"/>
      <c r="BJ150" s="1604"/>
      <c r="BK150" s="1604"/>
      <c r="BL150" s="1604"/>
      <c r="BM150" s="1604"/>
      <c r="BN150" s="1604"/>
      <c r="BO150" s="1604"/>
      <c r="BP150" s="1604"/>
      <c r="BQ150" s="1604"/>
      <c r="BR150" s="1604"/>
      <c r="BS150" s="1604"/>
      <c r="BT150" s="1604"/>
      <c r="BU150" s="1604"/>
      <c r="BV150" s="1604"/>
      <c r="BW150" s="1604"/>
      <c r="BX150" s="1604"/>
      <c r="BY150" s="1604"/>
      <c r="BZ150" s="1604"/>
      <c r="CA150" s="1604"/>
      <c r="CB150" s="1604"/>
      <c r="CC150" s="1604"/>
      <c r="CD150" s="1604"/>
      <c r="CE150" s="1604"/>
      <c r="CF150" s="1604"/>
      <c r="CG150" s="1604"/>
      <c r="CH150" s="1604"/>
      <c r="CI150" s="1604"/>
      <c r="CJ150" s="1604"/>
      <c r="CK150" s="1604"/>
      <c r="CL150" s="1604"/>
      <c r="CM150" s="1604"/>
      <c r="CN150" s="1604"/>
      <c r="CO150" s="1604"/>
      <c r="CP150" s="1604"/>
      <c r="CQ150" s="1604"/>
      <c r="CR150" s="1604"/>
      <c r="CS150" s="1604"/>
      <c r="CT150" s="1604"/>
      <c r="CU150" s="1604"/>
      <c r="CV150" s="1604"/>
      <c r="CW150" s="1604"/>
      <c r="CX150" s="1604"/>
      <c r="CY150" s="1604"/>
      <c r="CZ150" s="1604"/>
      <c r="DA150" s="1604"/>
      <c r="DB150" s="1604"/>
      <c r="DC150" s="1604"/>
      <c r="DD150" s="1604"/>
      <c r="DE150" s="1604"/>
      <c r="DF150" s="1604"/>
      <c r="DG150" s="1604"/>
      <c r="DH150" s="1604"/>
      <c r="DI150" s="1604"/>
      <c r="DJ150" s="1604"/>
      <c r="DK150" s="1604"/>
      <c r="DL150" s="1604"/>
      <c r="DM150" s="1604"/>
      <c r="DN150" s="1604"/>
      <c r="DO150" s="1604"/>
      <c r="DP150" s="1604"/>
      <c r="DQ150" s="1604"/>
      <c r="DR150" s="1604"/>
      <c r="DS150" s="1604"/>
      <c r="DT150" s="1604"/>
      <c r="DU150" s="1604"/>
      <c r="DV150" s="1604"/>
      <c r="DW150" s="1604"/>
      <c r="DX150" s="1604"/>
      <c r="DY150" s="1604"/>
      <c r="DZ150" s="1604"/>
      <c r="EA150" s="1604"/>
      <c r="EB150" s="1604"/>
      <c r="EC150" s="1604"/>
      <c r="ED150" s="1604"/>
      <c r="EE150" s="1604"/>
      <c r="EF150" s="1604"/>
      <c r="EG150" s="1604"/>
      <c r="EH150" s="1604"/>
      <c r="EI150" s="1604"/>
      <c r="EJ150" s="1604"/>
      <c r="EK150" s="1604"/>
      <c r="EL150" s="1604"/>
      <c r="EM150" s="1604"/>
      <c r="EN150" s="1604"/>
      <c r="EO150" s="1604"/>
      <c r="EP150" s="1604"/>
      <c r="EQ150" s="1604"/>
      <c r="ER150" s="1604"/>
      <c r="ES150" s="1604"/>
      <c r="ET150" s="1604"/>
      <c r="EU150" s="1604"/>
      <c r="EV150" s="1604"/>
      <c r="EW150" s="1604"/>
      <c r="EX150" s="1604"/>
      <c r="EY150" s="1604"/>
      <c r="EZ150" s="1604"/>
      <c r="FA150" s="1604"/>
      <c r="FB150" s="1604"/>
      <c r="FC150" s="1604"/>
      <c r="FD150" s="1604"/>
      <c r="FE150" s="1604"/>
      <c r="FF150" s="1604"/>
      <c r="FG150" s="1604"/>
      <c r="FH150" s="1604"/>
      <c r="FI150" s="1604"/>
      <c r="FJ150" s="1604"/>
      <c r="FK150" s="1604"/>
      <c r="FL150" s="1604"/>
      <c r="FM150" s="1604"/>
      <c r="FN150" s="1604"/>
      <c r="FO150" s="1604"/>
      <c r="FP150" s="1604"/>
      <c r="FQ150" s="1604"/>
      <c r="FR150" s="1604"/>
      <c r="FS150" s="1604"/>
      <c r="FT150" s="1604"/>
      <c r="FU150" s="1604"/>
      <c r="FV150" s="1604"/>
      <c r="FW150" s="1604"/>
      <c r="FX150" s="1604"/>
      <c r="FY150" s="1604"/>
      <c r="FZ150" s="1604"/>
      <c r="GA150" s="1604"/>
      <c r="GB150" s="1604"/>
      <c r="GC150" s="1604"/>
      <c r="GD150" s="1604"/>
      <c r="GE150" s="1604"/>
      <c r="GF150" s="1604"/>
      <c r="GG150" s="1604"/>
      <c r="GH150" s="1604"/>
      <c r="GI150" s="1604"/>
      <c r="GJ150" s="1604"/>
      <c r="GK150" s="1604"/>
      <c r="GL150" s="1604"/>
      <c r="GM150" s="1604"/>
      <c r="GN150" s="1604"/>
      <c r="GO150" s="1604"/>
      <c r="GP150" s="1604"/>
      <c r="GQ150" s="1604"/>
      <c r="GR150" s="1604"/>
      <c r="GS150" s="1604"/>
      <c r="GT150" s="1604"/>
      <c r="GU150" s="1604"/>
      <c r="GV150" s="1604"/>
      <c r="GW150" s="1604"/>
      <c r="GX150" s="1604"/>
      <c r="GY150" s="1604"/>
      <c r="GZ150" s="1604"/>
      <c r="HA150" s="1604"/>
      <c r="HB150" s="1604"/>
      <c r="HC150" s="1604"/>
      <c r="HD150" s="1604"/>
      <c r="HE150" s="1604"/>
      <c r="HF150" s="1604"/>
      <c r="HG150" s="1604"/>
      <c r="HH150" s="1604"/>
      <c r="HI150" s="1604"/>
      <c r="HJ150" s="1604"/>
      <c r="HK150" s="1604"/>
      <c r="HL150" s="1604"/>
      <c r="HM150" s="1604"/>
      <c r="HN150" s="1604"/>
      <c r="HO150" s="1604"/>
      <c r="HP150" s="1604"/>
      <c r="HQ150" s="1604"/>
      <c r="HR150" s="1604"/>
      <c r="HS150" s="1604"/>
      <c r="HT150" s="1604"/>
      <c r="HU150" s="1604"/>
      <c r="HV150" s="1604"/>
      <c r="HW150" s="1604"/>
      <c r="HX150" s="1604"/>
      <c r="HY150" s="1604"/>
      <c r="HZ150" s="1604"/>
      <c r="IA150" s="1604"/>
      <c r="IB150" s="1604"/>
      <c r="IC150" s="1604"/>
      <c r="ID150" s="1604"/>
      <c r="IE150" s="1604"/>
      <c r="IF150" s="1604"/>
      <c r="IG150" s="1604"/>
      <c r="IH150" s="1604"/>
      <c r="II150" s="1604"/>
      <c r="IJ150" s="1604"/>
      <c r="IK150" s="1604"/>
      <c r="IL150" s="1604"/>
      <c r="IM150" s="1604"/>
      <c r="IN150" s="1604"/>
      <c r="IO150" s="1604"/>
      <c r="IP150" s="1604"/>
      <c r="IQ150" s="1604"/>
      <c r="IR150" s="1604"/>
      <c r="IS150" s="1604"/>
      <c r="IT150" s="1604"/>
      <c r="IU150" s="1604"/>
    </row>
    <row r="151" spans="1:255">
      <c r="A151" s="2221" t="s">
        <v>1391</v>
      </c>
      <c r="B151" s="1586"/>
      <c r="C151" s="1586"/>
      <c r="D151" s="1586"/>
      <c r="E151" s="1945"/>
      <c r="F151" s="1585"/>
      <c r="G151" s="1586"/>
      <c r="H151" s="1586"/>
      <c r="I151" s="1586"/>
      <c r="J151" s="1586"/>
      <c r="K151" s="1917"/>
      <c r="L151" s="1917"/>
      <c r="M151" s="1956" t="s">
        <v>1391</v>
      </c>
      <c r="N151" s="1585" t="s">
        <v>1778</v>
      </c>
      <c r="O151" s="1917"/>
      <c r="P151" s="1917"/>
      <c r="Q151" s="1917"/>
      <c r="R151" s="1917">
        <f t="shared" si="1"/>
        <v>0</v>
      </c>
      <c r="S151" s="1956" t="s">
        <v>1391</v>
      </c>
      <c r="T151" s="1604"/>
      <c r="U151" s="1604"/>
      <c r="V151" s="1604"/>
      <c r="W151" s="1604"/>
      <c r="X151" s="1604"/>
      <c r="Y151" s="1604"/>
      <c r="Z151" s="1604"/>
      <c r="AA151" s="1604"/>
      <c r="AB151" s="1604"/>
      <c r="AC151" s="1604"/>
      <c r="AD151" s="1604"/>
      <c r="AE151" s="1604"/>
      <c r="AF151" s="1604"/>
      <c r="AG151" s="1604"/>
      <c r="AH151" s="1604"/>
      <c r="AI151" s="1604"/>
      <c r="AJ151" s="1604"/>
      <c r="AK151" s="1604"/>
      <c r="AL151" s="1604"/>
      <c r="AM151" s="1604"/>
      <c r="AN151" s="1604"/>
      <c r="AO151" s="1604"/>
      <c r="AP151" s="1604"/>
      <c r="AQ151" s="1604"/>
      <c r="AR151" s="1604"/>
      <c r="AS151" s="1604"/>
      <c r="AT151" s="1604"/>
      <c r="AU151" s="1604"/>
      <c r="AV151" s="1604"/>
      <c r="AW151" s="1604"/>
      <c r="AX151" s="1604"/>
      <c r="AY151" s="1604"/>
      <c r="AZ151" s="1604"/>
      <c r="BA151" s="1604"/>
      <c r="BB151" s="1604"/>
      <c r="BC151" s="1604"/>
      <c r="BD151" s="1604"/>
      <c r="BE151" s="1604"/>
      <c r="BF151" s="1604"/>
      <c r="BG151" s="1604"/>
      <c r="BH151" s="1604"/>
      <c r="BI151" s="1604"/>
      <c r="BJ151" s="1604"/>
      <c r="BK151" s="1604"/>
      <c r="BL151" s="1604"/>
      <c r="BM151" s="1604"/>
      <c r="BN151" s="1604"/>
      <c r="BO151" s="1604"/>
      <c r="BP151" s="1604"/>
      <c r="BQ151" s="1604"/>
      <c r="BR151" s="1604"/>
      <c r="BS151" s="1604"/>
      <c r="BT151" s="1604"/>
      <c r="BU151" s="1604"/>
      <c r="BV151" s="1604"/>
      <c r="BW151" s="1604"/>
      <c r="BX151" s="1604"/>
      <c r="BY151" s="1604"/>
      <c r="BZ151" s="1604"/>
      <c r="CA151" s="1604"/>
      <c r="CB151" s="1604"/>
      <c r="CC151" s="1604"/>
      <c r="CD151" s="1604"/>
      <c r="CE151" s="1604"/>
      <c r="CF151" s="1604"/>
      <c r="CG151" s="1604"/>
      <c r="CH151" s="1604"/>
      <c r="CI151" s="1604"/>
      <c r="CJ151" s="1604"/>
      <c r="CK151" s="1604"/>
      <c r="CL151" s="1604"/>
      <c r="CM151" s="1604"/>
      <c r="CN151" s="1604"/>
      <c r="CO151" s="1604"/>
      <c r="CP151" s="1604"/>
      <c r="CQ151" s="1604"/>
      <c r="CR151" s="1604"/>
      <c r="CS151" s="1604"/>
      <c r="CT151" s="1604"/>
      <c r="CU151" s="1604"/>
      <c r="CV151" s="1604"/>
      <c r="CW151" s="1604"/>
      <c r="CX151" s="1604"/>
      <c r="CY151" s="1604"/>
      <c r="CZ151" s="1604"/>
      <c r="DA151" s="1604"/>
      <c r="DB151" s="1604"/>
      <c r="DC151" s="1604"/>
      <c r="DD151" s="1604"/>
      <c r="DE151" s="1604"/>
      <c r="DF151" s="1604"/>
      <c r="DG151" s="1604"/>
      <c r="DH151" s="1604"/>
      <c r="DI151" s="1604"/>
      <c r="DJ151" s="1604"/>
      <c r="DK151" s="1604"/>
      <c r="DL151" s="1604"/>
      <c r="DM151" s="1604"/>
      <c r="DN151" s="1604"/>
      <c r="DO151" s="1604"/>
      <c r="DP151" s="1604"/>
      <c r="DQ151" s="1604"/>
      <c r="DR151" s="1604"/>
      <c r="DS151" s="1604"/>
      <c r="DT151" s="1604"/>
      <c r="DU151" s="1604"/>
      <c r="DV151" s="1604"/>
      <c r="DW151" s="1604"/>
      <c r="DX151" s="1604"/>
      <c r="DY151" s="1604"/>
      <c r="DZ151" s="1604"/>
      <c r="EA151" s="1604"/>
      <c r="EB151" s="1604"/>
      <c r="EC151" s="1604"/>
      <c r="ED151" s="1604"/>
      <c r="EE151" s="1604"/>
      <c r="EF151" s="1604"/>
      <c r="EG151" s="1604"/>
      <c r="EH151" s="1604"/>
      <c r="EI151" s="1604"/>
      <c r="EJ151" s="1604"/>
      <c r="EK151" s="1604"/>
      <c r="EL151" s="1604"/>
      <c r="EM151" s="1604"/>
      <c r="EN151" s="1604"/>
      <c r="EO151" s="1604"/>
      <c r="EP151" s="1604"/>
      <c r="EQ151" s="1604"/>
      <c r="ER151" s="1604"/>
      <c r="ES151" s="1604"/>
      <c r="ET151" s="1604"/>
      <c r="EU151" s="1604"/>
      <c r="EV151" s="1604"/>
      <c r="EW151" s="1604"/>
      <c r="EX151" s="1604"/>
      <c r="EY151" s="1604"/>
      <c r="EZ151" s="1604"/>
      <c r="FA151" s="1604"/>
      <c r="FB151" s="1604"/>
      <c r="FC151" s="1604"/>
      <c r="FD151" s="1604"/>
      <c r="FE151" s="1604"/>
      <c r="FF151" s="1604"/>
      <c r="FG151" s="1604"/>
      <c r="FH151" s="1604"/>
      <c r="FI151" s="1604"/>
      <c r="FJ151" s="1604"/>
      <c r="FK151" s="1604"/>
      <c r="FL151" s="1604"/>
      <c r="FM151" s="1604"/>
      <c r="FN151" s="1604"/>
      <c r="FO151" s="1604"/>
      <c r="FP151" s="1604"/>
      <c r="FQ151" s="1604"/>
      <c r="FR151" s="1604"/>
      <c r="FS151" s="1604"/>
      <c r="FT151" s="1604"/>
      <c r="FU151" s="1604"/>
      <c r="FV151" s="1604"/>
      <c r="FW151" s="1604"/>
      <c r="FX151" s="1604"/>
      <c r="FY151" s="1604"/>
      <c r="FZ151" s="1604"/>
      <c r="GA151" s="1604"/>
      <c r="GB151" s="1604"/>
      <c r="GC151" s="1604"/>
      <c r="GD151" s="1604"/>
      <c r="GE151" s="1604"/>
      <c r="GF151" s="1604"/>
      <c r="GG151" s="1604"/>
      <c r="GH151" s="1604"/>
      <c r="GI151" s="1604"/>
      <c r="GJ151" s="1604"/>
      <c r="GK151" s="1604"/>
      <c r="GL151" s="1604"/>
      <c r="GM151" s="1604"/>
      <c r="GN151" s="1604"/>
      <c r="GO151" s="1604"/>
      <c r="GP151" s="1604"/>
      <c r="GQ151" s="1604"/>
      <c r="GR151" s="1604"/>
      <c r="GS151" s="1604"/>
      <c r="GT151" s="1604"/>
      <c r="GU151" s="1604"/>
      <c r="GV151" s="1604"/>
      <c r="GW151" s="1604"/>
      <c r="GX151" s="1604"/>
      <c r="GY151" s="1604"/>
      <c r="GZ151" s="1604"/>
      <c r="HA151" s="1604"/>
      <c r="HB151" s="1604"/>
      <c r="HC151" s="1604"/>
      <c r="HD151" s="1604"/>
      <c r="HE151" s="1604"/>
      <c r="HF151" s="1604"/>
      <c r="HG151" s="1604"/>
      <c r="HH151" s="1604"/>
      <c r="HI151" s="1604"/>
      <c r="HJ151" s="1604"/>
      <c r="HK151" s="1604"/>
      <c r="HL151" s="1604"/>
      <c r="HM151" s="1604"/>
      <c r="HN151" s="1604"/>
      <c r="HO151" s="1604"/>
      <c r="HP151" s="1604"/>
      <c r="HQ151" s="1604"/>
      <c r="HR151" s="1604"/>
      <c r="HS151" s="1604"/>
      <c r="HT151" s="1604"/>
      <c r="HU151" s="1604"/>
      <c r="HV151" s="1604"/>
      <c r="HW151" s="1604"/>
      <c r="HX151" s="1604"/>
      <c r="HY151" s="1604"/>
      <c r="HZ151" s="1604"/>
      <c r="IA151" s="1604"/>
      <c r="IB151" s="1604"/>
      <c r="IC151" s="1604"/>
      <c r="ID151" s="1604"/>
      <c r="IE151" s="1604"/>
      <c r="IF151" s="1604"/>
      <c r="IG151" s="1604"/>
      <c r="IH151" s="1604"/>
      <c r="II151" s="1604"/>
      <c r="IJ151" s="1604"/>
      <c r="IK151" s="1604"/>
      <c r="IL151" s="1604"/>
      <c r="IM151" s="1604"/>
      <c r="IN151" s="1604"/>
      <c r="IO151" s="1604"/>
      <c r="IP151" s="1604"/>
      <c r="IQ151" s="1604"/>
      <c r="IR151" s="1604"/>
      <c r="IS151" s="1604"/>
      <c r="IT151" s="1604"/>
      <c r="IU151" s="1604"/>
    </row>
    <row r="152" spans="1:255">
      <c r="A152" s="2221" t="s">
        <v>1392</v>
      </c>
      <c r="B152" s="1586"/>
      <c r="C152" s="1586"/>
      <c r="D152" s="1586"/>
      <c r="E152" s="1945"/>
      <c r="F152" s="1585"/>
      <c r="G152" s="1586"/>
      <c r="H152" s="1586"/>
      <c r="I152" s="1586"/>
      <c r="J152" s="1586"/>
      <c r="K152" s="1917"/>
      <c r="L152" s="1917"/>
      <c r="M152" s="1956" t="s">
        <v>1392</v>
      </c>
      <c r="N152" s="1585"/>
      <c r="O152" s="1917"/>
      <c r="P152" s="1917"/>
      <c r="Q152" s="1917"/>
      <c r="R152" s="1917">
        <f t="shared" si="1"/>
        <v>0</v>
      </c>
      <c r="S152" s="1956" t="s">
        <v>1392</v>
      </c>
      <c r="T152" s="1604"/>
      <c r="U152" s="1604"/>
      <c r="V152" s="1604"/>
      <c r="W152" s="1604"/>
      <c r="X152" s="1604"/>
      <c r="Y152" s="1604"/>
      <c r="Z152" s="1604"/>
      <c r="AA152" s="1604"/>
      <c r="AB152" s="1604"/>
      <c r="AC152" s="1604"/>
      <c r="AD152" s="1604"/>
      <c r="AE152" s="1604"/>
      <c r="AF152" s="1604"/>
      <c r="AG152" s="1604"/>
      <c r="AH152" s="1604"/>
      <c r="AI152" s="1604"/>
      <c r="AJ152" s="1604"/>
      <c r="AK152" s="1604"/>
      <c r="AL152" s="1604"/>
      <c r="AM152" s="1604"/>
      <c r="AN152" s="1604"/>
      <c r="AO152" s="1604"/>
      <c r="AP152" s="1604"/>
      <c r="AQ152" s="1604"/>
      <c r="AR152" s="1604"/>
      <c r="AS152" s="1604"/>
      <c r="AT152" s="1604"/>
      <c r="AU152" s="1604"/>
      <c r="AV152" s="1604"/>
      <c r="AW152" s="1604"/>
      <c r="AX152" s="1604"/>
      <c r="AY152" s="1604"/>
      <c r="AZ152" s="1604"/>
      <c r="BA152" s="1604"/>
      <c r="BB152" s="1604"/>
      <c r="BC152" s="1604"/>
      <c r="BD152" s="1604"/>
      <c r="BE152" s="1604"/>
      <c r="BF152" s="1604"/>
      <c r="BG152" s="1604"/>
      <c r="BH152" s="1604"/>
      <c r="BI152" s="1604"/>
      <c r="BJ152" s="1604"/>
      <c r="BK152" s="1604"/>
      <c r="BL152" s="1604"/>
      <c r="BM152" s="1604"/>
      <c r="BN152" s="1604"/>
      <c r="BO152" s="1604"/>
      <c r="BP152" s="1604"/>
      <c r="BQ152" s="1604"/>
      <c r="BR152" s="1604"/>
      <c r="BS152" s="1604"/>
      <c r="BT152" s="1604"/>
      <c r="BU152" s="1604"/>
      <c r="BV152" s="1604"/>
      <c r="BW152" s="1604"/>
      <c r="BX152" s="1604"/>
      <c r="BY152" s="1604"/>
      <c r="BZ152" s="1604"/>
      <c r="CA152" s="1604"/>
      <c r="CB152" s="1604"/>
      <c r="CC152" s="1604"/>
      <c r="CD152" s="1604"/>
      <c r="CE152" s="1604"/>
      <c r="CF152" s="1604"/>
      <c r="CG152" s="1604"/>
      <c r="CH152" s="1604"/>
      <c r="CI152" s="1604"/>
      <c r="CJ152" s="1604"/>
      <c r="CK152" s="1604"/>
      <c r="CL152" s="1604"/>
      <c r="CM152" s="1604"/>
      <c r="CN152" s="1604"/>
      <c r="CO152" s="1604"/>
      <c r="CP152" s="1604"/>
      <c r="CQ152" s="1604"/>
      <c r="CR152" s="1604"/>
      <c r="CS152" s="1604"/>
      <c r="CT152" s="1604"/>
      <c r="CU152" s="1604"/>
      <c r="CV152" s="1604"/>
      <c r="CW152" s="1604"/>
      <c r="CX152" s="1604"/>
      <c r="CY152" s="1604"/>
      <c r="CZ152" s="1604"/>
      <c r="DA152" s="1604"/>
      <c r="DB152" s="1604"/>
      <c r="DC152" s="1604"/>
      <c r="DD152" s="1604"/>
      <c r="DE152" s="1604"/>
      <c r="DF152" s="1604"/>
      <c r="DG152" s="1604"/>
      <c r="DH152" s="1604"/>
      <c r="DI152" s="1604"/>
      <c r="DJ152" s="1604"/>
      <c r="DK152" s="1604"/>
      <c r="DL152" s="1604"/>
      <c r="DM152" s="1604"/>
      <c r="DN152" s="1604"/>
      <c r="DO152" s="1604"/>
      <c r="DP152" s="1604"/>
      <c r="DQ152" s="1604"/>
      <c r="DR152" s="1604"/>
      <c r="DS152" s="1604"/>
      <c r="DT152" s="1604"/>
      <c r="DU152" s="1604"/>
      <c r="DV152" s="1604"/>
      <c r="DW152" s="1604"/>
      <c r="DX152" s="1604"/>
      <c r="DY152" s="1604"/>
      <c r="DZ152" s="1604"/>
      <c r="EA152" s="1604"/>
      <c r="EB152" s="1604"/>
      <c r="EC152" s="1604"/>
      <c r="ED152" s="1604"/>
      <c r="EE152" s="1604"/>
      <c r="EF152" s="1604"/>
      <c r="EG152" s="1604"/>
      <c r="EH152" s="1604"/>
      <c r="EI152" s="1604"/>
      <c r="EJ152" s="1604"/>
      <c r="EK152" s="1604"/>
      <c r="EL152" s="1604"/>
      <c r="EM152" s="1604"/>
      <c r="EN152" s="1604"/>
      <c r="EO152" s="1604"/>
      <c r="EP152" s="1604"/>
      <c r="EQ152" s="1604"/>
      <c r="ER152" s="1604"/>
      <c r="ES152" s="1604"/>
      <c r="ET152" s="1604"/>
      <c r="EU152" s="1604"/>
      <c r="EV152" s="1604"/>
      <c r="EW152" s="1604"/>
      <c r="EX152" s="1604"/>
      <c r="EY152" s="1604"/>
      <c r="EZ152" s="1604"/>
      <c r="FA152" s="1604"/>
      <c r="FB152" s="1604"/>
      <c r="FC152" s="1604"/>
      <c r="FD152" s="1604"/>
      <c r="FE152" s="1604"/>
      <c r="FF152" s="1604"/>
      <c r="FG152" s="1604"/>
      <c r="FH152" s="1604"/>
      <c r="FI152" s="1604"/>
      <c r="FJ152" s="1604"/>
      <c r="FK152" s="1604"/>
      <c r="FL152" s="1604"/>
      <c r="FM152" s="1604"/>
      <c r="FN152" s="1604"/>
      <c r="FO152" s="1604"/>
      <c r="FP152" s="1604"/>
      <c r="FQ152" s="1604"/>
      <c r="FR152" s="1604"/>
      <c r="FS152" s="1604"/>
      <c r="FT152" s="1604"/>
      <c r="FU152" s="1604"/>
      <c r="FV152" s="1604"/>
      <c r="FW152" s="1604"/>
      <c r="FX152" s="1604"/>
      <c r="FY152" s="1604"/>
      <c r="FZ152" s="1604"/>
      <c r="GA152" s="1604"/>
      <c r="GB152" s="1604"/>
      <c r="GC152" s="1604"/>
      <c r="GD152" s="1604"/>
      <c r="GE152" s="1604"/>
      <c r="GF152" s="1604"/>
      <c r="GG152" s="1604"/>
      <c r="GH152" s="1604"/>
      <c r="GI152" s="1604"/>
      <c r="GJ152" s="1604"/>
      <c r="GK152" s="1604"/>
      <c r="GL152" s="1604"/>
      <c r="GM152" s="1604"/>
      <c r="GN152" s="1604"/>
      <c r="GO152" s="1604"/>
      <c r="GP152" s="1604"/>
      <c r="GQ152" s="1604"/>
      <c r="GR152" s="1604"/>
      <c r="GS152" s="1604"/>
      <c r="GT152" s="1604"/>
      <c r="GU152" s="1604"/>
      <c r="GV152" s="1604"/>
      <c r="GW152" s="1604"/>
      <c r="GX152" s="1604"/>
      <c r="GY152" s="1604"/>
      <c r="GZ152" s="1604"/>
      <c r="HA152" s="1604"/>
      <c r="HB152" s="1604"/>
      <c r="HC152" s="1604"/>
      <c r="HD152" s="1604"/>
      <c r="HE152" s="1604"/>
      <c r="HF152" s="1604"/>
      <c r="HG152" s="1604"/>
      <c r="HH152" s="1604"/>
      <c r="HI152" s="1604"/>
      <c r="HJ152" s="1604"/>
      <c r="HK152" s="1604"/>
      <c r="HL152" s="1604"/>
      <c r="HM152" s="1604"/>
      <c r="HN152" s="1604"/>
      <c r="HO152" s="1604"/>
      <c r="HP152" s="1604"/>
      <c r="HQ152" s="1604"/>
      <c r="HR152" s="1604"/>
      <c r="HS152" s="1604"/>
      <c r="HT152" s="1604"/>
      <c r="HU152" s="1604"/>
      <c r="HV152" s="1604"/>
      <c r="HW152" s="1604"/>
      <c r="HX152" s="1604"/>
      <c r="HY152" s="1604"/>
      <c r="HZ152" s="1604"/>
      <c r="IA152" s="1604"/>
      <c r="IB152" s="1604"/>
      <c r="IC152" s="1604"/>
      <c r="ID152" s="1604"/>
      <c r="IE152" s="1604"/>
      <c r="IF152" s="1604"/>
      <c r="IG152" s="1604"/>
      <c r="IH152" s="1604"/>
      <c r="II152" s="1604"/>
      <c r="IJ152" s="1604"/>
      <c r="IK152" s="1604"/>
      <c r="IL152" s="1604"/>
      <c r="IM152" s="1604"/>
      <c r="IN152" s="1604"/>
      <c r="IO152" s="1604"/>
      <c r="IP152" s="1604"/>
      <c r="IQ152" s="1604"/>
      <c r="IR152" s="1604"/>
      <c r="IS152" s="1604"/>
      <c r="IT152" s="1604"/>
      <c r="IU152" s="1604"/>
    </row>
    <row r="153" spans="1:255">
      <c r="A153" s="2221" t="s">
        <v>1393</v>
      </c>
      <c r="B153" s="1586"/>
      <c r="C153" s="1586"/>
      <c r="D153" s="1586"/>
      <c r="E153" s="1945"/>
      <c r="F153" s="1585"/>
      <c r="G153" s="1586"/>
      <c r="H153" s="1586"/>
      <c r="I153" s="1586"/>
      <c r="J153" s="1586"/>
      <c r="K153" s="1917"/>
      <c r="L153" s="1917"/>
      <c r="M153" s="1956" t="s">
        <v>1393</v>
      </c>
      <c r="N153" s="1585"/>
      <c r="O153" s="1917"/>
      <c r="P153" s="1917"/>
      <c r="Q153" s="1917"/>
      <c r="R153" s="1917">
        <f t="shared" si="1"/>
        <v>0</v>
      </c>
      <c r="S153" s="1956" t="s">
        <v>1393</v>
      </c>
      <c r="T153" s="1604"/>
      <c r="U153" s="1604"/>
      <c r="V153" s="1604"/>
      <c r="W153" s="1604"/>
      <c r="X153" s="1604"/>
      <c r="Y153" s="1604"/>
      <c r="Z153" s="1604"/>
      <c r="AA153" s="1604"/>
      <c r="AB153" s="1604"/>
      <c r="AC153" s="1604"/>
      <c r="AD153" s="1604"/>
      <c r="AE153" s="1604"/>
      <c r="AF153" s="1604"/>
      <c r="AG153" s="1604"/>
      <c r="AH153" s="1604"/>
      <c r="AI153" s="1604"/>
      <c r="AJ153" s="1604"/>
      <c r="AK153" s="1604"/>
      <c r="AL153" s="1604"/>
      <c r="AM153" s="1604"/>
      <c r="AN153" s="1604"/>
      <c r="AO153" s="1604"/>
      <c r="AP153" s="1604"/>
      <c r="AQ153" s="1604"/>
      <c r="AR153" s="1604"/>
      <c r="AS153" s="1604"/>
      <c r="AT153" s="1604"/>
      <c r="AU153" s="1604"/>
      <c r="AV153" s="1604"/>
      <c r="AW153" s="1604"/>
      <c r="AX153" s="1604"/>
      <c r="AY153" s="1604"/>
      <c r="AZ153" s="1604"/>
      <c r="BA153" s="1604"/>
      <c r="BB153" s="1604"/>
      <c r="BC153" s="1604"/>
      <c r="BD153" s="1604"/>
      <c r="BE153" s="1604"/>
      <c r="BF153" s="1604"/>
      <c r="BG153" s="1604"/>
      <c r="BH153" s="1604"/>
      <c r="BI153" s="1604"/>
      <c r="BJ153" s="1604"/>
      <c r="BK153" s="1604"/>
      <c r="BL153" s="1604"/>
      <c r="BM153" s="1604"/>
      <c r="BN153" s="1604"/>
      <c r="BO153" s="1604"/>
      <c r="BP153" s="1604"/>
      <c r="BQ153" s="1604"/>
      <c r="BR153" s="1604"/>
      <c r="BS153" s="1604"/>
      <c r="BT153" s="1604"/>
      <c r="BU153" s="1604"/>
      <c r="BV153" s="1604"/>
      <c r="BW153" s="1604"/>
      <c r="BX153" s="1604"/>
      <c r="BY153" s="1604"/>
      <c r="BZ153" s="1604"/>
      <c r="CA153" s="1604"/>
      <c r="CB153" s="1604"/>
      <c r="CC153" s="1604"/>
      <c r="CD153" s="1604"/>
      <c r="CE153" s="1604"/>
      <c r="CF153" s="1604"/>
      <c r="CG153" s="1604"/>
      <c r="CH153" s="1604"/>
      <c r="CI153" s="1604"/>
      <c r="CJ153" s="1604"/>
      <c r="CK153" s="1604"/>
      <c r="CL153" s="1604"/>
      <c r="CM153" s="1604"/>
      <c r="CN153" s="1604"/>
      <c r="CO153" s="1604"/>
      <c r="CP153" s="1604"/>
      <c r="CQ153" s="1604"/>
      <c r="CR153" s="1604"/>
      <c r="CS153" s="1604"/>
      <c r="CT153" s="1604"/>
      <c r="CU153" s="1604"/>
      <c r="CV153" s="1604"/>
      <c r="CW153" s="1604"/>
      <c r="CX153" s="1604"/>
      <c r="CY153" s="1604"/>
      <c r="CZ153" s="1604"/>
      <c r="DA153" s="1604"/>
      <c r="DB153" s="1604"/>
      <c r="DC153" s="1604"/>
      <c r="DD153" s="1604"/>
      <c r="DE153" s="1604"/>
      <c r="DF153" s="1604"/>
      <c r="DG153" s="1604"/>
      <c r="DH153" s="1604"/>
      <c r="DI153" s="1604"/>
      <c r="DJ153" s="1604"/>
      <c r="DK153" s="1604"/>
      <c r="DL153" s="1604"/>
      <c r="DM153" s="1604"/>
      <c r="DN153" s="1604"/>
      <c r="DO153" s="1604"/>
      <c r="DP153" s="1604"/>
      <c r="DQ153" s="1604"/>
      <c r="DR153" s="1604"/>
      <c r="DS153" s="1604"/>
      <c r="DT153" s="1604"/>
      <c r="DU153" s="1604"/>
      <c r="DV153" s="1604"/>
      <c r="DW153" s="1604"/>
      <c r="DX153" s="1604"/>
      <c r="DY153" s="1604"/>
      <c r="DZ153" s="1604"/>
      <c r="EA153" s="1604"/>
      <c r="EB153" s="1604"/>
      <c r="EC153" s="1604"/>
      <c r="ED153" s="1604"/>
      <c r="EE153" s="1604"/>
      <c r="EF153" s="1604"/>
      <c r="EG153" s="1604"/>
      <c r="EH153" s="1604"/>
      <c r="EI153" s="1604"/>
      <c r="EJ153" s="1604"/>
      <c r="EK153" s="1604"/>
      <c r="EL153" s="1604"/>
      <c r="EM153" s="1604"/>
      <c r="EN153" s="1604"/>
      <c r="EO153" s="1604"/>
      <c r="EP153" s="1604"/>
      <c r="EQ153" s="1604"/>
      <c r="ER153" s="1604"/>
      <c r="ES153" s="1604"/>
      <c r="ET153" s="1604"/>
      <c r="EU153" s="1604"/>
      <c r="EV153" s="1604"/>
      <c r="EW153" s="1604"/>
      <c r="EX153" s="1604"/>
      <c r="EY153" s="1604"/>
      <c r="EZ153" s="1604"/>
      <c r="FA153" s="1604"/>
      <c r="FB153" s="1604"/>
      <c r="FC153" s="1604"/>
      <c r="FD153" s="1604"/>
      <c r="FE153" s="1604"/>
      <c r="FF153" s="1604"/>
      <c r="FG153" s="1604"/>
      <c r="FH153" s="1604"/>
      <c r="FI153" s="1604"/>
      <c r="FJ153" s="1604"/>
      <c r="FK153" s="1604"/>
      <c r="FL153" s="1604"/>
      <c r="FM153" s="1604"/>
      <c r="FN153" s="1604"/>
      <c r="FO153" s="1604"/>
      <c r="FP153" s="1604"/>
      <c r="FQ153" s="1604"/>
      <c r="FR153" s="1604"/>
      <c r="FS153" s="1604"/>
      <c r="FT153" s="1604"/>
      <c r="FU153" s="1604"/>
      <c r="FV153" s="1604"/>
      <c r="FW153" s="1604"/>
      <c r="FX153" s="1604"/>
      <c r="FY153" s="1604"/>
      <c r="FZ153" s="1604"/>
      <c r="GA153" s="1604"/>
      <c r="GB153" s="1604"/>
      <c r="GC153" s="1604"/>
      <c r="GD153" s="1604"/>
      <c r="GE153" s="1604"/>
      <c r="GF153" s="1604"/>
      <c r="GG153" s="1604"/>
      <c r="GH153" s="1604"/>
      <c r="GI153" s="1604"/>
      <c r="GJ153" s="1604"/>
      <c r="GK153" s="1604"/>
      <c r="GL153" s="1604"/>
      <c r="GM153" s="1604"/>
      <c r="GN153" s="1604"/>
      <c r="GO153" s="1604"/>
      <c r="GP153" s="1604"/>
      <c r="GQ153" s="1604"/>
      <c r="GR153" s="1604"/>
      <c r="GS153" s="1604"/>
      <c r="GT153" s="1604"/>
      <c r="GU153" s="1604"/>
      <c r="GV153" s="1604"/>
      <c r="GW153" s="1604"/>
      <c r="GX153" s="1604"/>
      <c r="GY153" s="1604"/>
      <c r="GZ153" s="1604"/>
      <c r="HA153" s="1604"/>
      <c r="HB153" s="1604"/>
      <c r="HC153" s="1604"/>
      <c r="HD153" s="1604"/>
      <c r="HE153" s="1604"/>
      <c r="HF153" s="1604"/>
      <c r="HG153" s="1604"/>
      <c r="HH153" s="1604"/>
      <c r="HI153" s="1604"/>
      <c r="HJ153" s="1604"/>
      <c r="HK153" s="1604"/>
      <c r="HL153" s="1604"/>
      <c r="HM153" s="1604"/>
      <c r="HN153" s="1604"/>
      <c r="HO153" s="1604"/>
      <c r="HP153" s="1604"/>
      <c r="HQ153" s="1604"/>
      <c r="HR153" s="1604"/>
      <c r="HS153" s="1604"/>
      <c r="HT153" s="1604"/>
      <c r="HU153" s="1604"/>
      <c r="HV153" s="1604"/>
      <c r="HW153" s="1604"/>
      <c r="HX153" s="1604"/>
      <c r="HY153" s="1604"/>
      <c r="HZ153" s="1604"/>
      <c r="IA153" s="1604"/>
      <c r="IB153" s="1604"/>
      <c r="IC153" s="1604"/>
      <c r="ID153" s="1604"/>
      <c r="IE153" s="1604"/>
      <c r="IF153" s="1604"/>
      <c r="IG153" s="1604"/>
      <c r="IH153" s="1604"/>
      <c r="II153" s="1604"/>
      <c r="IJ153" s="1604"/>
      <c r="IK153" s="1604"/>
      <c r="IL153" s="1604"/>
      <c r="IM153" s="1604"/>
      <c r="IN153" s="1604"/>
      <c r="IO153" s="1604"/>
      <c r="IP153" s="1604"/>
      <c r="IQ153" s="1604"/>
      <c r="IR153" s="1604"/>
      <c r="IS153" s="1604"/>
      <c r="IT153" s="1604"/>
      <c r="IU153" s="1604"/>
    </row>
    <row r="154" spans="1:255">
      <c r="A154" s="2221" t="s">
        <v>1394</v>
      </c>
      <c r="B154" s="1586"/>
      <c r="C154" s="1586"/>
      <c r="D154" s="1586"/>
      <c r="E154" s="1945"/>
      <c r="F154" s="1585"/>
      <c r="G154" s="1586"/>
      <c r="H154" s="1586"/>
      <c r="I154" s="1586"/>
      <c r="J154" s="1586"/>
      <c r="K154" s="1917"/>
      <c r="L154" s="1917"/>
      <c r="M154" s="1956" t="s">
        <v>1394</v>
      </c>
      <c r="N154" s="1585"/>
      <c r="O154" s="1917"/>
      <c r="P154" s="1917"/>
      <c r="Q154" s="1917"/>
      <c r="R154" s="1917">
        <f t="shared" si="1"/>
        <v>0</v>
      </c>
      <c r="S154" s="1956" t="s">
        <v>1394</v>
      </c>
      <c r="T154" s="1604"/>
      <c r="U154" s="1604"/>
      <c r="V154" s="1604"/>
      <c r="W154" s="1604"/>
      <c r="X154" s="1604"/>
      <c r="Y154" s="1604"/>
      <c r="Z154" s="1604"/>
      <c r="AA154" s="1604"/>
      <c r="AB154" s="1604"/>
      <c r="AC154" s="1604"/>
      <c r="AD154" s="1604"/>
      <c r="AE154" s="1604"/>
      <c r="AF154" s="1604"/>
      <c r="AG154" s="1604"/>
      <c r="AH154" s="1604"/>
      <c r="AI154" s="1604"/>
      <c r="AJ154" s="1604"/>
      <c r="AK154" s="1604"/>
      <c r="AL154" s="1604"/>
      <c r="AM154" s="1604"/>
      <c r="AN154" s="1604"/>
      <c r="AO154" s="1604"/>
      <c r="AP154" s="1604"/>
      <c r="AQ154" s="1604"/>
      <c r="AR154" s="1604"/>
      <c r="AS154" s="1604"/>
      <c r="AT154" s="1604"/>
      <c r="AU154" s="1604"/>
      <c r="AV154" s="1604"/>
      <c r="AW154" s="1604"/>
      <c r="AX154" s="1604"/>
      <c r="AY154" s="1604"/>
      <c r="AZ154" s="1604"/>
      <c r="BA154" s="1604"/>
      <c r="BB154" s="1604"/>
      <c r="BC154" s="1604"/>
      <c r="BD154" s="1604"/>
      <c r="BE154" s="1604"/>
      <c r="BF154" s="1604"/>
      <c r="BG154" s="1604"/>
      <c r="BH154" s="1604"/>
      <c r="BI154" s="1604"/>
      <c r="BJ154" s="1604"/>
      <c r="BK154" s="1604"/>
      <c r="BL154" s="1604"/>
      <c r="BM154" s="1604"/>
      <c r="BN154" s="1604"/>
      <c r="BO154" s="1604"/>
      <c r="BP154" s="1604"/>
      <c r="BQ154" s="1604"/>
      <c r="BR154" s="1604"/>
      <c r="BS154" s="1604"/>
      <c r="BT154" s="1604"/>
      <c r="BU154" s="1604"/>
      <c r="BV154" s="1604"/>
      <c r="BW154" s="1604"/>
      <c r="BX154" s="1604"/>
      <c r="BY154" s="1604"/>
      <c r="BZ154" s="1604"/>
      <c r="CA154" s="1604"/>
      <c r="CB154" s="1604"/>
      <c r="CC154" s="1604"/>
      <c r="CD154" s="1604"/>
      <c r="CE154" s="1604"/>
      <c r="CF154" s="1604"/>
      <c r="CG154" s="1604"/>
      <c r="CH154" s="1604"/>
      <c r="CI154" s="1604"/>
      <c r="CJ154" s="1604"/>
      <c r="CK154" s="1604"/>
      <c r="CL154" s="1604"/>
      <c r="CM154" s="1604"/>
      <c r="CN154" s="1604"/>
      <c r="CO154" s="1604"/>
      <c r="CP154" s="1604"/>
      <c r="CQ154" s="1604"/>
      <c r="CR154" s="1604"/>
      <c r="CS154" s="1604"/>
      <c r="CT154" s="1604"/>
      <c r="CU154" s="1604"/>
      <c r="CV154" s="1604"/>
      <c r="CW154" s="1604"/>
      <c r="CX154" s="1604"/>
      <c r="CY154" s="1604"/>
      <c r="CZ154" s="1604"/>
      <c r="DA154" s="1604"/>
      <c r="DB154" s="1604"/>
      <c r="DC154" s="1604"/>
      <c r="DD154" s="1604"/>
      <c r="DE154" s="1604"/>
      <c r="DF154" s="1604"/>
      <c r="DG154" s="1604"/>
      <c r="DH154" s="1604"/>
      <c r="DI154" s="1604"/>
      <c r="DJ154" s="1604"/>
      <c r="DK154" s="1604"/>
      <c r="DL154" s="1604"/>
      <c r="DM154" s="1604"/>
      <c r="DN154" s="1604"/>
      <c r="DO154" s="1604"/>
      <c r="DP154" s="1604"/>
      <c r="DQ154" s="1604"/>
      <c r="DR154" s="1604"/>
      <c r="DS154" s="1604"/>
      <c r="DT154" s="1604"/>
      <c r="DU154" s="1604"/>
      <c r="DV154" s="1604"/>
      <c r="DW154" s="1604"/>
      <c r="DX154" s="1604"/>
      <c r="DY154" s="1604"/>
      <c r="DZ154" s="1604"/>
      <c r="EA154" s="1604"/>
      <c r="EB154" s="1604"/>
      <c r="EC154" s="1604"/>
      <c r="ED154" s="1604"/>
      <c r="EE154" s="1604"/>
      <c r="EF154" s="1604"/>
      <c r="EG154" s="1604"/>
      <c r="EH154" s="1604"/>
      <c r="EI154" s="1604"/>
      <c r="EJ154" s="1604"/>
      <c r="EK154" s="1604"/>
      <c r="EL154" s="1604"/>
      <c r="EM154" s="1604"/>
      <c r="EN154" s="1604"/>
      <c r="EO154" s="1604"/>
      <c r="EP154" s="1604"/>
      <c r="EQ154" s="1604"/>
      <c r="ER154" s="1604"/>
      <c r="ES154" s="1604"/>
      <c r="ET154" s="1604"/>
      <c r="EU154" s="1604"/>
      <c r="EV154" s="1604"/>
      <c r="EW154" s="1604"/>
      <c r="EX154" s="1604"/>
      <c r="EY154" s="1604"/>
      <c r="EZ154" s="1604"/>
      <c r="FA154" s="1604"/>
      <c r="FB154" s="1604"/>
      <c r="FC154" s="1604"/>
      <c r="FD154" s="1604"/>
      <c r="FE154" s="1604"/>
      <c r="FF154" s="1604"/>
      <c r="FG154" s="1604"/>
      <c r="FH154" s="1604"/>
      <c r="FI154" s="1604"/>
      <c r="FJ154" s="1604"/>
      <c r="FK154" s="1604"/>
      <c r="FL154" s="1604"/>
      <c r="FM154" s="1604"/>
      <c r="FN154" s="1604"/>
      <c r="FO154" s="1604"/>
      <c r="FP154" s="1604"/>
      <c r="FQ154" s="1604"/>
      <c r="FR154" s="1604"/>
      <c r="FS154" s="1604"/>
      <c r="FT154" s="1604"/>
      <c r="FU154" s="1604"/>
      <c r="FV154" s="1604"/>
      <c r="FW154" s="1604"/>
      <c r="FX154" s="1604"/>
      <c r="FY154" s="1604"/>
      <c r="FZ154" s="1604"/>
      <c r="GA154" s="1604"/>
      <c r="GB154" s="1604"/>
      <c r="GC154" s="1604"/>
      <c r="GD154" s="1604"/>
      <c r="GE154" s="1604"/>
      <c r="GF154" s="1604"/>
      <c r="GG154" s="1604"/>
      <c r="GH154" s="1604"/>
      <c r="GI154" s="1604"/>
      <c r="GJ154" s="1604"/>
      <c r="GK154" s="1604"/>
      <c r="GL154" s="1604"/>
      <c r="GM154" s="1604"/>
      <c r="GN154" s="1604"/>
      <c r="GO154" s="1604"/>
      <c r="GP154" s="1604"/>
      <c r="GQ154" s="1604"/>
      <c r="GR154" s="1604"/>
      <c r="GS154" s="1604"/>
      <c r="GT154" s="1604"/>
      <c r="GU154" s="1604"/>
      <c r="GV154" s="1604"/>
      <c r="GW154" s="1604"/>
      <c r="GX154" s="1604"/>
      <c r="GY154" s="1604"/>
      <c r="GZ154" s="1604"/>
      <c r="HA154" s="1604"/>
      <c r="HB154" s="1604"/>
      <c r="HC154" s="1604"/>
      <c r="HD154" s="1604"/>
      <c r="HE154" s="1604"/>
      <c r="HF154" s="1604"/>
      <c r="HG154" s="1604"/>
      <c r="HH154" s="1604"/>
      <c r="HI154" s="1604"/>
      <c r="HJ154" s="1604"/>
      <c r="HK154" s="1604"/>
      <c r="HL154" s="1604"/>
      <c r="HM154" s="1604"/>
      <c r="HN154" s="1604"/>
      <c r="HO154" s="1604"/>
      <c r="HP154" s="1604"/>
      <c r="HQ154" s="1604"/>
      <c r="HR154" s="1604"/>
      <c r="HS154" s="1604"/>
      <c r="HT154" s="1604"/>
      <c r="HU154" s="1604"/>
      <c r="HV154" s="1604"/>
      <c r="HW154" s="1604"/>
      <c r="HX154" s="1604"/>
      <c r="HY154" s="1604"/>
      <c r="HZ154" s="1604"/>
      <c r="IA154" s="1604"/>
      <c r="IB154" s="1604"/>
      <c r="IC154" s="1604"/>
      <c r="ID154" s="1604"/>
      <c r="IE154" s="1604"/>
      <c r="IF154" s="1604"/>
      <c r="IG154" s="1604"/>
      <c r="IH154" s="1604"/>
      <c r="II154" s="1604"/>
      <c r="IJ154" s="1604"/>
      <c r="IK154" s="1604"/>
      <c r="IL154" s="1604"/>
      <c r="IM154" s="1604"/>
      <c r="IN154" s="1604"/>
      <c r="IO154" s="1604"/>
      <c r="IP154" s="1604"/>
      <c r="IQ154" s="1604"/>
      <c r="IR154" s="1604"/>
      <c r="IS154" s="1604"/>
      <c r="IT154" s="1604"/>
      <c r="IU154" s="1604"/>
    </row>
    <row r="155" spans="1:255">
      <c r="A155" s="2221" t="s">
        <v>1395</v>
      </c>
      <c r="B155" s="1586"/>
      <c r="C155" s="1586"/>
      <c r="D155" s="1586"/>
      <c r="E155" s="1945"/>
      <c r="F155" s="1585"/>
      <c r="G155" s="1586"/>
      <c r="H155" s="1586"/>
      <c r="I155" s="1586"/>
      <c r="J155" s="1586"/>
      <c r="K155" s="1917"/>
      <c r="L155" s="1917"/>
      <c r="M155" s="1956" t="s">
        <v>1395</v>
      </c>
      <c r="N155" s="1585"/>
      <c r="O155" s="1917"/>
      <c r="P155" s="1917"/>
      <c r="Q155" s="1917"/>
      <c r="R155" s="1917">
        <f t="shared" si="1"/>
        <v>0</v>
      </c>
      <c r="S155" s="1956" t="s">
        <v>1395</v>
      </c>
      <c r="T155" s="1604"/>
      <c r="U155" s="1604"/>
      <c r="V155" s="1604"/>
      <c r="W155" s="1604"/>
      <c r="X155" s="1604"/>
      <c r="Y155" s="1604"/>
      <c r="Z155" s="1604"/>
      <c r="AA155" s="1604"/>
      <c r="AB155" s="1604"/>
      <c r="AC155" s="1604"/>
      <c r="AD155" s="1604"/>
      <c r="AE155" s="1604"/>
      <c r="AF155" s="1604"/>
      <c r="AG155" s="1604"/>
      <c r="AH155" s="1604"/>
      <c r="AI155" s="1604"/>
      <c r="AJ155" s="1604"/>
      <c r="AK155" s="1604"/>
      <c r="AL155" s="1604"/>
      <c r="AM155" s="1604"/>
      <c r="AN155" s="1604"/>
      <c r="AO155" s="1604"/>
      <c r="AP155" s="1604"/>
      <c r="AQ155" s="1604"/>
      <c r="AR155" s="1604"/>
      <c r="AS155" s="1604"/>
      <c r="AT155" s="1604"/>
      <c r="AU155" s="1604"/>
      <c r="AV155" s="1604"/>
      <c r="AW155" s="1604"/>
      <c r="AX155" s="1604"/>
      <c r="AY155" s="1604"/>
      <c r="AZ155" s="1604"/>
      <c r="BA155" s="1604"/>
      <c r="BB155" s="1604"/>
      <c r="BC155" s="1604"/>
      <c r="BD155" s="1604"/>
      <c r="BE155" s="1604"/>
      <c r="BF155" s="1604"/>
      <c r="BG155" s="1604"/>
      <c r="BH155" s="1604"/>
      <c r="BI155" s="1604"/>
      <c r="BJ155" s="1604"/>
      <c r="BK155" s="1604"/>
      <c r="BL155" s="1604"/>
      <c r="BM155" s="1604"/>
      <c r="BN155" s="1604"/>
      <c r="BO155" s="1604"/>
      <c r="BP155" s="1604"/>
      <c r="BQ155" s="1604"/>
      <c r="BR155" s="1604"/>
      <c r="BS155" s="1604"/>
      <c r="BT155" s="1604"/>
      <c r="BU155" s="1604"/>
      <c r="BV155" s="1604"/>
      <c r="BW155" s="1604"/>
      <c r="BX155" s="1604"/>
      <c r="BY155" s="1604"/>
      <c r="BZ155" s="1604"/>
      <c r="CA155" s="1604"/>
      <c r="CB155" s="1604"/>
      <c r="CC155" s="1604"/>
      <c r="CD155" s="1604"/>
      <c r="CE155" s="1604"/>
      <c r="CF155" s="1604"/>
      <c r="CG155" s="1604"/>
      <c r="CH155" s="1604"/>
      <c r="CI155" s="1604"/>
      <c r="CJ155" s="1604"/>
      <c r="CK155" s="1604"/>
      <c r="CL155" s="1604"/>
      <c r="CM155" s="1604"/>
      <c r="CN155" s="1604"/>
      <c r="CO155" s="1604"/>
      <c r="CP155" s="1604"/>
      <c r="CQ155" s="1604"/>
      <c r="CR155" s="1604"/>
      <c r="CS155" s="1604"/>
      <c r="CT155" s="1604"/>
      <c r="CU155" s="1604"/>
      <c r="CV155" s="1604"/>
      <c r="CW155" s="1604"/>
      <c r="CX155" s="1604"/>
      <c r="CY155" s="1604"/>
      <c r="CZ155" s="1604"/>
      <c r="DA155" s="1604"/>
      <c r="DB155" s="1604"/>
      <c r="DC155" s="1604"/>
      <c r="DD155" s="1604"/>
      <c r="DE155" s="1604"/>
      <c r="DF155" s="1604"/>
      <c r="DG155" s="1604"/>
      <c r="DH155" s="1604"/>
      <c r="DI155" s="1604"/>
      <c r="DJ155" s="1604"/>
      <c r="DK155" s="1604"/>
      <c r="DL155" s="1604"/>
      <c r="DM155" s="1604"/>
      <c r="DN155" s="1604"/>
      <c r="DO155" s="1604"/>
      <c r="DP155" s="1604"/>
      <c r="DQ155" s="1604"/>
      <c r="DR155" s="1604"/>
      <c r="DS155" s="1604"/>
      <c r="DT155" s="1604"/>
      <c r="DU155" s="1604"/>
      <c r="DV155" s="1604"/>
      <c r="DW155" s="1604"/>
      <c r="DX155" s="1604"/>
      <c r="DY155" s="1604"/>
      <c r="DZ155" s="1604"/>
      <c r="EA155" s="1604"/>
      <c r="EB155" s="1604"/>
      <c r="EC155" s="1604"/>
      <c r="ED155" s="1604"/>
      <c r="EE155" s="1604"/>
      <c r="EF155" s="1604"/>
      <c r="EG155" s="1604"/>
      <c r="EH155" s="1604"/>
      <c r="EI155" s="1604"/>
      <c r="EJ155" s="1604"/>
      <c r="EK155" s="1604"/>
      <c r="EL155" s="1604"/>
      <c r="EM155" s="1604"/>
      <c r="EN155" s="1604"/>
      <c r="EO155" s="1604"/>
      <c r="EP155" s="1604"/>
      <c r="EQ155" s="1604"/>
      <c r="ER155" s="1604"/>
      <c r="ES155" s="1604"/>
      <c r="ET155" s="1604"/>
      <c r="EU155" s="1604"/>
      <c r="EV155" s="1604"/>
      <c r="EW155" s="1604"/>
      <c r="EX155" s="1604"/>
      <c r="EY155" s="1604"/>
      <c r="EZ155" s="1604"/>
      <c r="FA155" s="1604"/>
      <c r="FB155" s="1604"/>
      <c r="FC155" s="1604"/>
      <c r="FD155" s="1604"/>
      <c r="FE155" s="1604"/>
      <c r="FF155" s="1604"/>
      <c r="FG155" s="1604"/>
      <c r="FH155" s="1604"/>
      <c r="FI155" s="1604"/>
      <c r="FJ155" s="1604"/>
      <c r="FK155" s="1604"/>
      <c r="FL155" s="1604"/>
      <c r="FM155" s="1604"/>
      <c r="FN155" s="1604"/>
      <c r="FO155" s="1604"/>
      <c r="FP155" s="1604"/>
      <c r="FQ155" s="1604"/>
      <c r="FR155" s="1604"/>
      <c r="FS155" s="1604"/>
      <c r="FT155" s="1604"/>
      <c r="FU155" s="1604"/>
      <c r="FV155" s="1604"/>
      <c r="FW155" s="1604"/>
      <c r="FX155" s="1604"/>
      <c r="FY155" s="1604"/>
      <c r="FZ155" s="1604"/>
      <c r="GA155" s="1604"/>
      <c r="GB155" s="1604"/>
      <c r="GC155" s="1604"/>
      <c r="GD155" s="1604"/>
      <c r="GE155" s="1604"/>
      <c r="GF155" s="1604"/>
      <c r="GG155" s="1604"/>
      <c r="GH155" s="1604"/>
      <c r="GI155" s="1604"/>
      <c r="GJ155" s="1604"/>
      <c r="GK155" s="1604"/>
      <c r="GL155" s="1604"/>
      <c r="GM155" s="1604"/>
      <c r="GN155" s="1604"/>
      <c r="GO155" s="1604"/>
      <c r="GP155" s="1604"/>
      <c r="GQ155" s="1604"/>
      <c r="GR155" s="1604"/>
      <c r="GS155" s="1604"/>
      <c r="GT155" s="1604"/>
      <c r="GU155" s="1604"/>
      <c r="GV155" s="1604"/>
      <c r="GW155" s="1604"/>
      <c r="GX155" s="1604"/>
      <c r="GY155" s="1604"/>
      <c r="GZ155" s="1604"/>
      <c r="HA155" s="1604"/>
      <c r="HB155" s="1604"/>
      <c r="HC155" s="1604"/>
      <c r="HD155" s="1604"/>
      <c r="HE155" s="1604"/>
      <c r="HF155" s="1604"/>
      <c r="HG155" s="1604"/>
      <c r="HH155" s="1604"/>
      <c r="HI155" s="1604"/>
      <c r="HJ155" s="1604"/>
      <c r="HK155" s="1604"/>
      <c r="HL155" s="1604"/>
      <c r="HM155" s="1604"/>
      <c r="HN155" s="1604"/>
      <c r="HO155" s="1604"/>
      <c r="HP155" s="1604"/>
      <c r="HQ155" s="1604"/>
      <c r="HR155" s="1604"/>
      <c r="HS155" s="1604"/>
      <c r="HT155" s="1604"/>
      <c r="HU155" s="1604"/>
      <c r="HV155" s="1604"/>
      <c r="HW155" s="1604"/>
      <c r="HX155" s="1604"/>
      <c r="HY155" s="1604"/>
      <c r="HZ155" s="1604"/>
      <c r="IA155" s="1604"/>
      <c r="IB155" s="1604"/>
      <c r="IC155" s="1604"/>
      <c r="ID155" s="1604"/>
      <c r="IE155" s="1604"/>
      <c r="IF155" s="1604"/>
      <c r="IG155" s="1604"/>
      <c r="IH155" s="1604"/>
      <c r="II155" s="1604"/>
      <c r="IJ155" s="1604"/>
      <c r="IK155" s="1604"/>
      <c r="IL155" s="1604"/>
      <c r="IM155" s="1604"/>
      <c r="IN155" s="1604"/>
      <c r="IO155" s="1604"/>
      <c r="IP155" s="1604"/>
      <c r="IQ155" s="1604"/>
      <c r="IR155" s="1604"/>
      <c r="IS155" s="1604"/>
      <c r="IT155" s="1604"/>
      <c r="IU155" s="1604"/>
    </row>
    <row r="156" spans="1:255">
      <c r="A156" s="2221" t="s">
        <v>1396</v>
      </c>
      <c r="B156" s="1586"/>
      <c r="C156" s="1586"/>
      <c r="D156" s="1586"/>
      <c r="E156" s="1945"/>
      <c r="F156" s="1585"/>
      <c r="G156" s="1586"/>
      <c r="H156" s="1586"/>
      <c r="I156" s="1586"/>
      <c r="J156" s="1586"/>
      <c r="K156" s="1917"/>
      <c r="L156" s="1917"/>
      <c r="M156" s="1956" t="s">
        <v>1396</v>
      </c>
      <c r="N156" s="1585"/>
      <c r="O156" s="1917"/>
      <c r="P156" s="1917"/>
      <c r="Q156" s="1917"/>
      <c r="R156" s="1917">
        <f t="shared" si="1"/>
        <v>0</v>
      </c>
      <c r="S156" s="1956" t="s">
        <v>1396</v>
      </c>
      <c r="T156" s="1604"/>
      <c r="U156" s="1604"/>
      <c r="V156" s="1604"/>
      <c r="W156" s="1604"/>
      <c r="X156" s="1604"/>
      <c r="Y156" s="1604"/>
      <c r="Z156" s="1604"/>
      <c r="AA156" s="1604"/>
      <c r="AB156" s="1604"/>
      <c r="AC156" s="1604"/>
      <c r="AD156" s="1604"/>
      <c r="AE156" s="1604"/>
      <c r="AF156" s="1604"/>
      <c r="AG156" s="1604"/>
      <c r="AH156" s="1604"/>
      <c r="AI156" s="1604"/>
      <c r="AJ156" s="1604"/>
      <c r="AK156" s="1604"/>
      <c r="AL156" s="1604"/>
      <c r="AM156" s="1604"/>
      <c r="AN156" s="1604"/>
      <c r="AO156" s="1604"/>
      <c r="AP156" s="1604"/>
      <c r="AQ156" s="1604"/>
      <c r="AR156" s="1604"/>
      <c r="AS156" s="1604"/>
      <c r="AT156" s="1604"/>
      <c r="AU156" s="1604"/>
      <c r="AV156" s="1604"/>
      <c r="AW156" s="1604"/>
      <c r="AX156" s="1604"/>
      <c r="AY156" s="1604"/>
      <c r="AZ156" s="1604"/>
      <c r="BA156" s="1604"/>
      <c r="BB156" s="1604"/>
      <c r="BC156" s="1604"/>
      <c r="BD156" s="1604"/>
      <c r="BE156" s="1604"/>
      <c r="BF156" s="1604"/>
      <c r="BG156" s="1604"/>
      <c r="BH156" s="1604"/>
      <c r="BI156" s="1604"/>
      <c r="BJ156" s="1604"/>
      <c r="BK156" s="1604"/>
      <c r="BL156" s="1604"/>
      <c r="BM156" s="1604"/>
      <c r="BN156" s="1604"/>
      <c r="BO156" s="1604"/>
      <c r="BP156" s="1604"/>
      <c r="BQ156" s="1604"/>
      <c r="BR156" s="1604"/>
      <c r="BS156" s="1604"/>
      <c r="BT156" s="1604"/>
      <c r="BU156" s="1604"/>
      <c r="BV156" s="1604"/>
      <c r="BW156" s="1604"/>
      <c r="BX156" s="1604"/>
      <c r="BY156" s="1604"/>
      <c r="BZ156" s="1604"/>
      <c r="CA156" s="1604"/>
      <c r="CB156" s="1604"/>
      <c r="CC156" s="1604"/>
      <c r="CD156" s="1604"/>
      <c r="CE156" s="1604"/>
      <c r="CF156" s="1604"/>
      <c r="CG156" s="1604"/>
      <c r="CH156" s="1604"/>
      <c r="CI156" s="1604"/>
      <c r="CJ156" s="1604"/>
      <c r="CK156" s="1604"/>
      <c r="CL156" s="1604"/>
      <c r="CM156" s="1604"/>
      <c r="CN156" s="1604"/>
      <c r="CO156" s="1604"/>
      <c r="CP156" s="1604"/>
      <c r="CQ156" s="1604"/>
      <c r="CR156" s="1604"/>
      <c r="CS156" s="1604"/>
      <c r="CT156" s="1604"/>
      <c r="CU156" s="1604"/>
      <c r="CV156" s="1604"/>
      <c r="CW156" s="1604"/>
      <c r="CX156" s="1604"/>
      <c r="CY156" s="1604"/>
      <c r="CZ156" s="1604"/>
      <c r="DA156" s="1604"/>
      <c r="DB156" s="1604"/>
      <c r="DC156" s="1604"/>
      <c r="DD156" s="1604"/>
      <c r="DE156" s="1604"/>
      <c r="DF156" s="1604"/>
      <c r="DG156" s="1604"/>
      <c r="DH156" s="1604"/>
      <c r="DI156" s="1604"/>
      <c r="DJ156" s="1604"/>
      <c r="DK156" s="1604"/>
      <c r="DL156" s="1604"/>
      <c r="DM156" s="1604"/>
      <c r="DN156" s="1604"/>
      <c r="DO156" s="1604"/>
      <c r="DP156" s="1604"/>
      <c r="DQ156" s="1604"/>
      <c r="DR156" s="1604"/>
      <c r="DS156" s="1604"/>
      <c r="DT156" s="1604"/>
      <c r="DU156" s="1604"/>
      <c r="DV156" s="1604"/>
      <c r="DW156" s="1604"/>
      <c r="DX156" s="1604"/>
      <c r="DY156" s="1604"/>
      <c r="DZ156" s="1604"/>
      <c r="EA156" s="1604"/>
      <c r="EB156" s="1604"/>
      <c r="EC156" s="1604"/>
      <c r="ED156" s="1604"/>
      <c r="EE156" s="1604"/>
      <c r="EF156" s="1604"/>
      <c r="EG156" s="1604"/>
      <c r="EH156" s="1604"/>
      <c r="EI156" s="1604"/>
      <c r="EJ156" s="1604"/>
      <c r="EK156" s="1604"/>
      <c r="EL156" s="1604"/>
      <c r="EM156" s="1604"/>
      <c r="EN156" s="1604"/>
      <c r="EO156" s="1604"/>
      <c r="EP156" s="1604"/>
      <c r="EQ156" s="1604"/>
      <c r="ER156" s="1604"/>
      <c r="ES156" s="1604"/>
      <c r="ET156" s="1604"/>
      <c r="EU156" s="1604"/>
      <c r="EV156" s="1604"/>
      <c r="EW156" s="1604"/>
      <c r="EX156" s="1604"/>
      <c r="EY156" s="1604"/>
      <c r="EZ156" s="1604"/>
      <c r="FA156" s="1604"/>
      <c r="FB156" s="1604"/>
      <c r="FC156" s="1604"/>
      <c r="FD156" s="1604"/>
      <c r="FE156" s="1604"/>
      <c r="FF156" s="1604"/>
      <c r="FG156" s="1604"/>
      <c r="FH156" s="1604"/>
      <c r="FI156" s="1604"/>
      <c r="FJ156" s="1604"/>
      <c r="FK156" s="1604"/>
      <c r="FL156" s="1604"/>
      <c r="FM156" s="1604"/>
      <c r="FN156" s="1604"/>
      <c r="FO156" s="1604"/>
      <c r="FP156" s="1604"/>
      <c r="FQ156" s="1604"/>
      <c r="FR156" s="1604"/>
      <c r="FS156" s="1604"/>
      <c r="FT156" s="1604"/>
      <c r="FU156" s="1604"/>
      <c r="FV156" s="1604"/>
      <c r="FW156" s="1604"/>
      <c r="FX156" s="1604"/>
      <c r="FY156" s="1604"/>
      <c r="FZ156" s="1604"/>
      <c r="GA156" s="1604"/>
      <c r="GB156" s="1604"/>
      <c r="GC156" s="1604"/>
      <c r="GD156" s="1604"/>
      <c r="GE156" s="1604"/>
      <c r="GF156" s="1604"/>
      <c r="GG156" s="1604"/>
      <c r="GH156" s="1604"/>
      <c r="GI156" s="1604"/>
      <c r="GJ156" s="1604"/>
      <c r="GK156" s="1604"/>
      <c r="GL156" s="1604"/>
      <c r="GM156" s="1604"/>
      <c r="GN156" s="1604"/>
      <c r="GO156" s="1604"/>
      <c r="GP156" s="1604"/>
      <c r="GQ156" s="1604"/>
      <c r="GR156" s="1604"/>
      <c r="GS156" s="1604"/>
      <c r="GT156" s="1604"/>
      <c r="GU156" s="1604"/>
      <c r="GV156" s="1604"/>
      <c r="GW156" s="1604"/>
      <c r="GX156" s="1604"/>
      <c r="GY156" s="1604"/>
      <c r="GZ156" s="1604"/>
      <c r="HA156" s="1604"/>
      <c r="HB156" s="1604"/>
      <c r="HC156" s="1604"/>
      <c r="HD156" s="1604"/>
      <c r="HE156" s="1604"/>
      <c r="HF156" s="1604"/>
      <c r="HG156" s="1604"/>
      <c r="HH156" s="1604"/>
      <c r="HI156" s="1604"/>
      <c r="HJ156" s="1604"/>
      <c r="HK156" s="1604"/>
      <c r="HL156" s="1604"/>
      <c r="HM156" s="1604"/>
      <c r="HN156" s="1604"/>
      <c r="HO156" s="1604"/>
      <c r="HP156" s="1604"/>
      <c r="HQ156" s="1604"/>
      <c r="HR156" s="1604"/>
      <c r="HS156" s="1604"/>
      <c r="HT156" s="1604"/>
      <c r="HU156" s="1604"/>
      <c r="HV156" s="1604"/>
      <c r="HW156" s="1604"/>
      <c r="HX156" s="1604"/>
      <c r="HY156" s="1604"/>
      <c r="HZ156" s="1604"/>
      <c r="IA156" s="1604"/>
      <c r="IB156" s="1604"/>
      <c r="IC156" s="1604"/>
      <c r="ID156" s="1604"/>
      <c r="IE156" s="1604"/>
      <c r="IF156" s="1604"/>
      <c r="IG156" s="1604"/>
      <c r="IH156" s="1604"/>
      <c r="II156" s="1604"/>
      <c r="IJ156" s="1604"/>
      <c r="IK156" s="1604"/>
      <c r="IL156" s="1604"/>
      <c r="IM156" s="1604"/>
      <c r="IN156" s="1604"/>
      <c r="IO156" s="1604"/>
      <c r="IP156" s="1604"/>
      <c r="IQ156" s="1604"/>
      <c r="IR156" s="1604"/>
      <c r="IS156" s="1604"/>
      <c r="IT156" s="1604"/>
      <c r="IU156" s="1604"/>
    </row>
    <row r="157" spans="1:255">
      <c r="A157" s="2221" t="s">
        <v>1397</v>
      </c>
      <c r="B157" s="1586"/>
      <c r="C157" s="1586"/>
      <c r="D157" s="1586"/>
      <c r="E157" s="1945"/>
      <c r="F157" s="1585"/>
      <c r="G157" s="1586"/>
      <c r="H157" s="1586"/>
      <c r="I157" s="1586"/>
      <c r="J157" s="1586"/>
      <c r="K157" s="1917"/>
      <c r="L157" s="1917"/>
      <c r="M157" s="1956" t="s">
        <v>1397</v>
      </c>
      <c r="N157" s="1585"/>
      <c r="O157" s="1917"/>
      <c r="P157" s="1917"/>
      <c r="Q157" s="1917"/>
      <c r="R157" s="1917">
        <f t="shared" si="1"/>
        <v>0</v>
      </c>
      <c r="S157" s="1956" t="s">
        <v>1397</v>
      </c>
      <c r="T157" s="1604"/>
      <c r="U157" s="1604"/>
      <c r="V157" s="1604"/>
      <c r="W157" s="1604"/>
      <c r="X157" s="1604"/>
      <c r="Y157" s="1604"/>
      <c r="Z157" s="1604"/>
      <c r="AA157" s="1604"/>
      <c r="AB157" s="1604"/>
      <c r="AC157" s="1604"/>
      <c r="AD157" s="1604"/>
      <c r="AE157" s="1604"/>
      <c r="AF157" s="1604"/>
      <c r="AG157" s="1604"/>
      <c r="AH157" s="1604"/>
      <c r="AI157" s="1604"/>
      <c r="AJ157" s="1604"/>
      <c r="AK157" s="1604"/>
      <c r="AL157" s="1604"/>
      <c r="AM157" s="1604"/>
      <c r="AN157" s="1604"/>
      <c r="AO157" s="1604"/>
      <c r="AP157" s="1604"/>
      <c r="AQ157" s="1604"/>
      <c r="AR157" s="1604"/>
      <c r="AS157" s="1604"/>
      <c r="AT157" s="1604"/>
      <c r="AU157" s="1604"/>
      <c r="AV157" s="1604"/>
      <c r="AW157" s="1604"/>
      <c r="AX157" s="1604"/>
      <c r="AY157" s="1604"/>
      <c r="AZ157" s="1604"/>
      <c r="BA157" s="1604"/>
      <c r="BB157" s="1604"/>
      <c r="BC157" s="1604"/>
      <c r="BD157" s="1604"/>
      <c r="BE157" s="1604"/>
      <c r="BF157" s="1604"/>
      <c r="BG157" s="1604"/>
      <c r="BH157" s="1604"/>
      <c r="BI157" s="1604"/>
      <c r="BJ157" s="1604"/>
      <c r="BK157" s="1604"/>
      <c r="BL157" s="1604"/>
      <c r="BM157" s="1604"/>
      <c r="BN157" s="1604"/>
      <c r="BO157" s="1604"/>
      <c r="BP157" s="1604"/>
      <c r="BQ157" s="1604"/>
      <c r="BR157" s="1604"/>
      <c r="BS157" s="1604"/>
      <c r="BT157" s="1604"/>
      <c r="BU157" s="1604"/>
      <c r="BV157" s="1604"/>
      <c r="BW157" s="1604"/>
      <c r="BX157" s="1604"/>
      <c r="BY157" s="1604"/>
      <c r="BZ157" s="1604"/>
      <c r="CA157" s="1604"/>
      <c r="CB157" s="1604"/>
      <c r="CC157" s="1604"/>
      <c r="CD157" s="1604"/>
      <c r="CE157" s="1604"/>
      <c r="CF157" s="1604"/>
      <c r="CG157" s="1604"/>
      <c r="CH157" s="1604"/>
      <c r="CI157" s="1604"/>
      <c r="CJ157" s="1604"/>
      <c r="CK157" s="1604"/>
      <c r="CL157" s="1604"/>
      <c r="CM157" s="1604"/>
      <c r="CN157" s="1604"/>
      <c r="CO157" s="1604"/>
      <c r="CP157" s="1604"/>
      <c r="CQ157" s="1604"/>
      <c r="CR157" s="1604"/>
      <c r="CS157" s="1604"/>
      <c r="CT157" s="1604"/>
      <c r="CU157" s="1604"/>
      <c r="CV157" s="1604"/>
      <c r="CW157" s="1604"/>
      <c r="CX157" s="1604"/>
      <c r="CY157" s="1604"/>
      <c r="CZ157" s="1604"/>
      <c r="DA157" s="1604"/>
      <c r="DB157" s="1604"/>
      <c r="DC157" s="1604"/>
      <c r="DD157" s="1604"/>
      <c r="DE157" s="1604"/>
      <c r="DF157" s="1604"/>
      <c r="DG157" s="1604"/>
      <c r="DH157" s="1604"/>
      <c r="DI157" s="1604"/>
      <c r="DJ157" s="1604"/>
      <c r="DK157" s="1604"/>
      <c r="DL157" s="1604"/>
      <c r="DM157" s="1604"/>
      <c r="DN157" s="1604"/>
      <c r="DO157" s="1604"/>
      <c r="DP157" s="1604"/>
      <c r="DQ157" s="1604"/>
      <c r="DR157" s="1604"/>
      <c r="DS157" s="1604"/>
      <c r="DT157" s="1604"/>
      <c r="DU157" s="1604"/>
      <c r="DV157" s="1604"/>
      <c r="DW157" s="1604"/>
      <c r="DX157" s="1604"/>
      <c r="DY157" s="1604"/>
      <c r="DZ157" s="1604"/>
      <c r="EA157" s="1604"/>
      <c r="EB157" s="1604"/>
      <c r="EC157" s="1604"/>
      <c r="ED157" s="1604"/>
      <c r="EE157" s="1604"/>
      <c r="EF157" s="1604"/>
      <c r="EG157" s="1604"/>
      <c r="EH157" s="1604"/>
      <c r="EI157" s="1604"/>
      <c r="EJ157" s="1604"/>
      <c r="EK157" s="1604"/>
      <c r="EL157" s="1604"/>
      <c r="EM157" s="1604"/>
      <c r="EN157" s="1604"/>
      <c r="EO157" s="1604"/>
      <c r="EP157" s="1604"/>
      <c r="EQ157" s="1604"/>
      <c r="ER157" s="1604"/>
      <c r="ES157" s="1604"/>
      <c r="ET157" s="1604"/>
      <c r="EU157" s="1604"/>
      <c r="EV157" s="1604"/>
      <c r="EW157" s="1604"/>
      <c r="EX157" s="1604"/>
      <c r="EY157" s="1604"/>
      <c r="EZ157" s="1604"/>
      <c r="FA157" s="1604"/>
      <c r="FB157" s="1604"/>
      <c r="FC157" s="1604"/>
      <c r="FD157" s="1604"/>
      <c r="FE157" s="1604"/>
      <c r="FF157" s="1604"/>
      <c r="FG157" s="1604"/>
      <c r="FH157" s="1604"/>
      <c r="FI157" s="1604"/>
      <c r="FJ157" s="1604"/>
      <c r="FK157" s="1604"/>
      <c r="FL157" s="1604"/>
      <c r="FM157" s="1604"/>
      <c r="FN157" s="1604"/>
      <c r="FO157" s="1604"/>
      <c r="FP157" s="1604"/>
      <c r="FQ157" s="1604"/>
      <c r="FR157" s="1604"/>
      <c r="FS157" s="1604"/>
      <c r="FT157" s="1604"/>
      <c r="FU157" s="1604"/>
      <c r="FV157" s="1604"/>
      <c r="FW157" s="1604"/>
      <c r="FX157" s="1604"/>
      <c r="FY157" s="1604"/>
      <c r="FZ157" s="1604"/>
      <c r="GA157" s="1604"/>
      <c r="GB157" s="1604"/>
      <c r="GC157" s="1604"/>
      <c r="GD157" s="1604"/>
      <c r="GE157" s="1604"/>
      <c r="GF157" s="1604"/>
      <c r="GG157" s="1604"/>
      <c r="GH157" s="1604"/>
      <c r="GI157" s="1604"/>
      <c r="GJ157" s="1604"/>
      <c r="GK157" s="1604"/>
      <c r="GL157" s="1604"/>
      <c r="GM157" s="1604"/>
      <c r="GN157" s="1604"/>
      <c r="GO157" s="1604"/>
      <c r="GP157" s="1604"/>
      <c r="GQ157" s="1604"/>
      <c r="GR157" s="1604"/>
      <c r="GS157" s="1604"/>
      <c r="GT157" s="1604"/>
      <c r="GU157" s="1604"/>
      <c r="GV157" s="1604"/>
      <c r="GW157" s="1604"/>
      <c r="GX157" s="1604"/>
      <c r="GY157" s="1604"/>
      <c r="GZ157" s="1604"/>
      <c r="HA157" s="1604"/>
      <c r="HB157" s="1604"/>
      <c r="HC157" s="1604"/>
      <c r="HD157" s="1604"/>
      <c r="HE157" s="1604"/>
      <c r="HF157" s="1604"/>
      <c r="HG157" s="1604"/>
      <c r="HH157" s="1604"/>
      <c r="HI157" s="1604"/>
      <c r="HJ157" s="1604"/>
      <c r="HK157" s="1604"/>
      <c r="HL157" s="1604"/>
      <c r="HM157" s="1604"/>
      <c r="HN157" s="1604"/>
      <c r="HO157" s="1604"/>
      <c r="HP157" s="1604"/>
      <c r="HQ157" s="1604"/>
      <c r="HR157" s="1604"/>
      <c r="HS157" s="1604"/>
      <c r="HT157" s="1604"/>
      <c r="HU157" s="1604"/>
      <c r="HV157" s="1604"/>
      <c r="HW157" s="1604"/>
      <c r="HX157" s="1604"/>
      <c r="HY157" s="1604"/>
      <c r="HZ157" s="1604"/>
      <c r="IA157" s="1604"/>
      <c r="IB157" s="1604"/>
      <c r="IC157" s="1604"/>
      <c r="ID157" s="1604"/>
      <c r="IE157" s="1604"/>
      <c r="IF157" s="1604"/>
      <c r="IG157" s="1604"/>
      <c r="IH157" s="1604"/>
      <c r="II157" s="1604"/>
      <c r="IJ157" s="1604"/>
      <c r="IK157" s="1604"/>
      <c r="IL157" s="1604"/>
      <c r="IM157" s="1604"/>
      <c r="IN157" s="1604"/>
      <c r="IO157" s="1604"/>
      <c r="IP157" s="1604"/>
      <c r="IQ157" s="1604"/>
      <c r="IR157" s="1604"/>
      <c r="IS157" s="1604"/>
      <c r="IT157" s="1604"/>
      <c r="IU157" s="1604"/>
    </row>
    <row r="158" spans="1:255">
      <c r="A158" s="2221" t="s">
        <v>1398</v>
      </c>
      <c r="B158" s="1586"/>
      <c r="C158" s="1586"/>
      <c r="D158" s="1586"/>
      <c r="E158" s="1945"/>
      <c r="F158" s="1585"/>
      <c r="G158" s="1586"/>
      <c r="H158" s="1586"/>
      <c r="I158" s="1586"/>
      <c r="J158" s="1586"/>
      <c r="K158" s="1917"/>
      <c r="L158" s="1917"/>
      <c r="M158" s="1956" t="s">
        <v>1398</v>
      </c>
      <c r="N158" s="1585"/>
      <c r="O158" s="1917"/>
      <c r="P158" s="1917"/>
      <c r="Q158" s="1917"/>
      <c r="R158" s="1917">
        <f t="shared" si="1"/>
        <v>0</v>
      </c>
      <c r="S158" s="1956" t="s">
        <v>1398</v>
      </c>
      <c r="T158" s="1604"/>
      <c r="U158" s="1604"/>
      <c r="V158" s="1604"/>
      <c r="W158" s="1604"/>
      <c r="X158" s="1604"/>
      <c r="Y158" s="1604"/>
      <c r="Z158" s="1604"/>
      <c r="AA158" s="1604"/>
      <c r="AB158" s="1604"/>
      <c r="AC158" s="1604"/>
      <c r="AD158" s="1604"/>
      <c r="AE158" s="1604"/>
      <c r="AF158" s="1604"/>
      <c r="AG158" s="1604"/>
      <c r="AH158" s="1604"/>
      <c r="AI158" s="1604"/>
      <c r="AJ158" s="1604"/>
      <c r="AK158" s="1604"/>
      <c r="AL158" s="1604"/>
      <c r="AM158" s="1604"/>
      <c r="AN158" s="1604"/>
      <c r="AO158" s="1604"/>
      <c r="AP158" s="1604"/>
      <c r="AQ158" s="1604"/>
      <c r="AR158" s="1604"/>
      <c r="AS158" s="1604"/>
      <c r="AT158" s="1604"/>
      <c r="AU158" s="1604"/>
      <c r="AV158" s="1604"/>
      <c r="AW158" s="1604"/>
      <c r="AX158" s="1604"/>
      <c r="AY158" s="1604"/>
      <c r="AZ158" s="1604"/>
      <c r="BA158" s="1604"/>
      <c r="BB158" s="1604"/>
      <c r="BC158" s="1604"/>
      <c r="BD158" s="1604"/>
      <c r="BE158" s="1604"/>
      <c r="BF158" s="1604"/>
      <c r="BG158" s="1604"/>
      <c r="BH158" s="1604"/>
      <c r="BI158" s="1604"/>
      <c r="BJ158" s="1604"/>
      <c r="BK158" s="1604"/>
      <c r="BL158" s="1604"/>
      <c r="BM158" s="1604"/>
      <c r="BN158" s="1604"/>
      <c r="BO158" s="1604"/>
      <c r="BP158" s="1604"/>
      <c r="BQ158" s="1604"/>
      <c r="BR158" s="1604"/>
      <c r="BS158" s="1604"/>
      <c r="BT158" s="1604"/>
      <c r="BU158" s="1604"/>
      <c r="BV158" s="1604"/>
      <c r="BW158" s="1604"/>
      <c r="BX158" s="1604"/>
      <c r="BY158" s="1604"/>
      <c r="BZ158" s="1604"/>
      <c r="CA158" s="1604"/>
      <c r="CB158" s="1604"/>
      <c r="CC158" s="1604"/>
      <c r="CD158" s="1604"/>
      <c r="CE158" s="1604"/>
      <c r="CF158" s="1604"/>
      <c r="CG158" s="1604"/>
      <c r="CH158" s="1604"/>
      <c r="CI158" s="1604"/>
      <c r="CJ158" s="1604"/>
      <c r="CK158" s="1604"/>
      <c r="CL158" s="1604"/>
      <c r="CM158" s="1604"/>
      <c r="CN158" s="1604"/>
      <c r="CO158" s="1604"/>
      <c r="CP158" s="1604"/>
      <c r="CQ158" s="1604"/>
      <c r="CR158" s="1604"/>
      <c r="CS158" s="1604"/>
      <c r="CT158" s="1604"/>
      <c r="CU158" s="1604"/>
      <c r="CV158" s="1604"/>
      <c r="CW158" s="1604"/>
      <c r="CX158" s="1604"/>
      <c r="CY158" s="1604"/>
      <c r="CZ158" s="1604"/>
      <c r="DA158" s="1604"/>
      <c r="DB158" s="1604"/>
      <c r="DC158" s="1604"/>
      <c r="DD158" s="1604"/>
      <c r="DE158" s="1604"/>
      <c r="DF158" s="1604"/>
      <c r="DG158" s="1604"/>
      <c r="DH158" s="1604"/>
      <c r="DI158" s="1604"/>
      <c r="DJ158" s="1604"/>
      <c r="DK158" s="1604"/>
      <c r="DL158" s="1604"/>
      <c r="DM158" s="1604"/>
      <c r="DN158" s="1604"/>
      <c r="DO158" s="1604"/>
      <c r="DP158" s="1604"/>
      <c r="DQ158" s="1604"/>
      <c r="DR158" s="1604"/>
      <c r="DS158" s="1604"/>
      <c r="DT158" s="1604"/>
      <c r="DU158" s="1604"/>
      <c r="DV158" s="1604"/>
      <c r="DW158" s="1604"/>
      <c r="DX158" s="1604"/>
      <c r="DY158" s="1604"/>
      <c r="DZ158" s="1604"/>
      <c r="EA158" s="1604"/>
      <c r="EB158" s="1604"/>
      <c r="EC158" s="1604"/>
      <c r="ED158" s="1604"/>
      <c r="EE158" s="1604"/>
      <c r="EF158" s="1604"/>
      <c r="EG158" s="1604"/>
      <c r="EH158" s="1604"/>
      <c r="EI158" s="1604"/>
      <c r="EJ158" s="1604"/>
      <c r="EK158" s="1604"/>
      <c r="EL158" s="1604"/>
      <c r="EM158" s="1604"/>
      <c r="EN158" s="1604"/>
      <c r="EO158" s="1604"/>
      <c r="EP158" s="1604"/>
      <c r="EQ158" s="1604"/>
      <c r="ER158" s="1604"/>
      <c r="ES158" s="1604"/>
      <c r="ET158" s="1604"/>
      <c r="EU158" s="1604"/>
      <c r="EV158" s="1604"/>
      <c r="EW158" s="1604"/>
      <c r="EX158" s="1604"/>
      <c r="EY158" s="1604"/>
      <c r="EZ158" s="1604"/>
      <c r="FA158" s="1604"/>
      <c r="FB158" s="1604"/>
      <c r="FC158" s="1604"/>
      <c r="FD158" s="1604"/>
      <c r="FE158" s="1604"/>
      <c r="FF158" s="1604"/>
      <c r="FG158" s="1604"/>
      <c r="FH158" s="1604"/>
      <c r="FI158" s="1604"/>
      <c r="FJ158" s="1604"/>
      <c r="FK158" s="1604"/>
      <c r="FL158" s="1604"/>
      <c r="FM158" s="1604"/>
      <c r="FN158" s="1604"/>
      <c r="FO158" s="1604"/>
      <c r="FP158" s="1604"/>
      <c r="FQ158" s="1604"/>
      <c r="FR158" s="1604"/>
      <c r="FS158" s="1604"/>
      <c r="FT158" s="1604"/>
      <c r="FU158" s="1604"/>
      <c r="FV158" s="1604"/>
      <c r="FW158" s="1604"/>
      <c r="FX158" s="1604"/>
      <c r="FY158" s="1604"/>
      <c r="FZ158" s="1604"/>
      <c r="GA158" s="1604"/>
      <c r="GB158" s="1604"/>
      <c r="GC158" s="1604"/>
      <c r="GD158" s="1604"/>
      <c r="GE158" s="1604"/>
      <c r="GF158" s="1604"/>
      <c r="GG158" s="1604"/>
      <c r="GH158" s="1604"/>
      <c r="GI158" s="1604"/>
      <c r="GJ158" s="1604"/>
      <c r="GK158" s="1604"/>
      <c r="GL158" s="1604"/>
      <c r="GM158" s="1604"/>
      <c r="GN158" s="1604"/>
      <c r="GO158" s="1604"/>
      <c r="GP158" s="1604"/>
      <c r="GQ158" s="1604"/>
      <c r="GR158" s="1604"/>
      <c r="GS158" s="1604"/>
      <c r="GT158" s="1604"/>
      <c r="GU158" s="1604"/>
      <c r="GV158" s="1604"/>
      <c r="GW158" s="1604"/>
      <c r="GX158" s="1604"/>
      <c r="GY158" s="1604"/>
      <c r="GZ158" s="1604"/>
      <c r="HA158" s="1604"/>
      <c r="HB158" s="1604"/>
      <c r="HC158" s="1604"/>
      <c r="HD158" s="1604"/>
      <c r="HE158" s="1604"/>
      <c r="HF158" s="1604"/>
      <c r="HG158" s="1604"/>
      <c r="HH158" s="1604"/>
      <c r="HI158" s="1604"/>
      <c r="HJ158" s="1604"/>
      <c r="HK158" s="1604"/>
      <c r="HL158" s="1604"/>
      <c r="HM158" s="1604"/>
      <c r="HN158" s="1604"/>
      <c r="HO158" s="1604"/>
      <c r="HP158" s="1604"/>
      <c r="HQ158" s="1604"/>
      <c r="HR158" s="1604"/>
      <c r="HS158" s="1604"/>
      <c r="HT158" s="1604"/>
      <c r="HU158" s="1604"/>
      <c r="HV158" s="1604"/>
      <c r="HW158" s="1604"/>
      <c r="HX158" s="1604"/>
      <c r="HY158" s="1604"/>
      <c r="HZ158" s="1604"/>
      <c r="IA158" s="1604"/>
      <c r="IB158" s="1604"/>
      <c r="IC158" s="1604"/>
      <c r="ID158" s="1604"/>
      <c r="IE158" s="1604"/>
      <c r="IF158" s="1604"/>
      <c r="IG158" s="1604"/>
      <c r="IH158" s="1604"/>
      <c r="II158" s="1604"/>
      <c r="IJ158" s="1604"/>
      <c r="IK158" s="1604"/>
      <c r="IL158" s="1604"/>
      <c r="IM158" s="1604"/>
      <c r="IN158" s="1604"/>
      <c r="IO158" s="1604"/>
      <c r="IP158" s="1604"/>
      <c r="IQ158" s="1604"/>
      <c r="IR158" s="1604"/>
      <c r="IS158" s="1604"/>
      <c r="IT158" s="1604"/>
      <c r="IU158" s="1604"/>
    </row>
    <row r="159" spans="1:255">
      <c r="A159" s="2221" t="s">
        <v>1735</v>
      </c>
      <c r="B159" s="1586"/>
      <c r="C159" s="1586"/>
      <c r="D159" s="1586"/>
      <c r="E159" s="1945"/>
      <c r="F159" s="1585"/>
      <c r="G159" s="1586"/>
      <c r="H159" s="1586"/>
      <c r="I159" s="1586"/>
      <c r="J159" s="1586"/>
      <c r="K159" s="1917"/>
      <c r="L159" s="1917"/>
      <c r="M159" s="1956" t="s">
        <v>1735</v>
      </c>
      <c r="N159" s="1585"/>
      <c r="O159" s="1917"/>
      <c r="P159" s="1917"/>
      <c r="Q159" s="1917"/>
      <c r="R159" s="1917">
        <f t="shared" si="1"/>
        <v>0</v>
      </c>
      <c r="S159" s="1956" t="s">
        <v>1735</v>
      </c>
      <c r="T159" s="1604"/>
      <c r="U159" s="1604"/>
      <c r="V159" s="1604"/>
      <c r="W159" s="1604"/>
      <c r="X159" s="1604"/>
      <c r="Y159" s="1604"/>
      <c r="Z159" s="1604"/>
      <c r="AA159" s="1604"/>
      <c r="AB159" s="1604"/>
      <c r="AC159" s="1604"/>
      <c r="AD159" s="1604"/>
      <c r="AE159" s="1604"/>
      <c r="AF159" s="1604"/>
      <c r="AG159" s="1604"/>
      <c r="AH159" s="1604"/>
      <c r="AI159" s="1604"/>
      <c r="AJ159" s="1604"/>
      <c r="AK159" s="1604"/>
      <c r="AL159" s="1604"/>
      <c r="AM159" s="1604"/>
      <c r="AN159" s="1604"/>
      <c r="AO159" s="1604"/>
      <c r="AP159" s="1604"/>
      <c r="AQ159" s="1604"/>
      <c r="AR159" s="1604"/>
      <c r="AS159" s="1604"/>
      <c r="AT159" s="1604"/>
      <c r="AU159" s="1604"/>
      <c r="AV159" s="1604"/>
      <c r="AW159" s="1604"/>
      <c r="AX159" s="1604"/>
      <c r="AY159" s="1604"/>
      <c r="AZ159" s="1604"/>
      <c r="BA159" s="1604"/>
      <c r="BB159" s="1604"/>
      <c r="BC159" s="1604"/>
      <c r="BD159" s="1604"/>
      <c r="BE159" s="1604"/>
      <c r="BF159" s="1604"/>
      <c r="BG159" s="1604"/>
      <c r="BH159" s="1604"/>
      <c r="BI159" s="1604"/>
      <c r="BJ159" s="1604"/>
      <c r="BK159" s="1604"/>
      <c r="BL159" s="1604"/>
      <c r="BM159" s="1604"/>
      <c r="BN159" s="1604"/>
      <c r="BO159" s="1604"/>
      <c r="BP159" s="1604"/>
      <c r="BQ159" s="1604"/>
      <c r="BR159" s="1604"/>
      <c r="BS159" s="1604"/>
      <c r="BT159" s="1604"/>
      <c r="BU159" s="1604"/>
      <c r="BV159" s="1604"/>
      <c r="BW159" s="1604"/>
      <c r="BX159" s="1604"/>
      <c r="BY159" s="1604"/>
      <c r="BZ159" s="1604"/>
      <c r="CA159" s="1604"/>
      <c r="CB159" s="1604"/>
      <c r="CC159" s="1604"/>
      <c r="CD159" s="1604"/>
      <c r="CE159" s="1604"/>
      <c r="CF159" s="1604"/>
      <c r="CG159" s="1604"/>
      <c r="CH159" s="1604"/>
      <c r="CI159" s="1604"/>
      <c r="CJ159" s="1604"/>
      <c r="CK159" s="1604"/>
      <c r="CL159" s="1604"/>
      <c r="CM159" s="1604"/>
      <c r="CN159" s="1604"/>
      <c r="CO159" s="1604"/>
      <c r="CP159" s="1604"/>
      <c r="CQ159" s="1604"/>
      <c r="CR159" s="1604"/>
      <c r="CS159" s="1604"/>
      <c r="CT159" s="1604"/>
      <c r="CU159" s="1604"/>
      <c r="CV159" s="1604"/>
      <c r="CW159" s="1604"/>
      <c r="CX159" s="1604"/>
      <c r="CY159" s="1604"/>
      <c r="CZ159" s="1604"/>
      <c r="DA159" s="1604"/>
      <c r="DB159" s="1604"/>
      <c r="DC159" s="1604"/>
      <c r="DD159" s="1604"/>
      <c r="DE159" s="1604"/>
      <c r="DF159" s="1604"/>
      <c r="DG159" s="1604"/>
      <c r="DH159" s="1604"/>
      <c r="DI159" s="1604"/>
      <c r="DJ159" s="1604"/>
      <c r="DK159" s="1604"/>
      <c r="DL159" s="1604"/>
      <c r="DM159" s="1604"/>
      <c r="DN159" s="1604"/>
      <c r="DO159" s="1604"/>
      <c r="DP159" s="1604"/>
      <c r="DQ159" s="1604"/>
      <c r="DR159" s="1604"/>
      <c r="DS159" s="1604"/>
      <c r="DT159" s="1604"/>
      <c r="DU159" s="1604"/>
      <c r="DV159" s="1604"/>
      <c r="DW159" s="1604"/>
      <c r="DX159" s="1604"/>
      <c r="DY159" s="1604"/>
      <c r="DZ159" s="1604"/>
      <c r="EA159" s="1604"/>
      <c r="EB159" s="1604"/>
      <c r="EC159" s="1604"/>
      <c r="ED159" s="1604"/>
      <c r="EE159" s="1604"/>
      <c r="EF159" s="1604"/>
      <c r="EG159" s="1604"/>
      <c r="EH159" s="1604"/>
      <c r="EI159" s="1604"/>
      <c r="EJ159" s="1604"/>
      <c r="EK159" s="1604"/>
      <c r="EL159" s="1604"/>
      <c r="EM159" s="1604"/>
      <c r="EN159" s="1604"/>
      <c r="EO159" s="1604"/>
      <c r="EP159" s="1604"/>
      <c r="EQ159" s="1604"/>
      <c r="ER159" s="1604"/>
      <c r="ES159" s="1604"/>
      <c r="ET159" s="1604"/>
      <c r="EU159" s="1604"/>
      <c r="EV159" s="1604"/>
      <c r="EW159" s="1604"/>
      <c r="EX159" s="1604"/>
      <c r="EY159" s="1604"/>
      <c r="EZ159" s="1604"/>
      <c r="FA159" s="1604"/>
      <c r="FB159" s="1604"/>
      <c r="FC159" s="1604"/>
      <c r="FD159" s="1604"/>
      <c r="FE159" s="1604"/>
      <c r="FF159" s="1604"/>
      <c r="FG159" s="1604"/>
      <c r="FH159" s="1604"/>
      <c r="FI159" s="1604"/>
      <c r="FJ159" s="1604"/>
      <c r="FK159" s="1604"/>
      <c r="FL159" s="1604"/>
      <c r="FM159" s="1604"/>
      <c r="FN159" s="1604"/>
      <c r="FO159" s="1604"/>
      <c r="FP159" s="1604"/>
      <c r="FQ159" s="1604"/>
      <c r="FR159" s="1604"/>
      <c r="FS159" s="1604"/>
      <c r="FT159" s="1604"/>
      <c r="FU159" s="1604"/>
      <c r="FV159" s="1604"/>
      <c r="FW159" s="1604"/>
      <c r="FX159" s="1604"/>
      <c r="FY159" s="1604"/>
      <c r="FZ159" s="1604"/>
      <c r="GA159" s="1604"/>
      <c r="GB159" s="1604"/>
      <c r="GC159" s="1604"/>
      <c r="GD159" s="1604"/>
      <c r="GE159" s="1604"/>
      <c r="GF159" s="1604"/>
      <c r="GG159" s="1604"/>
      <c r="GH159" s="1604"/>
      <c r="GI159" s="1604"/>
      <c r="GJ159" s="1604"/>
      <c r="GK159" s="1604"/>
      <c r="GL159" s="1604"/>
      <c r="GM159" s="1604"/>
      <c r="GN159" s="1604"/>
      <c r="GO159" s="1604"/>
      <c r="GP159" s="1604"/>
      <c r="GQ159" s="1604"/>
      <c r="GR159" s="1604"/>
      <c r="GS159" s="1604"/>
      <c r="GT159" s="1604"/>
      <c r="GU159" s="1604"/>
      <c r="GV159" s="1604"/>
      <c r="GW159" s="1604"/>
      <c r="GX159" s="1604"/>
      <c r="GY159" s="1604"/>
      <c r="GZ159" s="1604"/>
      <c r="HA159" s="1604"/>
      <c r="HB159" s="1604"/>
      <c r="HC159" s="1604"/>
      <c r="HD159" s="1604"/>
      <c r="HE159" s="1604"/>
      <c r="HF159" s="1604"/>
      <c r="HG159" s="1604"/>
      <c r="HH159" s="1604"/>
      <c r="HI159" s="1604"/>
      <c r="HJ159" s="1604"/>
      <c r="HK159" s="1604"/>
      <c r="HL159" s="1604"/>
      <c r="HM159" s="1604"/>
      <c r="HN159" s="1604"/>
      <c r="HO159" s="1604"/>
      <c r="HP159" s="1604"/>
      <c r="HQ159" s="1604"/>
      <c r="HR159" s="1604"/>
      <c r="HS159" s="1604"/>
      <c r="HT159" s="1604"/>
      <c r="HU159" s="1604"/>
      <c r="HV159" s="1604"/>
      <c r="HW159" s="1604"/>
      <c r="HX159" s="1604"/>
      <c r="HY159" s="1604"/>
      <c r="HZ159" s="1604"/>
      <c r="IA159" s="1604"/>
      <c r="IB159" s="1604"/>
      <c r="IC159" s="1604"/>
      <c r="ID159" s="1604"/>
      <c r="IE159" s="1604"/>
      <c r="IF159" s="1604"/>
      <c r="IG159" s="1604"/>
      <c r="IH159" s="1604"/>
      <c r="II159" s="1604"/>
      <c r="IJ159" s="1604"/>
      <c r="IK159" s="1604"/>
      <c r="IL159" s="1604"/>
      <c r="IM159" s="1604"/>
      <c r="IN159" s="1604"/>
      <c r="IO159" s="1604"/>
      <c r="IP159" s="1604"/>
      <c r="IQ159" s="1604"/>
      <c r="IR159" s="1604"/>
      <c r="IS159" s="1604"/>
      <c r="IT159" s="1604"/>
      <c r="IU159" s="1604"/>
    </row>
    <row r="160" spans="1:255">
      <c r="A160" s="2221" t="s">
        <v>1736</v>
      </c>
      <c r="B160" s="1586"/>
      <c r="C160" s="1586"/>
      <c r="D160" s="1586"/>
      <c r="E160" s="1945"/>
      <c r="F160" s="1585"/>
      <c r="G160" s="1586"/>
      <c r="H160" s="1586"/>
      <c r="I160" s="1586"/>
      <c r="J160" s="1586"/>
      <c r="K160" s="1917"/>
      <c r="L160" s="1917"/>
      <c r="M160" s="1956" t="s">
        <v>1736</v>
      </c>
      <c r="N160" s="1585"/>
      <c r="O160" s="1917"/>
      <c r="P160" s="1917"/>
      <c r="Q160" s="1917"/>
      <c r="R160" s="1917">
        <f t="shared" si="1"/>
        <v>0</v>
      </c>
      <c r="S160" s="1956" t="s">
        <v>1736</v>
      </c>
      <c r="T160" s="1604"/>
      <c r="U160" s="1604"/>
      <c r="V160" s="1604"/>
      <c r="W160" s="1604"/>
      <c r="X160" s="1604"/>
      <c r="Y160" s="1604"/>
      <c r="Z160" s="1604"/>
      <c r="AA160" s="1604"/>
      <c r="AB160" s="1604"/>
      <c r="AC160" s="1604"/>
      <c r="AD160" s="1604"/>
      <c r="AE160" s="1604"/>
      <c r="AF160" s="1604"/>
      <c r="AG160" s="1604"/>
      <c r="AH160" s="1604"/>
      <c r="AI160" s="1604"/>
      <c r="AJ160" s="1604"/>
      <c r="AK160" s="1604"/>
      <c r="AL160" s="1604"/>
      <c r="AM160" s="1604"/>
      <c r="AN160" s="1604"/>
      <c r="AO160" s="1604"/>
      <c r="AP160" s="1604"/>
      <c r="AQ160" s="1604"/>
      <c r="AR160" s="1604"/>
      <c r="AS160" s="1604"/>
      <c r="AT160" s="1604"/>
      <c r="AU160" s="1604"/>
      <c r="AV160" s="1604"/>
      <c r="AW160" s="1604"/>
      <c r="AX160" s="1604"/>
      <c r="AY160" s="1604"/>
      <c r="AZ160" s="1604"/>
      <c r="BA160" s="1604"/>
      <c r="BB160" s="1604"/>
      <c r="BC160" s="1604"/>
      <c r="BD160" s="1604"/>
      <c r="BE160" s="1604"/>
      <c r="BF160" s="1604"/>
      <c r="BG160" s="1604"/>
      <c r="BH160" s="1604"/>
      <c r="BI160" s="1604"/>
      <c r="BJ160" s="1604"/>
      <c r="BK160" s="1604"/>
      <c r="BL160" s="1604"/>
      <c r="BM160" s="1604"/>
      <c r="BN160" s="1604"/>
      <c r="BO160" s="1604"/>
      <c r="BP160" s="1604"/>
      <c r="BQ160" s="1604"/>
      <c r="BR160" s="1604"/>
      <c r="BS160" s="1604"/>
      <c r="BT160" s="1604"/>
      <c r="BU160" s="1604"/>
      <c r="BV160" s="1604"/>
      <c r="BW160" s="1604"/>
      <c r="BX160" s="1604"/>
      <c r="BY160" s="1604"/>
      <c r="BZ160" s="1604"/>
      <c r="CA160" s="1604"/>
      <c r="CB160" s="1604"/>
      <c r="CC160" s="1604"/>
      <c r="CD160" s="1604"/>
      <c r="CE160" s="1604"/>
      <c r="CF160" s="1604"/>
      <c r="CG160" s="1604"/>
      <c r="CH160" s="1604"/>
      <c r="CI160" s="1604"/>
      <c r="CJ160" s="1604"/>
      <c r="CK160" s="1604"/>
      <c r="CL160" s="1604"/>
      <c r="CM160" s="1604"/>
      <c r="CN160" s="1604"/>
      <c r="CO160" s="1604"/>
      <c r="CP160" s="1604"/>
      <c r="CQ160" s="1604"/>
      <c r="CR160" s="1604"/>
      <c r="CS160" s="1604"/>
      <c r="CT160" s="1604"/>
      <c r="CU160" s="1604"/>
      <c r="CV160" s="1604"/>
      <c r="CW160" s="1604"/>
      <c r="CX160" s="1604"/>
      <c r="CY160" s="1604"/>
      <c r="CZ160" s="1604"/>
      <c r="DA160" s="1604"/>
      <c r="DB160" s="1604"/>
      <c r="DC160" s="1604"/>
      <c r="DD160" s="1604"/>
      <c r="DE160" s="1604"/>
      <c r="DF160" s="1604"/>
      <c r="DG160" s="1604"/>
      <c r="DH160" s="1604"/>
      <c r="DI160" s="1604"/>
      <c r="DJ160" s="1604"/>
      <c r="DK160" s="1604"/>
      <c r="DL160" s="1604"/>
      <c r="DM160" s="1604"/>
      <c r="DN160" s="1604"/>
      <c r="DO160" s="1604"/>
      <c r="DP160" s="1604"/>
      <c r="DQ160" s="1604"/>
      <c r="DR160" s="1604"/>
      <c r="DS160" s="1604"/>
      <c r="DT160" s="1604"/>
      <c r="DU160" s="1604"/>
      <c r="DV160" s="1604"/>
      <c r="DW160" s="1604"/>
      <c r="DX160" s="1604"/>
      <c r="DY160" s="1604"/>
      <c r="DZ160" s="1604"/>
      <c r="EA160" s="1604"/>
      <c r="EB160" s="1604"/>
      <c r="EC160" s="1604"/>
      <c r="ED160" s="1604"/>
      <c r="EE160" s="1604"/>
      <c r="EF160" s="1604"/>
      <c r="EG160" s="1604"/>
      <c r="EH160" s="1604"/>
      <c r="EI160" s="1604"/>
      <c r="EJ160" s="1604"/>
      <c r="EK160" s="1604"/>
      <c r="EL160" s="1604"/>
      <c r="EM160" s="1604"/>
      <c r="EN160" s="1604"/>
      <c r="EO160" s="1604"/>
      <c r="EP160" s="1604"/>
      <c r="EQ160" s="1604"/>
      <c r="ER160" s="1604"/>
      <c r="ES160" s="1604"/>
      <c r="ET160" s="1604"/>
      <c r="EU160" s="1604"/>
      <c r="EV160" s="1604"/>
      <c r="EW160" s="1604"/>
      <c r="EX160" s="1604"/>
      <c r="EY160" s="1604"/>
      <c r="EZ160" s="1604"/>
      <c r="FA160" s="1604"/>
      <c r="FB160" s="1604"/>
      <c r="FC160" s="1604"/>
      <c r="FD160" s="1604"/>
      <c r="FE160" s="1604"/>
      <c r="FF160" s="1604"/>
      <c r="FG160" s="1604"/>
      <c r="FH160" s="1604"/>
      <c r="FI160" s="1604"/>
      <c r="FJ160" s="1604"/>
      <c r="FK160" s="1604"/>
      <c r="FL160" s="1604"/>
      <c r="FM160" s="1604"/>
      <c r="FN160" s="1604"/>
      <c r="FO160" s="1604"/>
      <c r="FP160" s="1604"/>
      <c r="FQ160" s="1604"/>
      <c r="FR160" s="1604"/>
      <c r="FS160" s="1604"/>
      <c r="FT160" s="1604"/>
      <c r="FU160" s="1604"/>
      <c r="FV160" s="1604"/>
      <c r="FW160" s="1604"/>
      <c r="FX160" s="1604"/>
      <c r="FY160" s="1604"/>
      <c r="FZ160" s="1604"/>
      <c r="GA160" s="1604"/>
      <c r="GB160" s="1604"/>
      <c r="GC160" s="1604"/>
      <c r="GD160" s="1604"/>
      <c r="GE160" s="1604"/>
      <c r="GF160" s="1604"/>
      <c r="GG160" s="1604"/>
      <c r="GH160" s="1604"/>
      <c r="GI160" s="1604"/>
      <c r="GJ160" s="1604"/>
      <c r="GK160" s="1604"/>
      <c r="GL160" s="1604"/>
      <c r="GM160" s="1604"/>
      <c r="GN160" s="1604"/>
      <c r="GO160" s="1604"/>
      <c r="GP160" s="1604"/>
      <c r="GQ160" s="1604"/>
      <c r="GR160" s="1604"/>
      <c r="GS160" s="1604"/>
      <c r="GT160" s="1604"/>
      <c r="GU160" s="1604"/>
      <c r="GV160" s="1604"/>
      <c r="GW160" s="1604"/>
      <c r="GX160" s="1604"/>
      <c r="GY160" s="1604"/>
      <c r="GZ160" s="1604"/>
      <c r="HA160" s="1604"/>
      <c r="HB160" s="1604"/>
      <c r="HC160" s="1604"/>
      <c r="HD160" s="1604"/>
      <c r="HE160" s="1604"/>
      <c r="HF160" s="1604"/>
      <c r="HG160" s="1604"/>
      <c r="HH160" s="1604"/>
      <c r="HI160" s="1604"/>
      <c r="HJ160" s="1604"/>
      <c r="HK160" s="1604"/>
      <c r="HL160" s="1604"/>
      <c r="HM160" s="1604"/>
      <c r="HN160" s="1604"/>
      <c r="HO160" s="1604"/>
      <c r="HP160" s="1604"/>
      <c r="HQ160" s="1604"/>
      <c r="HR160" s="1604"/>
      <c r="HS160" s="1604"/>
      <c r="HT160" s="1604"/>
      <c r="HU160" s="1604"/>
      <c r="HV160" s="1604"/>
      <c r="HW160" s="1604"/>
      <c r="HX160" s="1604"/>
      <c r="HY160" s="1604"/>
      <c r="HZ160" s="1604"/>
      <c r="IA160" s="1604"/>
      <c r="IB160" s="1604"/>
      <c r="IC160" s="1604"/>
      <c r="ID160" s="1604"/>
      <c r="IE160" s="1604"/>
      <c r="IF160" s="1604"/>
      <c r="IG160" s="1604"/>
      <c r="IH160" s="1604"/>
      <c r="II160" s="1604"/>
      <c r="IJ160" s="1604"/>
      <c r="IK160" s="1604"/>
      <c r="IL160" s="1604"/>
      <c r="IM160" s="1604"/>
      <c r="IN160" s="1604"/>
      <c r="IO160" s="1604"/>
      <c r="IP160" s="1604"/>
      <c r="IQ160" s="1604"/>
      <c r="IR160" s="1604"/>
      <c r="IS160" s="1604"/>
      <c r="IT160" s="1604"/>
      <c r="IU160" s="1604"/>
    </row>
    <row r="161" spans="1:255">
      <c r="A161" s="2221">
        <v>12</v>
      </c>
      <c r="B161" s="1586"/>
      <c r="C161" s="1586"/>
      <c r="D161" s="1586"/>
      <c r="E161" s="1945"/>
      <c r="F161" s="1585"/>
      <c r="G161" s="1586"/>
      <c r="H161" s="1586"/>
      <c r="I161" s="1586"/>
      <c r="J161" s="1586"/>
      <c r="K161" s="1917"/>
      <c r="L161" s="1917"/>
      <c r="M161" s="1956">
        <v>12</v>
      </c>
      <c r="N161" s="1585"/>
      <c r="O161" s="1917"/>
      <c r="P161" s="1917"/>
      <c r="Q161" s="1917"/>
      <c r="R161" s="1917">
        <f t="shared" si="1"/>
        <v>0</v>
      </c>
      <c r="S161" s="1956">
        <v>12</v>
      </c>
      <c r="T161" s="1604"/>
      <c r="U161" s="1604"/>
      <c r="V161" s="1604"/>
      <c r="W161" s="1604"/>
      <c r="X161" s="1604"/>
      <c r="Y161" s="1604"/>
      <c r="Z161" s="1604"/>
      <c r="AA161" s="1604"/>
      <c r="AB161" s="1604"/>
      <c r="AC161" s="1604"/>
      <c r="AD161" s="1604"/>
      <c r="AE161" s="1604"/>
      <c r="AF161" s="1604"/>
      <c r="AG161" s="1604"/>
      <c r="AH161" s="1604"/>
      <c r="AI161" s="1604"/>
      <c r="AJ161" s="1604"/>
      <c r="AK161" s="1604"/>
      <c r="AL161" s="1604"/>
      <c r="AM161" s="1604"/>
      <c r="AN161" s="1604"/>
      <c r="AO161" s="1604"/>
      <c r="AP161" s="1604"/>
      <c r="AQ161" s="1604"/>
      <c r="AR161" s="1604"/>
      <c r="AS161" s="1604"/>
      <c r="AT161" s="1604"/>
      <c r="AU161" s="1604"/>
      <c r="AV161" s="1604"/>
      <c r="AW161" s="1604"/>
      <c r="AX161" s="1604"/>
      <c r="AY161" s="1604"/>
      <c r="AZ161" s="1604"/>
      <c r="BA161" s="1604"/>
      <c r="BB161" s="1604"/>
      <c r="BC161" s="1604"/>
      <c r="BD161" s="1604"/>
      <c r="BE161" s="1604"/>
      <c r="BF161" s="1604"/>
      <c r="BG161" s="1604"/>
      <c r="BH161" s="1604"/>
      <c r="BI161" s="1604"/>
      <c r="BJ161" s="1604"/>
      <c r="BK161" s="1604"/>
      <c r="BL161" s="1604"/>
      <c r="BM161" s="1604"/>
      <c r="BN161" s="1604"/>
      <c r="BO161" s="1604"/>
      <c r="BP161" s="1604"/>
      <c r="BQ161" s="1604"/>
      <c r="BR161" s="1604"/>
      <c r="BS161" s="1604"/>
      <c r="BT161" s="1604"/>
      <c r="BU161" s="1604"/>
      <c r="BV161" s="1604"/>
      <c r="BW161" s="1604"/>
      <c r="BX161" s="1604"/>
      <c r="BY161" s="1604"/>
      <c r="BZ161" s="1604"/>
      <c r="CA161" s="1604"/>
      <c r="CB161" s="1604"/>
      <c r="CC161" s="1604"/>
      <c r="CD161" s="1604"/>
      <c r="CE161" s="1604"/>
      <c r="CF161" s="1604"/>
      <c r="CG161" s="1604"/>
      <c r="CH161" s="1604"/>
      <c r="CI161" s="1604"/>
      <c r="CJ161" s="1604"/>
      <c r="CK161" s="1604"/>
      <c r="CL161" s="1604"/>
      <c r="CM161" s="1604"/>
      <c r="CN161" s="1604"/>
      <c r="CO161" s="1604"/>
      <c r="CP161" s="1604"/>
      <c r="CQ161" s="1604"/>
      <c r="CR161" s="1604"/>
      <c r="CS161" s="1604"/>
      <c r="CT161" s="1604"/>
      <c r="CU161" s="1604"/>
      <c r="CV161" s="1604"/>
      <c r="CW161" s="1604"/>
      <c r="CX161" s="1604"/>
      <c r="CY161" s="1604"/>
      <c r="CZ161" s="1604"/>
      <c r="DA161" s="1604"/>
      <c r="DB161" s="1604"/>
      <c r="DC161" s="1604"/>
      <c r="DD161" s="1604"/>
      <c r="DE161" s="1604"/>
      <c r="DF161" s="1604"/>
      <c r="DG161" s="1604"/>
      <c r="DH161" s="1604"/>
      <c r="DI161" s="1604"/>
      <c r="DJ161" s="1604"/>
      <c r="DK161" s="1604"/>
      <c r="DL161" s="1604"/>
      <c r="DM161" s="1604"/>
      <c r="DN161" s="1604"/>
      <c r="DO161" s="1604"/>
      <c r="DP161" s="1604"/>
      <c r="DQ161" s="1604"/>
      <c r="DR161" s="1604"/>
      <c r="DS161" s="1604"/>
      <c r="DT161" s="1604"/>
      <c r="DU161" s="1604"/>
      <c r="DV161" s="1604"/>
      <c r="DW161" s="1604"/>
      <c r="DX161" s="1604"/>
      <c r="DY161" s="1604"/>
      <c r="DZ161" s="1604"/>
      <c r="EA161" s="1604"/>
      <c r="EB161" s="1604"/>
      <c r="EC161" s="1604"/>
      <c r="ED161" s="1604"/>
      <c r="EE161" s="1604"/>
      <c r="EF161" s="1604"/>
      <c r="EG161" s="1604"/>
      <c r="EH161" s="1604"/>
      <c r="EI161" s="1604"/>
      <c r="EJ161" s="1604"/>
      <c r="EK161" s="1604"/>
      <c r="EL161" s="1604"/>
      <c r="EM161" s="1604"/>
      <c r="EN161" s="1604"/>
      <c r="EO161" s="1604"/>
      <c r="EP161" s="1604"/>
      <c r="EQ161" s="1604"/>
      <c r="ER161" s="1604"/>
      <c r="ES161" s="1604"/>
      <c r="ET161" s="1604"/>
      <c r="EU161" s="1604"/>
      <c r="EV161" s="1604"/>
      <c r="EW161" s="1604"/>
      <c r="EX161" s="1604"/>
      <c r="EY161" s="1604"/>
      <c r="EZ161" s="1604"/>
      <c r="FA161" s="1604"/>
      <c r="FB161" s="1604"/>
      <c r="FC161" s="1604"/>
      <c r="FD161" s="1604"/>
      <c r="FE161" s="1604"/>
      <c r="FF161" s="1604"/>
      <c r="FG161" s="1604"/>
      <c r="FH161" s="1604"/>
      <c r="FI161" s="1604"/>
      <c r="FJ161" s="1604"/>
      <c r="FK161" s="1604"/>
      <c r="FL161" s="1604"/>
      <c r="FM161" s="1604"/>
      <c r="FN161" s="1604"/>
      <c r="FO161" s="1604"/>
      <c r="FP161" s="1604"/>
      <c r="FQ161" s="1604"/>
      <c r="FR161" s="1604"/>
      <c r="FS161" s="1604"/>
      <c r="FT161" s="1604"/>
      <c r="FU161" s="1604"/>
      <c r="FV161" s="1604"/>
      <c r="FW161" s="1604"/>
      <c r="FX161" s="1604"/>
      <c r="FY161" s="1604"/>
      <c r="FZ161" s="1604"/>
      <c r="GA161" s="1604"/>
      <c r="GB161" s="1604"/>
      <c r="GC161" s="1604"/>
      <c r="GD161" s="1604"/>
      <c r="GE161" s="1604"/>
      <c r="GF161" s="1604"/>
      <c r="GG161" s="1604"/>
      <c r="GH161" s="1604"/>
      <c r="GI161" s="1604"/>
      <c r="GJ161" s="1604"/>
      <c r="GK161" s="1604"/>
      <c r="GL161" s="1604"/>
      <c r="GM161" s="1604"/>
      <c r="GN161" s="1604"/>
      <c r="GO161" s="1604"/>
      <c r="GP161" s="1604"/>
      <c r="GQ161" s="1604"/>
      <c r="GR161" s="1604"/>
      <c r="GS161" s="1604"/>
      <c r="GT161" s="1604"/>
      <c r="GU161" s="1604"/>
      <c r="GV161" s="1604"/>
      <c r="GW161" s="1604"/>
      <c r="GX161" s="1604"/>
      <c r="GY161" s="1604"/>
      <c r="GZ161" s="1604"/>
      <c r="HA161" s="1604"/>
      <c r="HB161" s="1604"/>
      <c r="HC161" s="1604"/>
      <c r="HD161" s="1604"/>
      <c r="HE161" s="1604"/>
      <c r="HF161" s="1604"/>
      <c r="HG161" s="1604"/>
      <c r="HH161" s="1604"/>
      <c r="HI161" s="1604"/>
      <c r="HJ161" s="1604"/>
      <c r="HK161" s="1604"/>
      <c r="HL161" s="1604"/>
      <c r="HM161" s="1604"/>
      <c r="HN161" s="1604"/>
      <c r="HO161" s="1604"/>
      <c r="HP161" s="1604"/>
      <c r="HQ161" s="1604"/>
      <c r="HR161" s="1604"/>
      <c r="HS161" s="1604"/>
      <c r="HT161" s="1604"/>
      <c r="HU161" s="1604"/>
      <c r="HV161" s="1604"/>
      <c r="HW161" s="1604"/>
      <c r="HX161" s="1604"/>
      <c r="HY161" s="1604"/>
      <c r="HZ161" s="1604"/>
      <c r="IA161" s="1604"/>
      <c r="IB161" s="1604"/>
      <c r="IC161" s="1604"/>
      <c r="ID161" s="1604"/>
      <c r="IE161" s="1604"/>
      <c r="IF161" s="1604"/>
      <c r="IG161" s="1604"/>
      <c r="IH161" s="1604"/>
      <c r="II161" s="1604"/>
      <c r="IJ161" s="1604"/>
      <c r="IK161" s="1604"/>
      <c r="IL161" s="1604"/>
      <c r="IM161" s="1604"/>
      <c r="IN161" s="1604"/>
      <c r="IO161" s="1604"/>
      <c r="IP161" s="1604"/>
      <c r="IQ161" s="1604"/>
      <c r="IR161" s="1604"/>
      <c r="IS161" s="1604"/>
      <c r="IT161" s="1604"/>
      <c r="IU161" s="1604"/>
    </row>
    <row r="162" spans="1:255">
      <c r="A162" s="2221">
        <v>13</v>
      </c>
      <c r="B162" s="1586"/>
      <c r="C162" s="1586"/>
      <c r="D162" s="1586"/>
      <c r="E162" s="1945"/>
      <c r="F162" s="1585"/>
      <c r="G162" s="1586"/>
      <c r="H162" s="1586"/>
      <c r="I162" s="1586"/>
      <c r="J162" s="1586"/>
      <c r="K162" s="1917"/>
      <c r="L162" s="1917"/>
      <c r="M162" s="1956">
        <v>13</v>
      </c>
      <c r="N162" s="1585"/>
      <c r="O162" s="1917"/>
      <c r="P162" s="1917"/>
      <c r="Q162" s="1917"/>
      <c r="R162" s="1917">
        <f t="shared" si="1"/>
        <v>0</v>
      </c>
      <c r="S162" s="1956">
        <v>13</v>
      </c>
      <c r="T162" s="1604"/>
      <c r="U162" s="1604"/>
      <c r="V162" s="1604"/>
      <c r="W162" s="1604"/>
      <c r="X162" s="1604"/>
      <c r="Y162" s="1604"/>
      <c r="Z162" s="1604"/>
      <c r="AA162" s="1604"/>
      <c r="AB162" s="1604"/>
      <c r="AC162" s="1604"/>
      <c r="AD162" s="1604"/>
      <c r="AE162" s="1604"/>
      <c r="AF162" s="1604"/>
      <c r="AG162" s="1604"/>
      <c r="AH162" s="1604"/>
      <c r="AI162" s="1604"/>
      <c r="AJ162" s="1604"/>
      <c r="AK162" s="1604"/>
      <c r="AL162" s="1604"/>
      <c r="AM162" s="1604"/>
      <c r="AN162" s="1604"/>
      <c r="AO162" s="1604"/>
      <c r="AP162" s="1604"/>
      <c r="AQ162" s="1604"/>
      <c r="AR162" s="1604"/>
      <c r="AS162" s="1604"/>
      <c r="AT162" s="1604"/>
      <c r="AU162" s="1604"/>
      <c r="AV162" s="1604"/>
      <c r="AW162" s="1604"/>
      <c r="AX162" s="1604"/>
      <c r="AY162" s="1604"/>
      <c r="AZ162" s="1604"/>
      <c r="BA162" s="1604"/>
      <c r="BB162" s="1604"/>
      <c r="BC162" s="1604"/>
      <c r="BD162" s="1604"/>
      <c r="BE162" s="1604"/>
      <c r="BF162" s="1604"/>
      <c r="BG162" s="1604"/>
      <c r="BH162" s="1604"/>
      <c r="BI162" s="1604"/>
      <c r="BJ162" s="1604"/>
      <c r="BK162" s="1604"/>
      <c r="BL162" s="1604"/>
      <c r="BM162" s="1604"/>
      <c r="BN162" s="1604"/>
      <c r="BO162" s="1604"/>
      <c r="BP162" s="1604"/>
      <c r="BQ162" s="1604"/>
      <c r="BR162" s="1604"/>
      <c r="BS162" s="1604"/>
      <c r="BT162" s="1604"/>
      <c r="BU162" s="1604"/>
      <c r="BV162" s="1604"/>
      <c r="BW162" s="1604"/>
      <c r="BX162" s="1604"/>
      <c r="BY162" s="1604"/>
      <c r="BZ162" s="1604"/>
      <c r="CA162" s="1604"/>
      <c r="CB162" s="1604"/>
      <c r="CC162" s="1604"/>
      <c r="CD162" s="1604"/>
      <c r="CE162" s="1604"/>
      <c r="CF162" s="1604"/>
      <c r="CG162" s="1604"/>
      <c r="CH162" s="1604"/>
      <c r="CI162" s="1604"/>
      <c r="CJ162" s="1604"/>
      <c r="CK162" s="1604"/>
      <c r="CL162" s="1604"/>
      <c r="CM162" s="1604"/>
      <c r="CN162" s="1604"/>
      <c r="CO162" s="1604"/>
      <c r="CP162" s="1604"/>
      <c r="CQ162" s="1604"/>
      <c r="CR162" s="1604"/>
      <c r="CS162" s="1604"/>
      <c r="CT162" s="1604"/>
      <c r="CU162" s="1604"/>
      <c r="CV162" s="1604"/>
      <c r="CW162" s="1604"/>
      <c r="CX162" s="1604"/>
      <c r="CY162" s="1604"/>
      <c r="CZ162" s="1604"/>
      <c r="DA162" s="1604"/>
      <c r="DB162" s="1604"/>
      <c r="DC162" s="1604"/>
      <c r="DD162" s="1604"/>
      <c r="DE162" s="1604"/>
      <c r="DF162" s="1604"/>
      <c r="DG162" s="1604"/>
      <c r="DH162" s="1604"/>
      <c r="DI162" s="1604"/>
      <c r="DJ162" s="1604"/>
      <c r="DK162" s="1604"/>
      <c r="DL162" s="1604"/>
      <c r="DM162" s="1604"/>
      <c r="DN162" s="1604"/>
      <c r="DO162" s="1604"/>
      <c r="DP162" s="1604"/>
      <c r="DQ162" s="1604"/>
      <c r="DR162" s="1604"/>
      <c r="DS162" s="1604"/>
      <c r="DT162" s="1604"/>
      <c r="DU162" s="1604"/>
      <c r="DV162" s="1604"/>
      <c r="DW162" s="1604"/>
      <c r="DX162" s="1604"/>
      <c r="DY162" s="1604"/>
      <c r="DZ162" s="1604"/>
      <c r="EA162" s="1604"/>
      <c r="EB162" s="1604"/>
      <c r="EC162" s="1604"/>
      <c r="ED162" s="1604"/>
      <c r="EE162" s="1604"/>
      <c r="EF162" s="1604"/>
      <c r="EG162" s="1604"/>
      <c r="EH162" s="1604"/>
      <c r="EI162" s="1604"/>
      <c r="EJ162" s="1604"/>
      <c r="EK162" s="1604"/>
      <c r="EL162" s="1604"/>
      <c r="EM162" s="1604"/>
      <c r="EN162" s="1604"/>
      <c r="EO162" s="1604"/>
      <c r="EP162" s="1604"/>
      <c r="EQ162" s="1604"/>
      <c r="ER162" s="1604"/>
      <c r="ES162" s="1604"/>
      <c r="ET162" s="1604"/>
      <c r="EU162" s="1604"/>
      <c r="EV162" s="1604"/>
      <c r="EW162" s="1604"/>
      <c r="EX162" s="1604"/>
      <c r="EY162" s="1604"/>
      <c r="EZ162" s="1604"/>
      <c r="FA162" s="1604"/>
      <c r="FB162" s="1604"/>
      <c r="FC162" s="1604"/>
      <c r="FD162" s="1604"/>
      <c r="FE162" s="1604"/>
      <c r="FF162" s="1604"/>
      <c r="FG162" s="1604"/>
      <c r="FH162" s="1604"/>
      <c r="FI162" s="1604"/>
      <c r="FJ162" s="1604"/>
      <c r="FK162" s="1604"/>
      <c r="FL162" s="1604"/>
      <c r="FM162" s="1604"/>
      <c r="FN162" s="1604"/>
      <c r="FO162" s="1604"/>
      <c r="FP162" s="1604"/>
      <c r="FQ162" s="1604"/>
      <c r="FR162" s="1604"/>
      <c r="FS162" s="1604"/>
      <c r="FT162" s="1604"/>
      <c r="FU162" s="1604"/>
      <c r="FV162" s="1604"/>
      <c r="FW162" s="1604"/>
      <c r="FX162" s="1604"/>
      <c r="FY162" s="1604"/>
      <c r="FZ162" s="1604"/>
      <c r="GA162" s="1604"/>
      <c r="GB162" s="1604"/>
      <c r="GC162" s="1604"/>
      <c r="GD162" s="1604"/>
      <c r="GE162" s="1604"/>
      <c r="GF162" s="1604"/>
      <c r="GG162" s="1604"/>
      <c r="GH162" s="1604"/>
      <c r="GI162" s="1604"/>
      <c r="GJ162" s="1604"/>
      <c r="GK162" s="1604"/>
      <c r="GL162" s="1604"/>
      <c r="GM162" s="1604"/>
      <c r="GN162" s="1604"/>
      <c r="GO162" s="1604"/>
      <c r="GP162" s="1604"/>
      <c r="GQ162" s="1604"/>
      <c r="GR162" s="1604"/>
      <c r="GS162" s="1604"/>
      <c r="GT162" s="1604"/>
      <c r="GU162" s="1604"/>
      <c r="GV162" s="1604"/>
      <c r="GW162" s="1604"/>
      <c r="GX162" s="1604"/>
      <c r="GY162" s="1604"/>
      <c r="GZ162" s="1604"/>
      <c r="HA162" s="1604"/>
      <c r="HB162" s="1604"/>
      <c r="HC162" s="1604"/>
      <c r="HD162" s="1604"/>
      <c r="HE162" s="1604"/>
      <c r="HF162" s="1604"/>
      <c r="HG162" s="1604"/>
      <c r="HH162" s="1604"/>
      <c r="HI162" s="1604"/>
      <c r="HJ162" s="1604"/>
      <c r="HK162" s="1604"/>
      <c r="HL162" s="1604"/>
      <c r="HM162" s="1604"/>
      <c r="HN162" s="1604"/>
      <c r="HO162" s="1604"/>
      <c r="HP162" s="1604"/>
      <c r="HQ162" s="1604"/>
      <c r="HR162" s="1604"/>
      <c r="HS162" s="1604"/>
      <c r="HT162" s="1604"/>
      <c r="HU162" s="1604"/>
      <c r="HV162" s="1604"/>
      <c r="HW162" s="1604"/>
      <c r="HX162" s="1604"/>
      <c r="HY162" s="1604"/>
      <c r="HZ162" s="1604"/>
      <c r="IA162" s="1604"/>
      <c r="IB162" s="1604"/>
      <c r="IC162" s="1604"/>
      <c r="ID162" s="1604"/>
      <c r="IE162" s="1604"/>
      <c r="IF162" s="1604"/>
      <c r="IG162" s="1604"/>
      <c r="IH162" s="1604"/>
      <c r="II162" s="1604"/>
      <c r="IJ162" s="1604"/>
      <c r="IK162" s="1604"/>
      <c r="IL162" s="1604"/>
      <c r="IM162" s="1604"/>
      <c r="IN162" s="1604"/>
      <c r="IO162" s="1604"/>
      <c r="IP162" s="1604"/>
      <c r="IQ162" s="1604"/>
      <c r="IR162" s="1604"/>
      <c r="IS162" s="1604"/>
      <c r="IT162" s="1604"/>
      <c r="IU162" s="1604"/>
    </row>
    <row r="163" spans="1:255">
      <c r="A163" s="2221">
        <v>14</v>
      </c>
      <c r="B163" s="1586"/>
      <c r="C163" s="1586"/>
      <c r="D163" s="1586"/>
      <c r="E163" s="1945"/>
      <c r="F163" s="1585"/>
      <c r="G163" s="1586"/>
      <c r="H163" s="1586"/>
      <c r="I163" s="1586"/>
      <c r="J163" s="1586"/>
      <c r="K163" s="1917"/>
      <c r="L163" s="1917"/>
      <c r="M163" s="1956">
        <v>14</v>
      </c>
      <c r="N163" s="1585"/>
      <c r="O163" s="1917"/>
      <c r="P163" s="1917"/>
      <c r="Q163" s="1917"/>
      <c r="R163" s="1917">
        <f t="shared" si="1"/>
        <v>0</v>
      </c>
      <c r="S163" s="1956">
        <v>14</v>
      </c>
      <c r="T163" s="1604"/>
      <c r="U163" s="1604"/>
      <c r="V163" s="1604"/>
      <c r="W163" s="1604"/>
      <c r="X163" s="1604"/>
      <c r="Y163" s="1604"/>
      <c r="Z163" s="1604"/>
      <c r="AA163" s="1604"/>
      <c r="AB163" s="1604"/>
      <c r="AC163" s="1604"/>
      <c r="AD163" s="1604"/>
      <c r="AE163" s="1604"/>
      <c r="AF163" s="1604"/>
      <c r="AG163" s="1604"/>
      <c r="AH163" s="1604"/>
      <c r="AI163" s="1604"/>
      <c r="AJ163" s="1604"/>
      <c r="AK163" s="1604"/>
      <c r="AL163" s="1604"/>
      <c r="AM163" s="1604"/>
      <c r="AN163" s="1604"/>
      <c r="AO163" s="1604"/>
      <c r="AP163" s="1604"/>
      <c r="AQ163" s="1604"/>
      <c r="AR163" s="1604"/>
      <c r="AS163" s="1604"/>
      <c r="AT163" s="1604"/>
      <c r="AU163" s="1604"/>
      <c r="AV163" s="1604"/>
      <c r="AW163" s="1604"/>
      <c r="AX163" s="1604"/>
      <c r="AY163" s="1604"/>
      <c r="AZ163" s="1604"/>
      <c r="BA163" s="1604"/>
      <c r="BB163" s="1604"/>
      <c r="BC163" s="1604"/>
      <c r="BD163" s="1604"/>
      <c r="BE163" s="1604"/>
      <c r="BF163" s="1604"/>
      <c r="BG163" s="1604"/>
      <c r="BH163" s="1604"/>
      <c r="BI163" s="1604"/>
      <c r="BJ163" s="1604"/>
      <c r="BK163" s="1604"/>
      <c r="BL163" s="1604"/>
      <c r="BM163" s="1604"/>
      <c r="BN163" s="1604"/>
      <c r="BO163" s="1604"/>
      <c r="BP163" s="1604"/>
      <c r="BQ163" s="1604"/>
      <c r="BR163" s="1604"/>
      <c r="BS163" s="1604"/>
      <c r="BT163" s="1604"/>
      <c r="BU163" s="1604"/>
      <c r="BV163" s="1604"/>
      <c r="BW163" s="1604"/>
      <c r="BX163" s="1604"/>
      <c r="BY163" s="1604"/>
      <c r="BZ163" s="1604"/>
      <c r="CA163" s="1604"/>
      <c r="CB163" s="1604"/>
      <c r="CC163" s="1604"/>
      <c r="CD163" s="1604"/>
      <c r="CE163" s="1604"/>
      <c r="CF163" s="1604"/>
      <c r="CG163" s="1604"/>
      <c r="CH163" s="1604"/>
      <c r="CI163" s="1604"/>
      <c r="CJ163" s="1604"/>
      <c r="CK163" s="1604"/>
      <c r="CL163" s="1604"/>
      <c r="CM163" s="1604"/>
      <c r="CN163" s="1604"/>
      <c r="CO163" s="1604"/>
      <c r="CP163" s="1604"/>
      <c r="CQ163" s="1604"/>
      <c r="CR163" s="1604"/>
      <c r="CS163" s="1604"/>
      <c r="CT163" s="1604"/>
      <c r="CU163" s="1604"/>
      <c r="CV163" s="1604"/>
      <c r="CW163" s="1604"/>
      <c r="CX163" s="1604"/>
      <c r="CY163" s="1604"/>
      <c r="CZ163" s="1604"/>
      <c r="DA163" s="1604"/>
      <c r="DB163" s="1604"/>
      <c r="DC163" s="1604"/>
      <c r="DD163" s="1604"/>
      <c r="DE163" s="1604"/>
      <c r="DF163" s="1604"/>
      <c r="DG163" s="1604"/>
      <c r="DH163" s="1604"/>
      <c r="DI163" s="1604"/>
      <c r="DJ163" s="1604"/>
      <c r="DK163" s="1604"/>
      <c r="DL163" s="1604"/>
      <c r="DM163" s="1604"/>
      <c r="DN163" s="1604"/>
      <c r="DO163" s="1604"/>
      <c r="DP163" s="1604"/>
      <c r="DQ163" s="1604"/>
      <c r="DR163" s="1604"/>
      <c r="DS163" s="1604"/>
      <c r="DT163" s="1604"/>
      <c r="DU163" s="1604"/>
      <c r="DV163" s="1604"/>
      <c r="DW163" s="1604"/>
      <c r="DX163" s="1604"/>
      <c r="DY163" s="1604"/>
      <c r="DZ163" s="1604"/>
      <c r="EA163" s="1604"/>
      <c r="EB163" s="1604"/>
      <c r="EC163" s="1604"/>
      <c r="ED163" s="1604"/>
      <c r="EE163" s="1604"/>
      <c r="EF163" s="1604"/>
      <c r="EG163" s="1604"/>
      <c r="EH163" s="1604"/>
      <c r="EI163" s="1604"/>
      <c r="EJ163" s="1604"/>
      <c r="EK163" s="1604"/>
      <c r="EL163" s="1604"/>
      <c r="EM163" s="1604"/>
      <c r="EN163" s="1604"/>
      <c r="EO163" s="1604"/>
      <c r="EP163" s="1604"/>
      <c r="EQ163" s="1604"/>
      <c r="ER163" s="1604"/>
      <c r="ES163" s="1604"/>
      <c r="ET163" s="1604"/>
      <c r="EU163" s="1604"/>
      <c r="EV163" s="1604"/>
      <c r="EW163" s="1604"/>
      <c r="EX163" s="1604"/>
      <c r="EY163" s="1604"/>
      <c r="EZ163" s="1604"/>
      <c r="FA163" s="1604"/>
      <c r="FB163" s="1604"/>
      <c r="FC163" s="1604"/>
      <c r="FD163" s="1604"/>
      <c r="FE163" s="1604"/>
      <c r="FF163" s="1604"/>
      <c r="FG163" s="1604"/>
      <c r="FH163" s="1604"/>
      <c r="FI163" s="1604"/>
      <c r="FJ163" s="1604"/>
      <c r="FK163" s="1604"/>
      <c r="FL163" s="1604"/>
      <c r="FM163" s="1604"/>
      <c r="FN163" s="1604"/>
      <c r="FO163" s="1604"/>
      <c r="FP163" s="1604"/>
      <c r="FQ163" s="1604"/>
      <c r="FR163" s="1604"/>
      <c r="FS163" s="1604"/>
      <c r="FT163" s="1604"/>
      <c r="FU163" s="1604"/>
      <c r="FV163" s="1604"/>
      <c r="FW163" s="1604"/>
      <c r="FX163" s="1604"/>
      <c r="FY163" s="1604"/>
      <c r="FZ163" s="1604"/>
      <c r="GA163" s="1604"/>
      <c r="GB163" s="1604"/>
      <c r="GC163" s="1604"/>
      <c r="GD163" s="1604"/>
      <c r="GE163" s="1604"/>
      <c r="GF163" s="1604"/>
      <c r="GG163" s="1604"/>
      <c r="GH163" s="1604"/>
      <c r="GI163" s="1604"/>
      <c r="GJ163" s="1604"/>
      <c r="GK163" s="1604"/>
      <c r="GL163" s="1604"/>
      <c r="GM163" s="1604"/>
      <c r="GN163" s="1604"/>
      <c r="GO163" s="1604"/>
      <c r="GP163" s="1604"/>
      <c r="GQ163" s="1604"/>
      <c r="GR163" s="1604"/>
      <c r="GS163" s="1604"/>
      <c r="GT163" s="1604"/>
      <c r="GU163" s="1604"/>
      <c r="GV163" s="1604"/>
      <c r="GW163" s="1604"/>
      <c r="GX163" s="1604"/>
      <c r="GY163" s="1604"/>
      <c r="GZ163" s="1604"/>
      <c r="HA163" s="1604"/>
      <c r="HB163" s="1604"/>
      <c r="HC163" s="1604"/>
      <c r="HD163" s="1604"/>
      <c r="HE163" s="1604"/>
      <c r="HF163" s="1604"/>
      <c r="HG163" s="1604"/>
      <c r="HH163" s="1604"/>
      <c r="HI163" s="1604"/>
      <c r="HJ163" s="1604"/>
      <c r="HK163" s="1604"/>
      <c r="HL163" s="1604"/>
      <c r="HM163" s="1604"/>
      <c r="HN163" s="1604"/>
      <c r="HO163" s="1604"/>
      <c r="HP163" s="1604"/>
      <c r="HQ163" s="1604"/>
      <c r="HR163" s="1604"/>
      <c r="HS163" s="1604"/>
      <c r="HT163" s="1604"/>
      <c r="HU163" s="1604"/>
      <c r="HV163" s="1604"/>
      <c r="HW163" s="1604"/>
      <c r="HX163" s="1604"/>
      <c r="HY163" s="1604"/>
      <c r="HZ163" s="1604"/>
      <c r="IA163" s="1604"/>
      <c r="IB163" s="1604"/>
      <c r="IC163" s="1604"/>
      <c r="ID163" s="1604"/>
      <c r="IE163" s="1604"/>
      <c r="IF163" s="1604"/>
      <c r="IG163" s="1604"/>
      <c r="IH163" s="1604"/>
      <c r="II163" s="1604"/>
      <c r="IJ163" s="1604"/>
      <c r="IK163" s="1604"/>
      <c r="IL163" s="1604"/>
      <c r="IM163" s="1604"/>
      <c r="IN163" s="1604"/>
      <c r="IO163" s="1604"/>
      <c r="IP163" s="1604"/>
      <c r="IQ163" s="1604"/>
      <c r="IR163" s="1604"/>
      <c r="IS163" s="1604"/>
      <c r="IT163" s="1604"/>
      <c r="IU163" s="1604"/>
    </row>
    <row r="164" spans="1:255">
      <c r="A164" s="2221">
        <v>15</v>
      </c>
      <c r="B164" s="1586"/>
      <c r="C164" s="1586"/>
      <c r="D164" s="1586"/>
      <c r="E164" s="1945"/>
      <c r="F164" s="1585"/>
      <c r="G164" s="1586"/>
      <c r="H164" s="1586"/>
      <c r="I164" s="1586"/>
      <c r="J164" s="1586"/>
      <c r="K164" s="1917"/>
      <c r="L164" s="1917"/>
      <c r="M164" s="1956">
        <v>15</v>
      </c>
      <c r="N164" s="1585"/>
      <c r="O164" s="1917"/>
      <c r="P164" s="1917"/>
      <c r="Q164" s="1917"/>
      <c r="R164" s="1917">
        <f t="shared" si="1"/>
        <v>0</v>
      </c>
      <c r="S164" s="1956">
        <v>15</v>
      </c>
      <c r="T164" s="1604"/>
      <c r="U164" s="1604"/>
      <c r="V164" s="1604"/>
      <c r="W164" s="1604"/>
      <c r="X164" s="1604"/>
      <c r="Y164" s="1604"/>
      <c r="Z164" s="1604"/>
      <c r="AA164" s="1604"/>
      <c r="AB164" s="1604"/>
      <c r="AC164" s="1604"/>
      <c r="AD164" s="1604"/>
      <c r="AE164" s="1604"/>
      <c r="AF164" s="1604"/>
      <c r="AG164" s="1604"/>
      <c r="AH164" s="1604"/>
      <c r="AI164" s="1604"/>
      <c r="AJ164" s="1604"/>
      <c r="AK164" s="1604"/>
      <c r="AL164" s="1604"/>
      <c r="AM164" s="1604"/>
      <c r="AN164" s="1604"/>
      <c r="AO164" s="1604"/>
      <c r="AP164" s="1604"/>
      <c r="AQ164" s="1604"/>
      <c r="AR164" s="1604"/>
      <c r="AS164" s="1604"/>
      <c r="AT164" s="1604"/>
      <c r="AU164" s="1604"/>
      <c r="AV164" s="1604"/>
      <c r="AW164" s="1604"/>
      <c r="AX164" s="1604"/>
      <c r="AY164" s="1604"/>
      <c r="AZ164" s="1604"/>
      <c r="BA164" s="1604"/>
      <c r="BB164" s="1604"/>
      <c r="BC164" s="1604"/>
      <c r="BD164" s="1604"/>
      <c r="BE164" s="1604"/>
      <c r="BF164" s="1604"/>
      <c r="BG164" s="1604"/>
      <c r="BH164" s="1604"/>
      <c r="BI164" s="1604"/>
      <c r="BJ164" s="1604"/>
      <c r="BK164" s="1604"/>
      <c r="BL164" s="1604"/>
      <c r="BM164" s="1604"/>
      <c r="BN164" s="1604"/>
      <c r="BO164" s="1604"/>
      <c r="BP164" s="1604"/>
      <c r="BQ164" s="1604"/>
      <c r="BR164" s="1604"/>
      <c r="BS164" s="1604"/>
      <c r="BT164" s="1604"/>
      <c r="BU164" s="1604"/>
      <c r="BV164" s="1604"/>
      <c r="BW164" s="1604"/>
      <c r="BX164" s="1604"/>
      <c r="BY164" s="1604"/>
      <c r="BZ164" s="1604"/>
      <c r="CA164" s="1604"/>
      <c r="CB164" s="1604"/>
      <c r="CC164" s="1604"/>
      <c r="CD164" s="1604"/>
      <c r="CE164" s="1604"/>
      <c r="CF164" s="1604"/>
      <c r="CG164" s="1604"/>
      <c r="CH164" s="1604"/>
      <c r="CI164" s="1604"/>
      <c r="CJ164" s="1604"/>
      <c r="CK164" s="1604"/>
      <c r="CL164" s="1604"/>
      <c r="CM164" s="1604"/>
      <c r="CN164" s="1604"/>
      <c r="CO164" s="1604"/>
      <c r="CP164" s="1604"/>
      <c r="CQ164" s="1604"/>
      <c r="CR164" s="1604"/>
      <c r="CS164" s="1604"/>
      <c r="CT164" s="1604"/>
      <c r="CU164" s="1604"/>
      <c r="CV164" s="1604"/>
      <c r="CW164" s="1604"/>
      <c r="CX164" s="1604"/>
      <c r="CY164" s="1604"/>
      <c r="CZ164" s="1604"/>
      <c r="DA164" s="1604"/>
      <c r="DB164" s="1604"/>
      <c r="DC164" s="1604"/>
      <c r="DD164" s="1604"/>
      <c r="DE164" s="1604"/>
      <c r="DF164" s="1604"/>
      <c r="DG164" s="1604"/>
      <c r="DH164" s="1604"/>
      <c r="DI164" s="1604"/>
      <c r="DJ164" s="1604"/>
      <c r="DK164" s="1604"/>
      <c r="DL164" s="1604"/>
      <c r="DM164" s="1604"/>
      <c r="DN164" s="1604"/>
      <c r="DO164" s="1604"/>
      <c r="DP164" s="1604"/>
      <c r="DQ164" s="1604"/>
      <c r="DR164" s="1604"/>
      <c r="DS164" s="1604"/>
      <c r="DT164" s="1604"/>
      <c r="DU164" s="1604"/>
      <c r="DV164" s="1604"/>
      <c r="DW164" s="1604"/>
      <c r="DX164" s="1604"/>
      <c r="DY164" s="1604"/>
      <c r="DZ164" s="1604"/>
      <c r="EA164" s="1604"/>
      <c r="EB164" s="1604"/>
      <c r="EC164" s="1604"/>
      <c r="ED164" s="1604"/>
      <c r="EE164" s="1604"/>
      <c r="EF164" s="1604"/>
      <c r="EG164" s="1604"/>
      <c r="EH164" s="1604"/>
      <c r="EI164" s="1604"/>
      <c r="EJ164" s="1604"/>
      <c r="EK164" s="1604"/>
      <c r="EL164" s="1604"/>
      <c r="EM164" s="1604"/>
      <c r="EN164" s="1604"/>
      <c r="EO164" s="1604"/>
      <c r="EP164" s="1604"/>
      <c r="EQ164" s="1604"/>
      <c r="ER164" s="1604"/>
      <c r="ES164" s="1604"/>
      <c r="ET164" s="1604"/>
      <c r="EU164" s="1604"/>
      <c r="EV164" s="1604"/>
      <c r="EW164" s="1604"/>
      <c r="EX164" s="1604"/>
      <c r="EY164" s="1604"/>
      <c r="EZ164" s="1604"/>
      <c r="FA164" s="1604"/>
      <c r="FB164" s="1604"/>
      <c r="FC164" s="1604"/>
      <c r="FD164" s="1604"/>
      <c r="FE164" s="1604"/>
      <c r="FF164" s="1604"/>
      <c r="FG164" s="1604"/>
      <c r="FH164" s="1604"/>
      <c r="FI164" s="1604"/>
      <c r="FJ164" s="1604"/>
      <c r="FK164" s="1604"/>
      <c r="FL164" s="1604"/>
      <c r="FM164" s="1604"/>
      <c r="FN164" s="1604"/>
      <c r="FO164" s="1604"/>
      <c r="FP164" s="1604"/>
      <c r="FQ164" s="1604"/>
      <c r="FR164" s="1604"/>
      <c r="FS164" s="1604"/>
      <c r="FT164" s="1604"/>
      <c r="FU164" s="1604"/>
      <c r="FV164" s="1604"/>
      <c r="FW164" s="1604"/>
      <c r="FX164" s="1604"/>
      <c r="FY164" s="1604"/>
      <c r="FZ164" s="1604"/>
      <c r="GA164" s="1604"/>
      <c r="GB164" s="1604"/>
      <c r="GC164" s="1604"/>
      <c r="GD164" s="1604"/>
      <c r="GE164" s="1604"/>
      <c r="GF164" s="1604"/>
      <c r="GG164" s="1604"/>
      <c r="GH164" s="1604"/>
      <c r="GI164" s="1604"/>
      <c r="GJ164" s="1604"/>
      <c r="GK164" s="1604"/>
      <c r="GL164" s="1604"/>
      <c r="GM164" s="1604"/>
      <c r="GN164" s="1604"/>
      <c r="GO164" s="1604"/>
      <c r="GP164" s="1604"/>
      <c r="GQ164" s="1604"/>
      <c r="GR164" s="1604"/>
      <c r="GS164" s="1604"/>
      <c r="GT164" s="1604"/>
      <c r="GU164" s="1604"/>
      <c r="GV164" s="1604"/>
      <c r="GW164" s="1604"/>
      <c r="GX164" s="1604"/>
      <c r="GY164" s="1604"/>
      <c r="GZ164" s="1604"/>
      <c r="HA164" s="1604"/>
      <c r="HB164" s="1604"/>
      <c r="HC164" s="1604"/>
      <c r="HD164" s="1604"/>
      <c r="HE164" s="1604"/>
      <c r="HF164" s="1604"/>
      <c r="HG164" s="1604"/>
      <c r="HH164" s="1604"/>
      <c r="HI164" s="1604"/>
      <c r="HJ164" s="1604"/>
      <c r="HK164" s="1604"/>
      <c r="HL164" s="1604"/>
      <c r="HM164" s="1604"/>
      <c r="HN164" s="1604"/>
      <c r="HO164" s="1604"/>
      <c r="HP164" s="1604"/>
      <c r="HQ164" s="1604"/>
      <c r="HR164" s="1604"/>
      <c r="HS164" s="1604"/>
      <c r="HT164" s="1604"/>
      <c r="HU164" s="1604"/>
      <c r="HV164" s="1604"/>
      <c r="HW164" s="1604"/>
      <c r="HX164" s="1604"/>
      <c r="HY164" s="1604"/>
      <c r="HZ164" s="1604"/>
      <c r="IA164" s="1604"/>
      <c r="IB164" s="1604"/>
      <c r="IC164" s="1604"/>
      <c r="ID164" s="1604"/>
      <c r="IE164" s="1604"/>
      <c r="IF164" s="1604"/>
      <c r="IG164" s="1604"/>
      <c r="IH164" s="1604"/>
      <c r="II164" s="1604"/>
      <c r="IJ164" s="1604"/>
      <c r="IK164" s="1604"/>
      <c r="IL164" s="1604"/>
      <c r="IM164" s="1604"/>
      <c r="IN164" s="1604"/>
      <c r="IO164" s="1604"/>
      <c r="IP164" s="1604"/>
      <c r="IQ164" s="1604"/>
      <c r="IR164" s="1604"/>
      <c r="IS164" s="1604"/>
      <c r="IT164" s="1604"/>
      <c r="IU164" s="1604"/>
    </row>
    <row r="165" spans="1:255">
      <c r="A165" s="2221">
        <v>16</v>
      </c>
      <c r="B165" s="1586"/>
      <c r="C165" s="1586"/>
      <c r="D165" s="1586"/>
      <c r="E165" s="1945"/>
      <c r="F165" s="1585"/>
      <c r="G165" s="1586"/>
      <c r="H165" s="1586"/>
      <c r="I165" s="1586"/>
      <c r="J165" s="1586"/>
      <c r="K165" s="1917"/>
      <c r="L165" s="1917"/>
      <c r="M165" s="1956">
        <v>16</v>
      </c>
      <c r="N165" s="1585"/>
      <c r="O165" s="1917"/>
      <c r="P165" s="1917"/>
      <c r="Q165" s="1917"/>
      <c r="R165" s="1917">
        <f t="shared" si="1"/>
        <v>0</v>
      </c>
      <c r="S165" s="1956">
        <v>16</v>
      </c>
      <c r="T165" s="1604"/>
      <c r="U165" s="1604"/>
      <c r="V165" s="1604"/>
      <c r="W165" s="1604"/>
      <c r="X165" s="1604"/>
      <c r="Y165" s="1604"/>
      <c r="Z165" s="1604"/>
      <c r="AA165" s="1604"/>
      <c r="AB165" s="1604"/>
      <c r="AC165" s="1604"/>
      <c r="AD165" s="1604"/>
      <c r="AE165" s="1604"/>
      <c r="AF165" s="1604"/>
      <c r="AG165" s="1604"/>
      <c r="AH165" s="1604"/>
      <c r="AI165" s="1604"/>
      <c r="AJ165" s="1604"/>
      <c r="AK165" s="1604"/>
      <c r="AL165" s="1604"/>
      <c r="AM165" s="1604"/>
      <c r="AN165" s="1604"/>
      <c r="AO165" s="1604"/>
      <c r="AP165" s="1604"/>
      <c r="AQ165" s="1604"/>
      <c r="AR165" s="1604"/>
      <c r="AS165" s="1604"/>
      <c r="AT165" s="1604"/>
      <c r="AU165" s="1604"/>
      <c r="AV165" s="1604"/>
      <c r="AW165" s="1604"/>
      <c r="AX165" s="1604"/>
      <c r="AY165" s="1604"/>
      <c r="AZ165" s="1604"/>
      <c r="BA165" s="1604"/>
      <c r="BB165" s="1604"/>
      <c r="BC165" s="1604"/>
      <c r="BD165" s="1604"/>
      <c r="BE165" s="1604"/>
      <c r="BF165" s="1604"/>
      <c r="BG165" s="1604"/>
      <c r="BH165" s="1604"/>
      <c r="BI165" s="1604"/>
      <c r="BJ165" s="1604"/>
      <c r="BK165" s="1604"/>
      <c r="BL165" s="1604"/>
      <c r="BM165" s="1604"/>
      <c r="BN165" s="1604"/>
      <c r="BO165" s="1604"/>
      <c r="BP165" s="1604"/>
      <c r="BQ165" s="1604"/>
      <c r="BR165" s="1604"/>
      <c r="BS165" s="1604"/>
      <c r="BT165" s="1604"/>
      <c r="BU165" s="1604"/>
      <c r="BV165" s="1604"/>
      <c r="BW165" s="1604"/>
      <c r="BX165" s="1604"/>
      <c r="BY165" s="1604"/>
      <c r="BZ165" s="1604"/>
      <c r="CA165" s="1604"/>
      <c r="CB165" s="1604"/>
      <c r="CC165" s="1604"/>
      <c r="CD165" s="1604"/>
      <c r="CE165" s="1604"/>
      <c r="CF165" s="1604"/>
      <c r="CG165" s="1604"/>
      <c r="CH165" s="1604"/>
      <c r="CI165" s="1604"/>
      <c r="CJ165" s="1604"/>
      <c r="CK165" s="1604"/>
      <c r="CL165" s="1604"/>
      <c r="CM165" s="1604"/>
      <c r="CN165" s="1604"/>
      <c r="CO165" s="1604"/>
      <c r="CP165" s="1604"/>
      <c r="CQ165" s="1604"/>
      <c r="CR165" s="1604"/>
      <c r="CS165" s="1604"/>
      <c r="CT165" s="1604"/>
      <c r="CU165" s="1604"/>
      <c r="CV165" s="1604"/>
      <c r="CW165" s="1604"/>
      <c r="CX165" s="1604"/>
      <c r="CY165" s="1604"/>
      <c r="CZ165" s="1604"/>
      <c r="DA165" s="1604"/>
      <c r="DB165" s="1604"/>
      <c r="DC165" s="1604"/>
      <c r="DD165" s="1604"/>
      <c r="DE165" s="1604"/>
      <c r="DF165" s="1604"/>
      <c r="DG165" s="1604"/>
      <c r="DH165" s="1604"/>
      <c r="DI165" s="1604"/>
      <c r="DJ165" s="1604"/>
      <c r="DK165" s="1604"/>
      <c r="DL165" s="1604"/>
      <c r="DM165" s="1604"/>
      <c r="DN165" s="1604"/>
      <c r="DO165" s="1604"/>
      <c r="DP165" s="1604"/>
      <c r="DQ165" s="1604"/>
      <c r="DR165" s="1604"/>
      <c r="DS165" s="1604"/>
      <c r="DT165" s="1604"/>
      <c r="DU165" s="1604"/>
      <c r="DV165" s="1604"/>
      <c r="DW165" s="1604"/>
      <c r="DX165" s="1604"/>
      <c r="DY165" s="1604"/>
      <c r="DZ165" s="1604"/>
      <c r="EA165" s="1604"/>
      <c r="EB165" s="1604"/>
      <c r="EC165" s="1604"/>
      <c r="ED165" s="1604"/>
      <c r="EE165" s="1604"/>
      <c r="EF165" s="1604"/>
      <c r="EG165" s="1604"/>
      <c r="EH165" s="1604"/>
      <c r="EI165" s="1604"/>
      <c r="EJ165" s="1604"/>
      <c r="EK165" s="1604"/>
      <c r="EL165" s="1604"/>
      <c r="EM165" s="1604"/>
      <c r="EN165" s="1604"/>
      <c r="EO165" s="1604"/>
      <c r="EP165" s="1604"/>
      <c r="EQ165" s="1604"/>
      <c r="ER165" s="1604"/>
      <c r="ES165" s="1604"/>
      <c r="ET165" s="1604"/>
      <c r="EU165" s="1604"/>
      <c r="EV165" s="1604"/>
      <c r="EW165" s="1604"/>
      <c r="EX165" s="1604"/>
      <c r="EY165" s="1604"/>
      <c r="EZ165" s="1604"/>
      <c r="FA165" s="1604"/>
      <c r="FB165" s="1604"/>
      <c r="FC165" s="1604"/>
      <c r="FD165" s="1604"/>
      <c r="FE165" s="1604"/>
      <c r="FF165" s="1604"/>
      <c r="FG165" s="1604"/>
      <c r="FH165" s="1604"/>
      <c r="FI165" s="1604"/>
      <c r="FJ165" s="1604"/>
      <c r="FK165" s="1604"/>
      <c r="FL165" s="1604"/>
      <c r="FM165" s="1604"/>
      <c r="FN165" s="1604"/>
      <c r="FO165" s="1604"/>
      <c r="FP165" s="1604"/>
      <c r="FQ165" s="1604"/>
      <c r="FR165" s="1604"/>
      <c r="FS165" s="1604"/>
      <c r="FT165" s="1604"/>
      <c r="FU165" s="1604"/>
      <c r="FV165" s="1604"/>
      <c r="FW165" s="1604"/>
      <c r="FX165" s="1604"/>
      <c r="FY165" s="1604"/>
      <c r="FZ165" s="1604"/>
      <c r="GA165" s="1604"/>
      <c r="GB165" s="1604"/>
      <c r="GC165" s="1604"/>
      <c r="GD165" s="1604"/>
      <c r="GE165" s="1604"/>
      <c r="GF165" s="1604"/>
      <c r="GG165" s="1604"/>
      <c r="GH165" s="1604"/>
      <c r="GI165" s="1604"/>
      <c r="GJ165" s="1604"/>
      <c r="GK165" s="1604"/>
      <c r="GL165" s="1604"/>
      <c r="GM165" s="1604"/>
      <c r="GN165" s="1604"/>
      <c r="GO165" s="1604"/>
      <c r="GP165" s="1604"/>
      <c r="GQ165" s="1604"/>
      <c r="GR165" s="1604"/>
      <c r="GS165" s="1604"/>
      <c r="GT165" s="1604"/>
      <c r="GU165" s="1604"/>
      <c r="GV165" s="1604"/>
      <c r="GW165" s="1604"/>
      <c r="GX165" s="1604"/>
      <c r="GY165" s="1604"/>
      <c r="GZ165" s="1604"/>
      <c r="HA165" s="1604"/>
      <c r="HB165" s="1604"/>
      <c r="HC165" s="1604"/>
      <c r="HD165" s="1604"/>
      <c r="HE165" s="1604"/>
      <c r="HF165" s="1604"/>
      <c r="HG165" s="1604"/>
      <c r="HH165" s="1604"/>
      <c r="HI165" s="1604"/>
      <c r="HJ165" s="1604"/>
      <c r="HK165" s="1604"/>
      <c r="HL165" s="1604"/>
      <c r="HM165" s="1604"/>
      <c r="HN165" s="1604"/>
      <c r="HO165" s="1604"/>
      <c r="HP165" s="1604"/>
      <c r="HQ165" s="1604"/>
      <c r="HR165" s="1604"/>
      <c r="HS165" s="1604"/>
      <c r="HT165" s="1604"/>
      <c r="HU165" s="1604"/>
      <c r="HV165" s="1604"/>
      <c r="HW165" s="1604"/>
      <c r="HX165" s="1604"/>
      <c r="HY165" s="1604"/>
      <c r="HZ165" s="1604"/>
      <c r="IA165" s="1604"/>
      <c r="IB165" s="1604"/>
      <c r="IC165" s="1604"/>
      <c r="ID165" s="1604"/>
      <c r="IE165" s="1604"/>
      <c r="IF165" s="1604"/>
      <c r="IG165" s="1604"/>
      <c r="IH165" s="1604"/>
      <c r="II165" s="1604"/>
      <c r="IJ165" s="1604"/>
      <c r="IK165" s="1604"/>
      <c r="IL165" s="1604"/>
      <c r="IM165" s="1604"/>
      <c r="IN165" s="1604"/>
      <c r="IO165" s="1604"/>
      <c r="IP165" s="1604"/>
      <c r="IQ165" s="1604"/>
      <c r="IR165" s="1604"/>
      <c r="IS165" s="1604"/>
      <c r="IT165" s="1604"/>
      <c r="IU165" s="1604"/>
    </row>
    <row r="166" spans="1:255">
      <c r="A166" s="2221">
        <v>17</v>
      </c>
      <c r="B166" s="1586"/>
      <c r="C166" s="1586"/>
      <c r="D166" s="1586"/>
      <c r="E166" s="1945"/>
      <c r="F166" s="1585"/>
      <c r="G166" s="1586"/>
      <c r="H166" s="1586"/>
      <c r="I166" s="1586"/>
      <c r="J166" s="1586"/>
      <c r="K166" s="1917"/>
      <c r="L166" s="1917"/>
      <c r="M166" s="1956">
        <v>17</v>
      </c>
      <c r="N166" s="1585"/>
      <c r="O166" s="1917"/>
      <c r="P166" s="1917"/>
      <c r="Q166" s="1917"/>
      <c r="R166" s="1917">
        <f t="shared" si="1"/>
        <v>0</v>
      </c>
      <c r="S166" s="1956">
        <v>17</v>
      </c>
      <c r="T166" s="1604"/>
      <c r="U166" s="1604"/>
      <c r="V166" s="1604"/>
      <c r="W166" s="1604"/>
      <c r="X166" s="1604"/>
      <c r="Y166" s="1604"/>
      <c r="Z166" s="1604"/>
      <c r="AA166" s="1604"/>
      <c r="AB166" s="1604"/>
      <c r="AC166" s="1604"/>
      <c r="AD166" s="1604"/>
      <c r="AE166" s="1604"/>
      <c r="AF166" s="1604"/>
      <c r="AG166" s="1604"/>
      <c r="AH166" s="1604"/>
      <c r="AI166" s="1604"/>
      <c r="AJ166" s="1604"/>
      <c r="AK166" s="1604"/>
      <c r="AL166" s="1604"/>
      <c r="AM166" s="1604"/>
      <c r="AN166" s="1604"/>
      <c r="AO166" s="1604"/>
      <c r="AP166" s="1604"/>
      <c r="AQ166" s="1604"/>
      <c r="AR166" s="1604"/>
      <c r="AS166" s="1604"/>
      <c r="AT166" s="1604"/>
      <c r="AU166" s="1604"/>
      <c r="AV166" s="1604"/>
      <c r="AW166" s="1604"/>
      <c r="AX166" s="1604"/>
      <c r="AY166" s="1604"/>
      <c r="AZ166" s="1604"/>
      <c r="BA166" s="1604"/>
      <c r="BB166" s="1604"/>
      <c r="BC166" s="1604"/>
      <c r="BD166" s="1604"/>
      <c r="BE166" s="1604"/>
      <c r="BF166" s="1604"/>
      <c r="BG166" s="1604"/>
      <c r="BH166" s="1604"/>
      <c r="BI166" s="1604"/>
      <c r="BJ166" s="1604"/>
      <c r="BK166" s="1604"/>
      <c r="BL166" s="1604"/>
      <c r="BM166" s="1604"/>
      <c r="BN166" s="1604"/>
      <c r="BO166" s="1604"/>
      <c r="BP166" s="1604"/>
      <c r="BQ166" s="1604"/>
      <c r="BR166" s="1604"/>
      <c r="BS166" s="1604"/>
      <c r="BT166" s="1604"/>
      <c r="BU166" s="1604"/>
      <c r="BV166" s="1604"/>
      <c r="BW166" s="1604"/>
      <c r="BX166" s="1604"/>
      <c r="BY166" s="1604"/>
      <c r="BZ166" s="1604"/>
      <c r="CA166" s="1604"/>
      <c r="CB166" s="1604"/>
      <c r="CC166" s="1604"/>
      <c r="CD166" s="1604"/>
      <c r="CE166" s="1604"/>
      <c r="CF166" s="1604"/>
      <c r="CG166" s="1604"/>
      <c r="CH166" s="1604"/>
      <c r="CI166" s="1604"/>
      <c r="CJ166" s="1604"/>
      <c r="CK166" s="1604"/>
      <c r="CL166" s="1604"/>
      <c r="CM166" s="1604"/>
      <c r="CN166" s="1604"/>
      <c r="CO166" s="1604"/>
      <c r="CP166" s="1604"/>
      <c r="CQ166" s="1604"/>
      <c r="CR166" s="1604"/>
      <c r="CS166" s="1604"/>
      <c r="CT166" s="1604"/>
      <c r="CU166" s="1604"/>
      <c r="CV166" s="1604"/>
      <c r="CW166" s="1604"/>
      <c r="CX166" s="1604"/>
      <c r="CY166" s="1604"/>
      <c r="CZ166" s="1604"/>
      <c r="DA166" s="1604"/>
      <c r="DB166" s="1604"/>
      <c r="DC166" s="1604"/>
      <c r="DD166" s="1604"/>
      <c r="DE166" s="1604"/>
      <c r="DF166" s="1604"/>
      <c r="DG166" s="1604"/>
      <c r="DH166" s="1604"/>
      <c r="DI166" s="1604"/>
      <c r="DJ166" s="1604"/>
      <c r="DK166" s="1604"/>
      <c r="DL166" s="1604"/>
      <c r="DM166" s="1604"/>
      <c r="DN166" s="1604"/>
      <c r="DO166" s="1604"/>
      <c r="DP166" s="1604"/>
      <c r="DQ166" s="1604"/>
      <c r="DR166" s="1604"/>
      <c r="DS166" s="1604"/>
      <c r="DT166" s="1604"/>
      <c r="DU166" s="1604"/>
      <c r="DV166" s="1604"/>
      <c r="DW166" s="1604"/>
      <c r="DX166" s="1604"/>
      <c r="DY166" s="1604"/>
      <c r="DZ166" s="1604"/>
      <c r="EA166" s="1604"/>
      <c r="EB166" s="1604"/>
      <c r="EC166" s="1604"/>
      <c r="ED166" s="1604"/>
      <c r="EE166" s="1604"/>
      <c r="EF166" s="1604"/>
      <c r="EG166" s="1604"/>
      <c r="EH166" s="1604"/>
      <c r="EI166" s="1604"/>
      <c r="EJ166" s="1604"/>
      <c r="EK166" s="1604"/>
      <c r="EL166" s="1604"/>
      <c r="EM166" s="1604"/>
      <c r="EN166" s="1604"/>
      <c r="EO166" s="1604"/>
      <c r="EP166" s="1604"/>
      <c r="EQ166" s="1604"/>
      <c r="ER166" s="1604"/>
      <c r="ES166" s="1604"/>
      <c r="ET166" s="1604"/>
      <c r="EU166" s="1604"/>
      <c r="EV166" s="1604"/>
      <c r="EW166" s="1604"/>
      <c r="EX166" s="1604"/>
      <c r="EY166" s="1604"/>
      <c r="EZ166" s="1604"/>
      <c r="FA166" s="1604"/>
      <c r="FB166" s="1604"/>
      <c r="FC166" s="1604"/>
      <c r="FD166" s="1604"/>
      <c r="FE166" s="1604"/>
      <c r="FF166" s="1604"/>
      <c r="FG166" s="1604"/>
      <c r="FH166" s="1604"/>
      <c r="FI166" s="1604"/>
      <c r="FJ166" s="1604"/>
      <c r="FK166" s="1604"/>
      <c r="FL166" s="1604"/>
      <c r="FM166" s="1604"/>
      <c r="FN166" s="1604"/>
      <c r="FO166" s="1604"/>
      <c r="FP166" s="1604"/>
      <c r="FQ166" s="1604"/>
      <c r="FR166" s="1604"/>
      <c r="FS166" s="1604"/>
      <c r="FT166" s="1604"/>
      <c r="FU166" s="1604"/>
      <c r="FV166" s="1604"/>
      <c r="FW166" s="1604"/>
      <c r="FX166" s="1604"/>
      <c r="FY166" s="1604"/>
      <c r="FZ166" s="1604"/>
      <c r="GA166" s="1604"/>
      <c r="GB166" s="1604"/>
      <c r="GC166" s="1604"/>
      <c r="GD166" s="1604"/>
      <c r="GE166" s="1604"/>
      <c r="GF166" s="1604"/>
      <c r="GG166" s="1604"/>
      <c r="GH166" s="1604"/>
      <c r="GI166" s="1604"/>
      <c r="GJ166" s="1604"/>
      <c r="GK166" s="1604"/>
      <c r="GL166" s="1604"/>
      <c r="GM166" s="1604"/>
      <c r="GN166" s="1604"/>
      <c r="GO166" s="1604"/>
      <c r="GP166" s="1604"/>
      <c r="GQ166" s="1604"/>
      <c r="GR166" s="1604"/>
      <c r="GS166" s="1604"/>
      <c r="GT166" s="1604"/>
      <c r="GU166" s="1604"/>
      <c r="GV166" s="1604"/>
      <c r="GW166" s="1604"/>
      <c r="GX166" s="1604"/>
      <c r="GY166" s="1604"/>
      <c r="GZ166" s="1604"/>
      <c r="HA166" s="1604"/>
      <c r="HB166" s="1604"/>
      <c r="HC166" s="1604"/>
      <c r="HD166" s="1604"/>
      <c r="HE166" s="1604"/>
      <c r="HF166" s="1604"/>
      <c r="HG166" s="1604"/>
      <c r="HH166" s="1604"/>
      <c r="HI166" s="1604"/>
      <c r="HJ166" s="1604"/>
      <c r="HK166" s="1604"/>
      <c r="HL166" s="1604"/>
      <c r="HM166" s="1604"/>
      <c r="HN166" s="1604"/>
      <c r="HO166" s="1604"/>
      <c r="HP166" s="1604"/>
      <c r="HQ166" s="1604"/>
      <c r="HR166" s="1604"/>
      <c r="HS166" s="1604"/>
      <c r="HT166" s="1604"/>
      <c r="HU166" s="1604"/>
      <c r="HV166" s="1604"/>
      <c r="HW166" s="1604"/>
      <c r="HX166" s="1604"/>
      <c r="HY166" s="1604"/>
      <c r="HZ166" s="1604"/>
      <c r="IA166" s="1604"/>
      <c r="IB166" s="1604"/>
      <c r="IC166" s="1604"/>
      <c r="ID166" s="1604"/>
      <c r="IE166" s="1604"/>
      <c r="IF166" s="1604"/>
      <c r="IG166" s="1604"/>
      <c r="IH166" s="1604"/>
      <c r="II166" s="1604"/>
      <c r="IJ166" s="1604"/>
      <c r="IK166" s="1604"/>
      <c r="IL166" s="1604"/>
      <c r="IM166" s="1604"/>
      <c r="IN166" s="1604"/>
      <c r="IO166" s="1604"/>
      <c r="IP166" s="1604"/>
      <c r="IQ166" s="1604"/>
      <c r="IR166" s="1604"/>
      <c r="IS166" s="1604"/>
      <c r="IT166" s="1604"/>
      <c r="IU166" s="1604"/>
    </row>
    <row r="167" spans="1:255">
      <c r="A167" s="2221">
        <v>18</v>
      </c>
      <c r="B167" s="1586"/>
      <c r="C167" s="1586"/>
      <c r="D167" s="1586"/>
      <c r="E167" s="1945"/>
      <c r="F167" s="1585"/>
      <c r="G167" s="1586"/>
      <c r="H167" s="1586"/>
      <c r="I167" s="1586"/>
      <c r="J167" s="1586"/>
      <c r="K167" s="1917"/>
      <c r="L167" s="1917"/>
      <c r="M167" s="1956">
        <v>18</v>
      </c>
      <c r="N167" s="1585"/>
      <c r="O167" s="1917"/>
      <c r="P167" s="1917"/>
      <c r="Q167" s="1917"/>
      <c r="R167" s="1917">
        <f t="shared" si="1"/>
        <v>0</v>
      </c>
      <c r="S167" s="1956">
        <v>18</v>
      </c>
      <c r="T167" s="1604"/>
      <c r="U167" s="1604"/>
      <c r="V167" s="1604"/>
      <c r="W167" s="1604"/>
      <c r="X167" s="1604"/>
      <c r="Y167" s="1604"/>
      <c r="Z167" s="1604"/>
      <c r="AA167" s="1604"/>
      <c r="AB167" s="1604"/>
      <c r="AC167" s="1604"/>
      <c r="AD167" s="1604"/>
      <c r="AE167" s="1604"/>
      <c r="AF167" s="1604"/>
      <c r="AG167" s="1604"/>
      <c r="AH167" s="1604"/>
      <c r="AI167" s="1604"/>
      <c r="AJ167" s="1604"/>
      <c r="AK167" s="1604"/>
      <c r="AL167" s="1604"/>
      <c r="AM167" s="1604"/>
      <c r="AN167" s="1604"/>
      <c r="AO167" s="1604"/>
      <c r="AP167" s="1604"/>
      <c r="AQ167" s="1604"/>
      <c r="AR167" s="1604"/>
      <c r="AS167" s="1604"/>
      <c r="AT167" s="1604"/>
      <c r="AU167" s="1604"/>
      <c r="AV167" s="1604"/>
      <c r="AW167" s="1604"/>
      <c r="AX167" s="1604"/>
      <c r="AY167" s="1604"/>
      <c r="AZ167" s="1604"/>
      <c r="BA167" s="1604"/>
      <c r="BB167" s="1604"/>
      <c r="BC167" s="1604"/>
      <c r="BD167" s="1604"/>
      <c r="BE167" s="1604"/>
      <c r="BF167" s="1604"/>
      <c r="BG167" s="1604"/>
      <c r="BH167" s="1604"/>
      <c r="BI167" s="1604"/>
      <c r="BJ167" s="1604"/>
      <c r="BK167" s="1604"/>
      <c r="BL167" s="1604"/>
      <c r="BM167" s="1604"/>
      <c r="BN167" s="1604"/>
      <c r="BO167" s="1604"/>
      <c r="BP167" s="1604"/>
      <c r="BQ167" s="1604"/>
      <c r="BR167" s="1604"/>
      <c r="BS167" s="1604"/>
      <c r="BT167" s="1604"/>
      <c r="BU167" s="1604"/>
      <c r="BV167" s="1604"/>
      <c r="BW167" s="1604"/>
      <c r="BX167" s="1604"/>
      <c r="BY167" s="1604"/>
      <c r="BZ167" s="1604"/>
      <c r="CA167" s="1604"/>
      <c r="CB167" s="1604"/>
      <c r="CC167" s="1604"/>
      <c r="CD167" s="1604"/>
      <c r="CE167" s="1604"/>
      <c r="CF167" s="1604"/>
      <c r="CG167" s="1604"/>
      <c r="CH167" s="1604"/>
      <c r="CI167" s="1604"/>
      <c r="CJ167" s="1604"/>
      <c r="CK167" s="1604"/>
      <c r="CL167" s="1604"/>
      <c r="CM167" s="1604"/>
      <c r="CN167" s="1604"/>
      <c r="CO167" s="1604"/>
      <c r="CP167" s="1604"/>
      <c r="CQ167" s="1604"/>
      <c r="CR167" s="1604"/>
      <c r="CS167" s="1604"/>
      <c r="CT167" s="1604"/>
      <c r="CU167" s="1604"/>
      <c r="CV167" s="1604"/>
      <c r="CW167" s="1604"/>
      <c r="CX167" s="1604"/>
      <c r="CY167" s="1604"/>
      <c r="CZ167" s="1604"/>
      <c r="DA167" s="1604"/>
      <c r="DB167" s="1604"/>
      <c r="DC167" s="1604"/>
      <c r="DD167" s="1604"/>
      <c r="DE167" s="1604"/>
      <c r="DF167" s="1604"/>
      <c r="DG167" s="1604"/>
      <c r="DH167" s="1604"/>
      <c r="DI167" s="1604"/>
      <c r="DJ167" s="1604"/>
      <c r="DK167" s="1604"/>
      <c r="DL167" s="1604"/>
      <c r="DM167" s="1604"/>
      <c r="DN167" s="1604"/>
      <c r="DO167" s="1604"/>
      <c r="DP167" s="1604"/>
      <c r="DQ167" s="1604"/>
      <c r="DR167" s="1604"/>
      <c r="DS167" s="1604"/>
      <c r="DT167" s="1604"/>
      <c r="DU167" s="1604"/>
      <c r="DV167" s="1604"/>
      <c r="DW167" s="1604"/>
      <c r="DX167" s="1604"/>
      <c r="DY167" s="1604"/>
      <c r="DZ167" s="1604"/>
      <c r="EA167" s="1604"/>
      <c r="EB167" s="1604"/>
      <c r="EC167" s="1604"/>
      <c r="ED167" s="1604"/>
      <c r="EE167" s="1604"/>
      <c r="EF167" s="1604"/>
      <c r="EG167" s="1604"/>
      <c r="EH167" s="1604"/>
      <c r="EI167" s="1604"/>
      <c r="EJ167" s="1604"/>
      <c r="EK167" s="1604"/>
      <c r="EL167" s="1604"/>
      <c r="EM167" s="1604"/>
      <c r="EN167" s="1604"/>
      <c r="EO167" s="1604"/>
      <c r="EP167" s="1604"/>
      <c r="EQ167" s="1604"/>
      <c r="ER167" s="1604"/>
      <c r="ES167" s="1604"/>
      <c r="ET167" s="1604"/>
      <c r="EU167" s="1604"/>
      <c r="EV167" s="1604"/>
      <c r="EW167" s="1604"/>
      <c r="EX167" s="1604"/>
      <c r="EY167" s="1604"/>
      <c r="EZ167" s="1604"/>
      <c r="FA167" s="1604"/>
      <c r="FB167" s="1604"/>
      <c r="FC167" s="1604"/>
      <c r="FD167" s="1604"/>
      <c r="FE167" s="1604"/>
      <c r="FF167" s="1604"/>
      <c r="FG167" s="1604"/>
      <c r="FH167" s="1604"/>
      <c r="FI167" s="1604"/>
      <c r="FJ167" s="1604"/>
      <c r="FK167" s="1604"/>
      <c r="FL167" s="1604"/>
      <c r="FM167" s="1604"/>
      <c r="FN167" s="1604"/>
      <c r="FO167" s="1604"/>
      <c r="FP167" s="1604"/>
      <c r="FQ167" s="1604"/>
      <c r="FR167" s="1604"/>
      <c r="FS167" s="1604"/>
      <c r="FT167" s="1604"/>
      <c r="FU167" s="1604"/>
      <c r="FV167" s="1604"/>
      <c r="FW167" s="1604"/>
      <c r="FX167" s="1604"/>
      <c r="FY167" s="1604"/>
      <c r="FZ167" s="1604"/>
      <c r="GA167" s="1604"/>
      <c r="GB167" s="1604"/>
      <c r="GC167" s="1604"/>
      <c r="GD167" s="1604"/>
      <c r="GE167" s="1604"/>
      <c r="GF167" s="1604"/>
      <c r="GG167" s="1604"/>
      <c r="GH167" s="1604"/>
      <c r="GI167" s="1604"/>
      <c r="GJ167" s="1604"/>
      <c r="GK167" s="1604"/>
      <c r="GL167" s="1604"/>
      <c r="GM167" s="1604"/>
      <c r="GN167" s="1604"/>
      <c r="GO167" s="1604"/>
      <c r="GP167" s="1604"/>
      <c r="GQ167" s="1604"/>
      <c r="GR167" s="1604"/>
      <c r="GS167" s="1604"/>
      <c r="GT167" s="1604"/>
      <c r="GU167" s="1604"/>
      <c r="GV167" s="1604"/>
      <c r="GW167" s="1604"/>
      <c r="GX167" s="1604"/>
      <c r="GY167" s="1604"/>
      <c r="GZ167" s="1604"/>
      <c r="HA167" s="1604"/>
      <c r="HB167" s="1604"/>
      <c r="HC167" s="1604"/>
      <c r="HD167" s="1604"/>
      <c r="HE167" s="1604"/>
      <c r="HF167" s="1604"/>
      <c r="HG167" s="1604"/>
      <c r="HH167" s="1604"/>
      <c r="HI167" s="1604"/>
      <c r="HJ167" s="1604"/>
      <c r="HK167" s="1604"/>
      <c r="HL167" s="1604"/>
      <c r="HM167" s="1604"/>
      <c r="HN167" s="1604"/>
      <c r="HO167" s="1604"/>
      <c r="HP167" s="1604"/>
      <c r="HQ167" s="1604"/>
      <c r="HR167" s="1604"/>
      <c r="HS167" s="1604"/>
      <c r="HT167" s="1604"/>
      <c r="HU167" s="1604"/>
      <c r="HV167" s="1604"/>
      <c r="HW167" s="1604"/>
      <c r="HX167" s="1604"/>
      <c r="HY167" s="1604"/>
      <c r="HZ167" s="1604"/>
      <c r="IA167" s="1604"/>
      <c r="IB167" s="1604"/>
      <c r="IC167" s="1604"/>
      <c r="ID167" s="1604"/>
      <c r="IE167" s="1604"/>
      <c r="IF167" s="1604"/>
      <c r="IG167" s="1604"/>
      <c r="IH167" s="1604"/>
      <c r="II167" s="1604"/>
      <c r="IJ167" s="1604"/>
      <c r="IK167" s="1604"/>
      <c r="IL167" s="1604"/>
      <c r="IM167" s="1604"/>
      <c r="IN167" s="1604"/>
      <c r="IO167" s="1604"/>
      <c r="IP167" s="1604"/>
      <c r="IQ167" s="1604"/>
      <c r="IR167" s="1604"/>
      <c r="IS167" s="1604"/>
      <c r="IT167" s="1604"/>
      <c r="IU167" s="1604"/>
    </row>
    <row r="168" spans="1:255">
      <c r="A168" s="2221">
        <v>19</v>
      </c>
      <c r="B168" s="1586"/>
      <c r="C168" s="1586"/>
      <c r="D168" s="1586"/>
      <c r="E168" s="1945"/>
      <c r="F168" s="1585"/>
      <c r="G168" s="1586"/>
      <c r="H168" s="1586"/>
      <c r="I168" s="1586"/>
      <c r="J168" s="1586"/>
      <c r="K168" s="1917"/>
      <c r="L168" s="1917"/>
      <c r="M168" s="1956">
        <v>19</v>
      </c>
      <c r="N168" s="1585"/>
      <c r="O168" s="1917"/>
      <c r="P168" s="1917"/>
      <c r="Q168" s="1917"/>
      <c r="R168" s="1917">
        <f t="shared" si="1"/>
        <v>0</v>
      </c>
      <c r="S168" s="1956">
        <v>19</v>
      </c>
      <c r="T168" s="1604"/>
      <c r="U168" s="1604"/>
      <c r="V168" s="1604"/>
      <c r="W168" s="1604"/>
      <c r="X168" s="1604"/>
      <c r="Y168" s="1604"/>
      <c r="Z168" s="1604"/>
      <c r="AA168" s="1604"/>
      <c r="AB168" s="1604"/>
      <c r="AC168" s="1604"/>
      <c r="AD168" s="1604"/>
      <c r="AE168" s="1604"/>
      <c r="AF168" s="1604"/>
      <c r="AG168" s="1604"/>
      <c r="AH168" s="1604"/>
      <c r="AI168" s="1604"/>
      <c r="AJ168" s="1604"/>
      <c r="AK168" s="1604"/>
      <c r="AL168" s="1604"/>
      <c r="AM168" s="1604"/>
      <c r="AN168" s="1604"/>
      <c r="AO168" s="1604"/>
      <c r="AP168" s="1604"/>
      <c r="AQ168" s="1604"/>
      <c r="AR168" s="1604"/>
      <c r="AS168" s="1604"/>
      <c r="AT168" s="1604"/>
      <c r="AU168" s="1604"/>
      <c r="AV168" s="1604"/>
      <c r="AW168" s="1604"/>
      <c r="AX168" s="1604"/>
      <c r="AY168" s="1604"/>
      <c r="AZ168" s="1604"/>
      <c r="BA168" s="1604"/>
      <c r="BB168" s="1604"/>
      <c r="BC168" s="1604"/>
      <c r="BD168" s="1604"/>
      <c r="BE168" s="1604"/>
      <c r="BF168" s="1604"/>
      <c r="BG168" s="1604"/>
      <c r="BH168" s="1604"/>
      <c r="BI168" s="1604"/>
      <c r="BJ168" s="1604"/>
      <c r="BK168" s="1604"/>
      <c r="BL168" s="1604"/>
      <c r="BM168" s="1604"/>
      <c r="BN168" s="1604"/>
      <c r="BO168" s="1604"/>
      <c r="BP168" s="1604"/>
      <c r="BQ168" s="1604"/>
      <c r="BR168" s="1604"/>
      <c r="BS168" s="1604"/>
      <c r="BT168" s="1604"/>
      <c r="BU168" s="1604"/>
      <c r="BV168" s="1604"/>
      <c r="BW168" s="1604"/>
      <c r="BX168" s="1604"/>
      <c r="BY168" s="1604"/>
      <c r="BZ168" s="1604"/>
      <c r="CA168" s="1604"/>
      <c r="CB168" s="1604"/>
      <c r="CC168" s="1604"/>
      <c r="CD168" s="1604"/>
      <c r="CE168" s="1604"/>
      <c r="CF168" s="1604"/>
      <c r="CG168" s="1604"/>
      <c r="CH168" s="1604"/>
      <c r="CI168" s="1604"/>
      <c r="CJ168" s="1604"/>
      <c r="CK168" s="1604"/>
      <c r="CL168" s="1604"/>
      <c r="CM168" s="1604"/>
      <c r="CN168" s="1604"/>
      <c r="CO168" s="1604"/>
      <c r="CP168" s="1604"/>
      <c r="CQ168" s="1604"/>
      <c r="CR168" s="1604"/>
      <c r="CS168" s="1604"/>
      <c r="CT168" s="1604"/>
      <c r="CU168" s="1604"/>
      <c r="CV168" s="1604"/>
      <c r="CW168" s="1604"/>
      <c r="CX168" s="1604"/>
      <c r="CY168" s="1604"/>
      <c r="CZ168" s="1604"/>
      <c r="DA168" s="1604"/>
      <c r="DB168" s="1604"/>
      <c r="DC168" s="1604"/>
      <c r="DD168" s="1604"/>
      <c r="DE168" s="1604"/>
      <c r="DF168" s="1604"/>
      <c r="DG168" s="1604"/>
      <c r="DH168" s="1604"/>
      <c r="DI168" s="1604"/>
      <c r="DJ168" s="1604"/>
      <c r="DK168" s="1604"/>
      <c r="DL168" s="1604"/>
      <c r="DM168" s="1604"/>
      <c r="DN168" s="1604"/>
      <c r="DO168" s="1604"/>
      <c r="DP168" s="1604"/>
      <c r="DQ168" s="1604"/>
      <c r="DR168" s="1604"/>
      <c r="DS168" s="1604"/>
      <c r="DT168" s="1604"/>
      <c r="DU168" s="1604"/>
      <c r="DV168" s="1604"/>
      <c r="DW168" s="1604"/>
      <c r="DX168" s="1604"/>
      <c r="DY168" s="1604"/>
      <c r="DZ168" s="1604"/>
      <c r="EA168" s="1604"/>
      <c r="EB168" s="1604"/>
      <c r="EC168" s="1604"/>
      <c r="ED168" s="1604"/>
      <c r="EE168" s="1604"/>
      <c r="EF168" s="1604"/>
      <c r="EG168" s="1604"/>
      <c r="EH168" s="1604"/>
      <c r="EI168" s="1604"/>
      <c r="EJ168" s="1604"/>
      <c r="EK168" s="1604"/>
      <c r="EL168" s="1604"/>
      <c r="EM168" s="1604"/>
      <c r="EN168" s="1604"/>
      <c r="EO168" s="1604"/>
      <c r="EP168" s="1604"/>
      <c r="EQ168" s="1604"/>
      <c r="ER168" s="1604"/>
      <c r="ES168" s="1604"/>
      <c r="ET168" s="1604"/>
      <c r="EU168" s="1604"/>
      <c r="EV168" s="1604"/>
      <c r="EW168" s="1604"/>
      <c r="EX168" s="1604"/>
      <c r="EY168" s="1604"/>
      <c r="EZ168" s="1604"/>
      <c r="FA168" s="1604"/>
      <c r="FB168" s="1604"/>
      <c r="FC168" s="1604"/>
      <c r="FD168" s="1604"/>
      <c r="FE168" s="1604"/>
      <c r="FF168" s="1604"/>
      <c r="FG168" s="1604"/>
      <c r="FH168" s="1604"/>
      <c r="FI168" s="1604"/>
      <c r="FJ168" s="1604"/>
      <c r="FK168" s="1604"/>
      <c r="FL168" s="1604"/>
      <c r="FM168" s="1604"/>
      <c r="FN168" s="1604"/>
      <c r="FO168" s="1604"/>
      <c r="FP168" s="1604"/>
      <c r="FQ168" s="1604"/>
      <c r="FR168" s="1604"/>
      <c r="FS168" s="1604"/>
      <c r="FT168" s="1604"/>
      <c r="FU168" s="1604"/>
      <c r="FV168" s="1604"/>
      <c r="FW168" s="1604"/>
      <c r="FX168" s="1604"/>
      <c r="FY168" s="1604"/>
      <c r="FZ168" s="1604"/>
      <c r="GA168" s="1604"/>
      <c r="GB168" s="1604"/>
      <c r="GC168" s="1604"/>
      <c r="GD168" s="1604"/>
      <c r="GE168" s="1604"/>
      <c r="GF168" s="1604"/>
      <c r="GG168" s="1604"/>
      <c r="GH168" s="1604"/>
      <c r="GI168" s="1604"/>
      <c r="GJ168" s="1604"/>
      <c r="GK168" s="1604"/>
      <c r="GL168" s="1604"/>
      <c r="GM168" s="1604"/>
      <c r="GN168" s="1604"/>
      <c r="GO168" s="1604"/>
      <c r="GP168" s="1604"/>
      <c r="GQ168" s="1604"/>
      <c r="GR168" s="1604"/>
      <c r="GS168" s="1604"/>
      <c r="GT168" s="1604"/>
      <c r="GU168" s="1604"/>
      <c r="GV168" s="1604"/>
      <c r="GW168" s="1604"/>
      <c r="GX168" s="1604"/>
      <c r="GY168" s="1604"/>
      <c r="GZ168" s="1604"/>
      <c r="HA168" s="1604"/>
      <c r="HB168" s="1604"/>
      <c r="HC168" s="1604"/>
      <c r="HD168" s="1604"/>
      <c r="HE168" s="1604"/>
      <c r="HF168" s="1604"/>
      <c r="HG168" s="1604"/>
      <c r="HH168" s="1604"/>
      <c r="HI168" s="1604"/>
      <c r="HJ168" s="1604"/>
      <c r="HK168" s="1604"/>
      <c r="HL168" s="1604"/>
      <c r="HM168" s="1604"/>
      <c r="HN168" s="1604"/>
      <c r="HO168" s="1604"/>
      <c r="HP168" s="1604"/>
      <c r="HQ168" s="1604"/>
      <c r="HR168" s="1604"/>
      <c r="HS168" s="1604"/>
      <c r="HT168" s="1604"/>
      <c r="HU168" s="1604"/>
      <c r="HV168" s="1604"/>
      <c r="HW168" s="1604"/>
      <c r="HX168" s="1604"/>
      <c r="HY168" s="1604"/>
      <c r="HZ168" s="1604"/>
      <c r="IA168" s="1604"/>
      <c r="IB168" s="1604"/>
      <c r="IC168" s="1604"/>
      <c r="ID168" s="1604"/>
      <c r="IE168" s="1604"/>
      <c r="IF168" s="1604"/>
      <c r="IG168" s="1604"/>
      <c r="IH168" s="1604"/>
      <c r="II168" s="1604"/>
      <c r="IJ168" s="1604"/>
      <c r="IK168" s="1604"/>
      <c r="IL168" s="1604"/>
      <c r="IM168" s="1604"/>
      <c r="IN168" s="1604"/>
      <c r="IO168" s="1604"/>
      <c r="IP168" s="1604"/>
      <c r="IQ168" s="1604"/>
      <c r="IR168" s="1604"/>
      <c r="IS168" s="1604"/>
      <c r="IT168" s="1604"/>
      <c r="IU168" s="1604"/>
    </row>
    <row r="169" spans="1:255">
      <c r="A169" s="2221">
        <v>20</v>
      </c>
      <c r="B169" s="1586"/>
      <c r="C169" s="1586"/>
      <c r="D169" s="1586"/>
      <c r="E169" s="1945"/>
      <c r="F169" s="1585"/>
      <c r="G169" s="1586"/>
      <c r="H169" s="1586"/>
      <c r="I169" s="1586"/>
      <c r="J169" s="1586"/>
      <c r="K169" s="1917"/>
      <c r="L169" s="1917"/>
      <c r="M169" s="1956">
        <v>20</v>
      </c>
      <c r="N169" s="1585"/>
      <c r="O169" s="1917"/>
      <c r="P169" s="1917"/>
      <c r="Q169" s="1917"/>
      <c r="R169" s="1917">
        <f t="shared" si="1"/>
        <v>0</v>
      </c>
      <c r="S169" s="1956">
        <v>20</v>
      </c>
      <c r="T169" s="1604"/>
      <c r="U169" s="1604"/>
      <c r="V169" s="1604"/>
      <c r="W169" s="1604"/>
      <c r="X169" s="1604"/>
      <c r="Y169" s="1604"/>
      <c r="Z169" s="1604"/>
      <c r="AA169" s="1604"/>
      <c r="AB169" s="1604"/>
      <c r="AC169" s="1604"/>
      <c r="AD169" s="1604"/>
      <c r="AE169" s="1604"/>
      <c r="AF169" s="1604"/>
      <c r="AG169" s="1604"/>
      <c r="AH169" s="1604"/>
      <c r="AI169" s="1604"/>
      <c r="AJ169" s="1604"/>
      <c r="AK169" s="1604"/>
      <c r="AL169" s="1604"/>
      <c r="AM169" s="1604"/>
      <c r="AN169" s="1604"/>
      <c r="AO169" s="1604"/>
      <c r="AP169" s="1604"/>
      <c r="AQ169" s="1604"/>
      <c r="AR169" s="1604"/>
      <c r="AS169" s="1604"/>
      <c r="AT169" s="1604"/>
      <c r="AU169" s="1604"/>
      <c r="AV169" s="1604"/>
      <c r="AW169" s="1604"/>
      <c r="AX169" s="1604"/>
      <c r="AY169" s="1604"/>
      <c r="AZ169" s="1604"/>
      <c r="BA169" s="1604"/>
      <c r="BB169" s="1604"/>
      <c r="BC169" s="1604"/>
      <c r="BD169" s="1604"/>
      <c r="BE169" s="1604"/>
      <c r="BF169" s="1604"/>
      <c r="BG169" s="1604"/>
      <c r="BH169" s="1604"/>
      <c r="BI169" s="1604"/>
      <c r="BJ169" s="1604"/>
      <c r="BK169" s="1604"/>
      <c r="BL169" s="1604"/>
      <c r="BM169" s="1604"/>
      <c r="BN169" s="1604"/>
      <c r="BO169" s="1604"/>
      <c r="BP169" s="1604"/>
      <c r="BQ169" s="1604"/>
      <c r="BR169" s="1604"/>
      <c r="BS169" s="1604"/>
      <c r="BT169" s="1604"/>
      <c r="BU169" s="1604"/>
      <c r="BV169" s="1604"/>
      <c r="BW169" s="1604"/>
      <c r="BX169" s="1604"/>
      <c r="BY169" s="1604"/>
      <c r="BZ169" s="1604"/>
      <c r="CA169" s="1604"/>
      <c r="CB169" s="1604"/>
      <c r="CC169" s="1604"/>
      <c r="CD169" s="1604"/>
      <c r="CE169" s="1604"/>
      <c r="CF169" s="1604"/>
      <c r="CG169" s="1604"/>
      <c r="CH169" s="1604"/>
      <c r="CI169" s="1604"/>
      <c r="CJ169" s="1604"/>
      <c r="CK169" s="1604"/>
      <c r="CL169" s="1604"/>
      <c r="CM169" s="1604"/>
      <c r="CN169" s="1604"/>
      <c r="CO169" s="1604"/>
      <c r="CP169" s="1604"/>
      <c r="CQ169" s="1604"/>
      <c r="CR169" s="1604"/>
      <c r="CS169" s="1604"/>
      <c r="CT169" s="1604"/>
      <c r="CU169" s="1604"/>
      <c r="CV169" s="1604"/>
      <c r="CW169" s="1604"/>
      <c r="CX169" s="1604"/>
      <c r="CY169" s="1604"/>
      <c r="CZ169" s="1604"/>
      <c r="DA169" s="1604"/>
      <c r="DB169" s="1604"/>
      <c r="DC169" s="1604"/>
      <c r="DD169" s="1604"/>
      <c r="DE169" s="1604"/>
      <c r="DF169" s="1604"/>
      <c r="DG169" s="1604"/>
      <c r="DH169" s="1604"/>
      <c r="DI169" s="1604"/>
      <c r="DJ169" s="1604"/>
      <c r="DK169" s="1604"/>
      <c r="DL169" s="1604"/>
      <c r="DM169" s="1604"/>
      <c r="DN169" s="1604"/>
      <c r="DO169" s="1604"/>
      <c r="DP169" s="1604"/>
      <c r="DQ169" s="1604"/>
      <c r="DR169" s="1604"/>
      <c r="DS169" s="1604"/>
      <c r="DT169" s="1604"/>
      <c r="DU169" s="1604"/>
      <c r="DV169" s="1604"/>
      <c r="DW169" s="1604"/>
      <c r="DX169" s="1604"/>
      <c r="DY169" s="1604"/>
      <c r="DZ169" s="1604"/>
      <c r="EA169" s="1604"/>
      <c r="EB169" s="1604"/>
      <c r="EC169" s="1604"/>
      <c r="ED169" s="1604"/>
      <c r="EE169" s="1604"/>
      <c r="EF169" s="1604"/>
      <c r="EG169" s="1604"/>
      <c r="EH169" s="1604"/>
      <c r="EI169" s="1604"/>
      <c r="EJ169" s="1604"/>
      <c r="EK169" s="1604"/>
      <c r="EL169" s="1604"/>
      <c r="EM169" s="1604"/>
      <c r="EN169" s="1604"/>
      <c r="EO169" s="1604"/>
      <c r="EP169" s="1604"/>
      <c r="EQ169" s="1604"/>
      <c r="ER169" s="1604"/>
      <c r="ES169" s="1604"/>
      <c r="ET169" s="1604"/>
      <c r="EU169" s="1604"/>
      <c r="EV169" s="1604"/>
      <c r="EW169" s="1604"/>
      <c r="EX169" s="1604"/>
      <c r="EY169" s="1604"/>
      <c r="EZ169" s="1604"/>
      <c r="FA169" s="1604"/>
      <c r="FB169" s="1604"/>
      <c r="FC169" s="1604"/>
      <c r="FD169" s="1604"/>
      <c r="FE169" s="1604"/>
      <c r="FF169" s="1604"/>
      <c r="FG169" s="1604"/>
      <c r="FH169" s="1604"/>
      <c r="FI169" s="1604"/>
      <c r="FJ169" s="1604"/>
      <c r="FK169" s="1604"/>
      <c r="FL169" s="1604"/>
      <c r="FM169" s="1604"/>
      <c r="FN169" s="1604"/>
      <c r="FO169" s="1604"/>
      <c r="FP169" s="1604"/>
      <c r="FQ169" s="1604"/>
      <c r="FR169" s="1604"/>
      <c r="FS169" s="1604"/>
      <c r="FT169" s="1604"/>
      <c r="FU169" s="1604"/>
      <c r="FV169" s="1604"/>
      <c r="FW169" s="1604"/>
      <c r="FX169" s="1604"/>
      <c r="FY169" s="1604"/>
      <c r="FZ169" s="1604"/>
      <c r="GA169" s="1604"/>
      <c r="GB169" s="1604"/>
      <c r="GC169" s="1604"/>
      <c r="GD169" s="1604"/>
      <c r="GE169" s="1604"/>
      <c r="GF169" s="1604"/>
      <c r="GG169" s="1604"/>
      <c r="GH169" s="1604"/>
      <c r="GI169" s="1604"/>
      <c r="GJ169" s="1604"/>
      <c r="GK169" s="1604"/>
      <c r="GL169" s="1604"/>
      <c r="GM169" s="1604"/>
      <c r="GN169" s="1604"/>
      <c r="GO169" s="1604"/>
      <c r="GP169" s="1604"/>
      <c r="GQ169" s="1604"/>
      <c r="GR169" s="1604"/>
      <c r="GS169" s="1604"/>
      <c r="GT169" s="1604"/>
      <c r="GU169" s="1604"/>
      <c r="GV169" s="1604"/>
      <c r="GW169" s="1604"/>
      <c r="GX169" s="1604"/>
      <c r="GY169" s="1604"/>
      <c r="GZ169" s="1604"/>
      <c r="HA169" s="1604"/>
      <c r="HB169" s="1604"/>
      <c r="HC169" s="1604"/>
      <c r="HD169" s="1604"/>
      <c r="HE169" s="1604"/>
      <c r="HF169" s="1604"/>
      <c r="HG169" s="1604"/>
      <c r="HH169" s="1604"/>
      <c r="HI169" s="1604"/>
      <c r="HJ169" s="1604"/>
      <c r="HK169" s="1604"/>
      <c r="HL169" s="1604"/>
      <c r="HM169" s="1604"/>
      <c r="HN169" s="1604"/>
      <c r="HO169" s="1604"/>
      <c r="HP169" s="1604"/>
      <c r="HQ169" s="1604"/>
      <c r="HR169" s="1604"/>
      <c r="HS169" s="1604"/>
      <c r="HT169" s="1604"/>
      <c r="HU169" s="1604"/>
      <c r="HV169" s="1604"/>
      <c r="HW169" s="1604"/>
      <c r="HX169" s="1604"/>
      <c r="HY169" s="1604"/>
      <c r="HZ169" s="1604"/>
      <c r="IA169" s="1604"/>
      <c r="IB169" s="1604"/>
      <c r="IC169" s="1604"/>
      <c r="ID169" s="1604"/>
      <c r="IE169" s="1604"/>
      <c r="IF169" s="1604"/>
      <c r="IG169" s="1604"/>
      <c r="IH169" s="1604"/>
      <c r="II169" s="1604"/>
      <c r="IJ169" s="1604"/>
      <c r="IK169" s="1604"/>
      <c r="IL169" s="1604"/>
      <c r="IM169" s="1604"/>
      <c r="IN169" s="1604"/>
      <c r="IO169" s="1604"/>
      <c r="IP169" s="1604"/>
      <c r="IQ169" s="1604"/>
      <c r="IR169" s="1604"/>
      <c r="IS169" s="1604"/>
      <c r="IT169" s="1604"/>
      <c r="IU169" s="1604"/>
    </row>
    <row r="170" spans="1:255">
      <c r="A170" s="2221">
        <v>21</v>
      </c>
      <c r="B170" s="1586"/>
      <c r="C170" s="1586"/>
      <c r="D170" s="1586"/>
      <c r="E170" s="1945"/>
      <c r="F170" s="1585"/>
      <c r="G170" s="1586"/>
      <c r="H170" s="1586"/>
      <c r="I170" s="1586"/>
      <c r="J170" s="1586"/>
      <c r="K170" s="1917"/>
      <c r="L170" s="1917"/>
      <c r="M170" s="1956">
        <v>21</v>
      </c>
      <c r="N170" s="1585"/>
      <c r="O170" s="1917"/>
      <c r="P170" s="1917"/>
      <c r="Q170" s="1917"/>
      <c r="R170" s="1917">
        <f t="shared" si="1"/>
        <v>0</v>
      </c>
      <c r="S170" s="1956">
        <v>21</v>
      </c>
      <c r="T170" s="1604"/>
      <c r="U170" s="1604"/>
      <c r="V170" s="1604"/>
      <c r="W170" s="1604"/>
      <c r="X170" s="1604"/>
      <c r="Y170" s="1604"/>
      <c r="Z170" s="1604"/>
      <c r="AA170" s="1604"/>
      <c r="AB170" s="1604"/>
      <c r="AC170" s="1604"/>
      <c r="AD170" s="1604"/>
      <c r="AE170" s="1604"/>
      <c r="AF170" s="1604"/>
      <c r="AG170" s="1604"/>
      <c r="AH170" s="1604"/>
      <c r="AI170" s="1604"/>
      <c r="AJ170" s="1604"/>
      <c r="AK170" s="1604"/>
      <c r="AL170" s="1604"/>
      <c r="AM170" s="1604"/>
      <c r="AN170" s="1604"/>
      <c r="AO170" s="1604"/>
      <c r="AP170" s="1604"/>
      <c r="AQ170" s="1604"/>
      <c r="AR170" s="1604"/>
      <c r="AS170" s="1604"/>
      <c r="AT170" s="1604"/>
      <c r="AU170" s="1604"/>
      <c r="AV170" s="1604"/>
      <c r="AW170" s="1604"/>
      <c r="AX170" s="1604"/>
      <c r="AY170" s="1604"/>
      <c r="AZ170" s="1604"/>
      <c r="BA170" s="1604"/>
      <c r="BB170" s="1604"/>
      <c r="BC170" s="1604"/>
      <c r="BD170" s="1604"/>
      <c r="BE170" s="1604"/>
      <c r="BF170" s="1604"/>
      <c r="BG170" s="1604"/>
      <c r="BH170" s="1604"/>
      <c r="BI170" s="1604"/>
      <c r="BJ170" s="1604"/>
      <c r="BK170" s="1604"/>
      <c r="BL170" s="1604"/>
      <c r="BM170" s="1604"/>
      <c r="BN170" s="1604"/>
      <c r="BO170" s="1604"/>
      <c r="BP170" s="1604"/>
      <c r="BQ170" s="1604"/>
      <c r="BR170" s="1604"/>
      <c r="BS170" s="1604"/>
      <c r="BT170" s="1604"/>
      <c r="BU170" s="1604"/>
      <c r="BV170" s="1604"/>
      <c r="BW170" s="1604"/>
      <c r="BX170" s="1604"/>
      <c r="BY170" s="1604"/>
      <c r="BZ170" s="1604"/>
      <c r="CA170" s="1604"/>
      <c r="CB170" s="1604"/>
      <c r="CC170" s="1604"/>
      <c r="CD170" s="1604"/>
      <c r="CE170" s="1604"/>
      <c r="CF170" s="1604"/>
      <c r="CG170" s="1604"/>
      <c r="CH170" s="1604"/>
      <c r="CI170" s="1604"/>
      <c r="CJ170" s="1604"/>
      <c r="CK170" s="1604"/>
      <c r="CL170" s="1604"/>
      <c r="CM170" s="1604"/>
      <c r="CN170" s="1604"/>
      <c r="CO170" s="1604"/>
      <c r="CP170" s="1604"/>
      <c r="CQ170" s="1604"/>
      <c r="CR170" s="1604"/>
      <c r="CS170" s="1604"/>
      <c r="CT170" s="1604"/>
      <c r="CU170" s="1604"/>
      <c r="CV170" s="1604"/>
      <c r="CW170" s="1604"/>
      <c r="CX170" s="1604"/>
      <c r="CY170" s="1604"/>
      <c r="CZ170" s="1604"/>
      <c r="DA170" s="1604"/>
      <c r="DB170" s="1604"/>
      <c r="DC170" s="1604"/>
      <c r="DD170" s="1604"/>
      <c r="DE170" s="1604"/>
      <c r="DF170" s="1604"/>
      <c r="DG170" s="1604"/>
      <c r="DH170" s="1604"/>
      <c r="DI170" s="1604"/>
      <c r="DJ170" s="1604"/>
      <c r="DK170" s="1604"/>
      <c r="DL170" s="1604"/>
      <c r="DM170" s="1604"/>
      <c r="DN170" s="1604"/>
      <c r="DO170" s="1604"/>
      <c r="DP170" s="1604"/>
      <c r="DQ170" s="1604"/>
      <c r="DR170" s="1604"/>
      <c r="DS170" s="1604"/>
      <c r="DT170" s="1604"/>
      <c r="DU170" s="1604"/>
      <c r="DV170" s="1604"/>
      <c r="DW170" s="1604"/>
      <c r="DX170" s="1604"/>
      <c r="DY170" s="1604"/>
      <c r="DZ170" s="1604"/>
      <c r="EA170" s="1604"/>
      <c r="EB170" s="1604"/>
      <c r="EC170" s="1604"/>
      <c r="ED170" s="1604"/>
      <c r="EE170" s="1604"/>
      <c r="EF170" s="1604"/>
      <c r="EG170" s="1604"/>
      <c r="EH170" s="1604"/>
      <c r="EI170" s="1604"/>
      <c r="EJ170" s="1604"/>
      <c r="EK170" s="1604"/>
      <c r="EL170" s="1604"/>
      <c r="EM170" s="1604"/>
      <c r="EN170" s="1604"/>
      <c r="EO170" s="1604"/>
      <c r="EP170" s="1604"/>
      <c r="EQ170" s="1604"/>
      <c r="ER170" s="1604"/>
      <c r="ES170" s="1604"/>
      <c r="ET170" s="1604"/>
      <c r="EU170" s="1604"/>
      <c r="EV170" s="1604"/>
      <c r="EW170" s="1604"/>
      <c r="EX170" s="1604"/>
      <c r="EY170" s="1604"/>
      <c r="EZ170" s="1604"/>
      <c r="FA170" s="1604"/>
      <c r="FB170" s="1604"/>
      <c r="FC170" s="1604"/>
      <c r="FD170" s="1604"/>
      <c r="FE170" s="1604"/>
      <c r="FF170" s="1604"/>
      <c r="FG170" s="1604"/>
      <c r="FH170" s="1604"/>
      <c r="FI170" s="1604"/>
      <c r="FJ170" s="1604"/>
      <c r="FK170" s="1604"/>
      <c r="FL170" s="1604"/>
      <c r="FM170" s="1604"/>
      <c r="FN170" s="1604"/>
      <c r="FO170" s="1604"/>
      <c r="FP170" s="1604"/>
      <c r="FQ170" s="1604"/>
      <c r="FR170" s="1604"/>
      <c r="FS170" s="1604"/>
      <c r="FT170" s="1604"/>
      <c r="FU170" s="1604"/>
      <c r="FV170" s="1604"/>
      <c r="FW170" s="1604"/>
      <c r="FX170" s="1604"/>
      <c r="FY170" s="1604"/>
      <c r="FZ170" s="1604"/>
      <c r="GA170" s="1604"/>
      <c r="GB170" s="1604"/>
      <c r="GC170" s="1604"/>
      <c r="GD170" s="1604"/>
      <c r="GE170" s="1604"/>
      <c r="GF170" s="1604"/>
      <c r="GG170" s="1604"/>
      <c r="GH170" s="1604"/>
      <c r="GI170" s="1604"/>
      <c r="GJ170" s="1604"/>
      <c r="GK170" s="1604"/>
      <c r="GL170" s="1604"/>
      <c r="GM170" s="1604"/>
      <c r="GN170" s="1604"/>
      <c r="GO170" s="1604"/>
      <c r="GP170" s="1604"/>
      <c r="GQ170" s="1604"/>
      <c r="GR170" s="1604"/>
      <c r="GS170" s="1604"/>
      <c r="GT170" s="1604"/>
      <c r="GU170" s="1604"/>
      <c r="GV170" s="1604"/>
      <c r="GW170" s="1604"/>
      <c r="GX170" s="1604"/>
      <c r="GY170" s="1604"/>
      <c r="GZ170" s="1604"/>
      <c r="HA170" s="1604"/>
      <c r="HB170" s="1604"/>
      <c r="HC170" s="1604"/>
      <c r="HD170" s="1604"/>
      <c r="HE170" s="1604"/>
      <c r="HF170" s="1604"/>
      <c r="HG170" s="1604"/>
      <c r="HH170" s="1604"/>
      <c r="HI170" s="1604"/>
      <c r="HJ170" s="1604"/>
      <c r="HK170" s="1604"/>
      <c r="HL170" s="1604"/>
      <c r="HM170" s="1604"/>
      <c r="HN170" s="1604"/>
      <c r="HO170" s="1604"/>
      <c r="HP170" s="1604"/>
      <c r="HQ170" s="1604"/>
      <c r="HR170" s="1604"/>
      <c r="HS170" s="1604"/>
      <c r="HT170" s="1604"/>
      <c r="HU170" s="1604"/>
      <c r="HV170" s="1604"/>
      <c r="HW170" s="1604"/>
      <c r="HX170" s="1604"/>
      <c r="HY170" s="1604"/>
      <c r="HZ170" s="1604"/>
      <c r="IA170" s="1604"/>
      <c r="IB170" s="1604"/>
      <c r="IC170" s="1604"/>
      <c r="ID170" s="1604"/>
      <c r="IE170" s="1604"/>
      <c r="IF170" s="1604"/>
      <c r="IG170" s="1604"/>
      <c r="IH170" s="1604"/>
      <c r="II170" s="1604"/>
      <c r="IJ170" s="1604"/>
      <c r="IK170" s="1604"/>
      <c r="IL170" s="1604"/>
      <c r="IM170" s="1604"/>
      <c r="IN170" s="1604"/>
      <c r="IO170" s="1604"/>
      <c r="IP170" s="1604"/>
      <c r="IQ170" s="1604"/>
      <c r="IR170" s="1604"/>
      <c r="IS170" s="1604"/>
      <c r="IT170" s="1604"/>
      <c r="IU170" s="1604"/>
    </row>
    <row r="171" spans="1:255">
      <c r="A171" s="2221">
        <v>22</v>
      </c>
      <c r="B171" s="1586"/>
      <c r="C171" s="1586"/>
      <c r="D171" s="1586"/>
      <c r="E171" s="1945"/>
      <c r="F171" s="1585"/>
      <c r="G171" s="1586"/>
      <c r="H171" s="1586"/>
      <c r="I171" s="1586"/>
      <c r="J171" s="1586"/>
      <c r="K171" s="1917"/>
      <c r="L171" s="1917"/>
      <c r="M171" s="1956">
        <v>22</v>
      </c>
      <c r="N171" s="1585"/>
      <c r="O171" s="1917"/>
      <c r="P171" s="1917"/>
      <c r="Q171" s="1917"/>
      <c r="R171" s="1917">
        <f t="shared" si="1"/>
        <v>0</v>
      </c>
      <c r="S171" s="1956">
        <v>22</v>
      </c>
      <c r="T171" s="1604"/>
      <c r="U171" s="1604"/>
      <c r="V171" s="1604"/>
      <c r="W171" s="1604"/>
      <c r="X171" s="1604"/>
      <c r="Y171" s="1604"/>
      <c r="Z171" s="1604"/>
      <c r="AA171" s="1604"/>
      <c r="AB171" s="1604"/>
      <c r="AC171" s="1604"/>
      <c r="AD171" s="1604"/>
      <c r="AE171" s="1604"/>
      <c r="AF171" s="1604"/>
      <c r="AG171" s="1604"/>
      <c r="AH171" s="1604"/>
      <c r="AI171" s="1604"/>
      <c r="AJ171" s="1604"/>
      <c r="AK171" s="1604"/>
      <c r="AL171" s="1604"/>
      <c r="AM171" s="1604"/>
      <c r="AN171" s="1604"/>
      <c r="AO171" s="1604"/>
      <c r="AP171" s="1604"/>
      <c r="AQ171" s="1604"/>
      <c r="AR171" s="1604"/>
      <c r="AS171" s="1604"/>
      <c r="AT171" s="1604"/>
      <c r="AU171" s="1604"/>
      <c r="AV171" s="1604"/>
      <c r="AW171" s="1604"/>
      <c r="AX171" s="1604"/>
      <c r="AY171" s="1604"/>
      <c r="AZ171" s="1604"/>
      <c r="BA171" s="1604"/>
      <c r="BB171" s="1604"/>
      <c r="BC171" s="1604"/>
      <c r="BD171" s="1604"/>
      <c r="BE171" s="1604"/>
      <c r="BF171" s="1604"/>
      <c r="BG171" s="1604"/>
      <c r="BH171" s="1604"/>
      <c r="BI171" s="1604"/>
      <c r="BJ171" s="1604"/>
      <c r="BK171" s="1604"/>
      <c r="BL171" s="1604"/>
      <c r="BM171" s="1604"/>
      <c r="BN171" s="1604"/>
      <c r="BO171" s="1604"/>
      <c r="BP171" s="1604"/>
      <c r="BQ171" s="1604"/>
      <c r="BR171" s="1604"/>
      <c r="BS171" s="1604"/>
      <c r="BT171" s="1604"/>
      <c r="BU171" s="1604"/>
      <c r="BV171" s="1604"/>
      <c r="BW171" s="1604"/>
      <c r="BX171" s="1604"/>
      <c r="BY171" s="1604"/>
      <c r="BZ171" s="1604"/>
      <c r="CA171" s="1604"/>
      <c r="CB171" s="1604"/>
      <c r="CC171" s="1604"/>
      <c r="CD171" s="1604"/>
      <c r="CE171" s="1604"/>
      <c r="CF171" s="1604"/>
      <c r="CG171" s="1604"/>
      <c r="CH171" s="1604"/>
      <c r="CI171" s="1604"/>
      <c r="CJ171" s="1604"/>
      <c r="CK171" s="1604"/>
      <c r="CL171" s="1604"/>
      <c r="CM171" s="1604"/>
      <c r="CN171" s="1604"/>
      <c r="CO171" s="1604"/>
      <c r="CP171" s="1604"/>
      <c r="CQ171" s="1604"/>
      <c r="CR171" s="1604"/>
      <c r="CS171" s="1604"/>
      <c r="CT171" s="1604"/>
      <c r="CU171" s="1604"/>
      <c r="CV171" s="1604"/>
      <c r="CW171" s="1604"/>
      <c r="CX171" s="1604"/>
      <c r="CY171" s="1604"/>
      <c r="CZ171" s="1604"/>
      <c r="DA171" s="1604"/>
      <c r="DB171" s="1604"/>
      <c r="DC171" s="1604"/>
      <c r="DD171" s="1604"/>
      <c r="DE171" s="1604"/>
      <c r="DF171" s="1604"/>
      <c r="DG171" s="1604"/>
      <c r="DH171" s="1604"/>
      <c r="DI171" s="1604"/>
      <c r="DJ171" s="1604"/>
      <c r="DK171" s="1604"/>
      <c r="DL171" s="1604"/>
      <c r="DM171" s="1604"/>
      <c r="DN171" s="1604"/>
      <c r="DO171" s="1604"/>
      <c r="DP171" s="1604"/>
      <c r="DQ171" s="1604"/>
      <c r="DR171" s="1604"/>
      <c r="DS171" s="1604"/>
      <c r="DT171" s="1604"/>
      <c r="DU171" s="1604"/>
      <c r="DV171" s="1604"/>
      <c r="DW171" s="1604"/>
      <c r="DX171" s="1604"/>
      <c r="DY171" s="1604"/>
      <c r="DZ171" s="1604"/>
      <c r="EA171" s="1604"/>
      <c r="EB171" s="1604"/>
      <c r="EC171" s="1604"/>
      <c r="ED171" s="1604"/>
      <c r="EE171" s="1604"/>
      <c r="EF171" s="1604"/>
      <c r="EG171" s="1604"/>
      <c r="EH171" s="1604"/>
      <c r="EI171" s="1604"/>
      <c r="EJ171" s="1604"/>
      <c r="EK171" s="1604"/>
      <c r="EL171" s="1604"/>
      <c r="EM171" s="1604"/>
      <c r="EN171" s="1604"/>
      <c r="EO171" s="1604"/>
      <c r="EP171" s="1604"/>
      <c r="EQ171" s="1604"/>
      <c r="ER171" s="1604"/>
      <c r="ES171" s="1604"/>
      <c r="ET171" s="1604"/>
      <c r="EU171" s="1604"/>
      <c r="EV171" s="1604"/>
      <c r="EW171" s="1604"/>
      <c r="EX171" s="1604"/>
      <c r="EY171" s="1604"/>
      <c r="EZ171" s="1604"/>
      <c r="FA171" s="1604"/>
      <c r="FB171" s="1604"/>
      <c r="FC171" s="1604"/>
      <c r="FD171" s="1604"/>
      <c r="FE171" s="1604"/>
      <c r="FF171" s="1604"/>
      <c r="FG171" s="1604"/>
      <c r="FH171" s="1604"/>
      <c r="FI171" s="1604"/>
      <c r="FJ171" s="1604"/>
      <c r="FK171" s="1604"/>
      <c r="FL171" s="1604"/>
      <c r="FM171" s="1604"/>
      <c r="FN171" s="1604"/>
      <c r="FO171" s="1604"/>
      <c r="FP171" s="1604"/>
      <c r="FQ171" s="1604"/>
      <c r="FR171" s="1604"/>
      <c r="FS171" s="1604"/>
      <c r="FT171" s="1604"/>
      <c r="FU171" s="1604"/>
      <c r="FV171" s="1604"/>
      <c r="FW171" s="1604"/>
      <c r="FX171" s="1604"/>
      <c r="FY171" s="1604"/>
      <c r="FZ171" s="1604"/>
      <c r="GA171" s="1604"/>
      <c r="GB171" s="1604"/>
      <c r="GC171" s="1604"/>
      <c r="GD171" s="1604"/>
      <c r="GE171" s="1604"/>
      <c r="GF171" s="1604"/>
      <c r="GG171" s="1604"/>
      <c r="GH171" s="1604"/>
      <c r="GI171" s="1604"/>
      <c r="GJ171" s="1604"/>
      <c r="GK171" s="1604"/>
      <c r="GL171" s="1604"/>
      <c r="GM171" s="1604"/>
      <c r="GN171" s="1604"/>
      <c r="GO171" s="1604"/>
      <c r="GP171" s="1604"/>
      <c r="GQ171" s="1604"/>
      <c r="GR171" s="1604"/>
      <c r="GS171" s="1604"/>
      <c r="GT171" s="1604"/>
      <c r="GU171" s="1604"/>
      <c r="GV171" s="1604"/>
      <c r="GW171" s="1604"/>
      <c r="GX171" s="1604"/>
      <c r="GY171" s="1604"/>
      <c r="GZ171" s="1604"/>
      <c r="HA171" s="1604"/>
      <c r="HB171" s="1604"/>
      <c r="HC171" s="1604"/>
      <c r="HD171" s="1604"/>
      <c r="HE171" s="1604"/>
      <c r="HF171" s="1604"/>
      <c r="HG171" s="1604"/>
      <c r="HH171" s="1604"/>
      <c r="HI171" s="1604"/>
      <c r="HJ171" s="1604"/>
      <c r="HK171" s="1604"/>
      <c r="HL171" s="1604"/>
      <c r="HM171" s="1604"/>
      <c r="HN171" s="1604"/>
      <c r="HO171" s="1604"/>
      <c r="HP171" s="1604"/>
      <c r="HQ171" s="1604"/>
      <c r="HR171" s="1604"/>
      <c r="HS171" s="1604"/>
      <c r="HT171" s="1604"/>
      <c r="HU171" s="1604"/>
      <c r="HV171" s="1604"/>
      <c r="HW171" s="1604"/>
      <c r="HX171" s="1604"/>
      <c r="HY171" s="1604"/>
      <c r="HZ171" s="1604"/>
      <c r="IA171" s="1604"/>
      <c r="IB171" s="1604"/>
      <c r="IC171" s="1604"/>
      <c r="ID171" s="1604"/>
      <c r="IE171" s="1604"/>
      <c r="IF171" s="1604"/>
      <c r="IG171" s="1604"/>
      <c r="IH171" s="1604"/>
      <c r="II171" s="1604"/>
      <c r="IJ171" s="1604"/>
      <c r="IK171" s="1604"/>
      <c r="IL171" s="1604"/>
      <c r="IM171" s="1604"/>
      <c r="IN171" s="1604"/>
      <c r="IO171" s="1604"/>
      <c r="IP171" s="1604"/>
      <c r="IQ171" s="1604"/>
      <c r="IR171" s="1604"/>
      <c r="IS171" s="1604"/>
      <c r="IT171" s="1604"/>
      <c r="IU171" s="1604"/>
    </row>
    <row r="172" spans="1:255">
      <c r="A172" s="2221">
        <v>23</v>
      </c>
      <c r="B172" s="1586"/>
      <c r="C172" s="1586"/>
      <c r="D172" s="1586"/>
      <c r="E172" s="1945"/>
      <c r="F172" s="1585"/>
      <c r="G172" s="1586"/>
      <c r="H172" s="1586"/>
      <c r="I172" s="1586"/>
      <c r="J172" s="1586"/>
      <c r="K172" s="1917"/>
      <c r="L172" s="1917"/>
      <c r="M172" s="1956">
        <v>23</v>
      </c>
      <c r="N172" s="1585"/>
      <c r="O172" s="1917"/>
      <c r="P172" s="1917"/>
      <c r="Q172" s="1917"/>
      <c r="R172" s="1917">
        <f t="shared" si="1"/>
        <v>0</v>
      </c>
      <c r="S172" s="1956">
        <v>23</v>
      </c>
      <c r="T172" s="1604"/>
      <c r="U172" s="1604"/>
      <c r="V172" s="1604"/>
      <c r="W172" s="1604"/>
      <c r="X172" s="1604"/>
      <c r="Y172" s="1604"/>
      <c r="Z172" s="1604"/>
      <c r="AA172" s="1604"/>
      <c r="AB172" s="1604"/>
      <c r="AC172" s="1604"/>
      <c r="AD172" s="1604"/>
      <c r="AE172" s="1604"/>
      <c r="AF172" s="1604"/>
      <c r="AG172" s="1604"/>
      <c r="AH172" s="1604"/>
      <c r="AI172" s="1604"/>
      <c r="AJ172" s="1604"/>
      <c r="AK172" s="1604"/>
      <c r="AL172" s="1604"/>
      <c r="AM172" s="1604"/>
      <c r="AN172" s="1604"/>
      <c r="AO172" s="1604"/>
      <c r="AP172" s="1604"/>
      <c r="AQ172" s="1604"/>
      <c r="AR172" s="1604"/>
      <c r="AS172" s="1604"/>
      <c r="AT172" s="1604"/>
      <c r="AU172" s="1604"/>
      <c r="AV172" s="1604"/>
      <c r="AW172" s="1604"/>
      <c r="AX172" s="1604"/>
      <c r="AY172" s="1604"/>
      <c r="AZ172" s="1604"/>
      <c r="BA172" s="1604"/>
      <c r="BB172" s="1604"/>
      <c r="BC172" s="1604"/>
      <c r="BD172" s="1604"/>
      <c r="BE172" s="1604"/>
      <c r="BF172" s="1604"/>
      <c r="BG172" s="1604"/>
      <c r="BH172" s="1604"/>
      <c r="BI172" s="1604"/>
      <c r="BJ172" s="1604"/>
      <c r="BK172" s="1604"/>
      <c r="BL172" s="1604"/>
      <c r="BM172" s="1604"/>
      <c r="BN172" s="1604"/>
      <c r="BO172" s="1604"/>
      <c r="BP172" s="1604"/>
      <c r="BQ172" s="1604"/>
      <c r="BR172" s="1604"/>
      <c r="BS172" s="1604"/>
      <c r="BT172" s="1604"/>
      <c r="BU172" s="1604"/>
      <c r="BV172" s="1604"/>
      <c r="BW172" s="1604"/>
      <c r="BX172" s="1604"/>
      <c r="BY172" s="1604"/>
      <c r="BZ172" s="1604"/>
      <c r="CA172" s="1604"/>
      <c r="CB172" s="1604"/>
      <c r="CC172" s="1604"/>
      <c r="CD172" s="1604"/>
      <c r="CE172" s="1604"/>
      <c r="CF172" s="1604"/>
      <c r="CG172" s="1604"/>
      <c r="CH172" s="1604"/>
      <c r="CI172" s="1604"/>
      <c r="CJ172" s="1604"/>
      <c r="CK172" s="1604"/>
      <c r="CL172" s="1604"/>
      <c r="CM172" s="1604"/>
      <c r="CN172" s="1604"/>
      <c r="CO172" s="1604"/>
      <c r="CP172" s="1604"/>
      <c r="CQ172" s="1604"/>
      <c r="CR172" s="1604"/>
      <c r="CS172" s="1604"/>
      <c r="CT172" s="1604"/>
      <c r="CU172" s="1604"/>
      <c r="CV172" s="1604"/>
      <c r="CW172" s="1604"/>
      <c r="CX172" s="1604"/>
      <c r="CY172" s="1604"/>
      <c r="CZ172" s="1604"/>
      <c r="DA172" s="1604"/>
      <c r="DB172" s="1604"/>
      <c r="DC172" s="1604"/>
      <c r="DD172" s="1604"/>
      <c r="DE172" s="1604"/>
      <c r="DF172" s="1604"/>
      <c r="DG172" s="1604"/>
      <c r="DH172" s="1604"/>
      <c r="DI172" s="1604"/>
      <c r="DJ172" s="1604"/>
      <c r="DK172" s="1604"/>
      <c r="DL172" s="1604"/>
      <c r="DM172" s="1604"/>
      <c r="DN172" s="1604"/>
      <c r="DO172" s="1604"/>
      <c r="DP172" s="1604"/>
      <c r="DQ172" s="1604"/>
      <c r="DR172" s="1604"/>
      <c r="DS172" s="1604"/>
      <c r="DT172" s="1604"/>
      <c r="DU172" s="1604"/>
      <c r="DV172" s="1604"/>
      <c r="DW172" s="1604"/>
      <c r="DX172" s="1604"/>
      <c r="DY172" s="1604"/>
      <c r="DZ172" s="1604"/>
      <c r="EA172" s="1604"/>
      <c r="EB172" s="1604"/>
      <c r="EC172" s="1604"/>
      <c r="ED172" s="1604"/>
      <c r="EE172" s="1604"/>
      <c r="EF172" s="1604"/>
      <c r="EG172" s="1604"/>
      <c r="EH172" s="1604"/>
      <c r="EI172" s="1604"/>
      <c r="EJ172" s="1604"/>
      <c r="EK172" s="1604"/>
      <c r="EL172" s="1604"/>
      <c r="EM172" s="1604"/>
      <c r="EN172" s="1604"/>
      <c r="EO172" s="1604"/>
      <c r="EP172" s="1604"/>
      <c r="EQ172" s="1604"/>
      <c r="ER172" s="1604"/>
      <c r="ES172" s="1604"/>
      <c r="ET172" s="1604"/>
      <c r="EU172" s="1604"/>
      <c r="EV172" s="1604"/>
      <c r="EW172" s="1604"/>
      <c r="EX172" s="1604"/>
      <c r="EY172" s="1604"/>
      <c r="EZ172" s="1604"/>
      <c r="FA172" s="1604"/>
      <c r="FB172" s="1604"/>
      <c r="FC172" s="1604"/>
      <c r="FD172" s="1604"/>
      <c r="FE172" s="1604"/>
      <c r="FF172" s="1604"/>
      <c r="FG172" s="1604"/>
      <c r="FH172" s="1604"/>
      <c r="FI172" s="1604"/>
      <c r="FJ172" s="1604"/>
      <c r="FK172" s="1604"/>
      <c r="FL172" s="1604"/>
      <c r="FM172" s="1604"/>
      <c r="FN172" s="1604"/>
      <c r="FO172" s="1604"/>
      <c r="FP172" s="1604"/>
      <c r="FQ172" s="1604"/>
      <c r="FR172" s="1604"/>
      <c r="FS172" s="1604"/>
      <c r="FT172" s="1604"/>
      <c r="FU172" s="1604"/>
      <c r="FV172" s="1604"/>
      <c r="FW172" s="1604"/>
      <c r="FX172" s="1604"/>
      <c r="FY172" s="1604"/>
      <c r="FZ172" s="1604"/>
      <c r="GA172" s="1604"/>
      <c r="GB172" s="1604"/>
      <c r="GC172" s="1604"/>
      <c r="GD172" s="1604"/>
      <c r="GE172" s="1604"/>
      <c r="GF172" s="1604"/>
      <c r="GG172" s="1604"/>
      <c r="GH172" s="1604"/>
      <c r="GI172" s="1604"/>
      <c r="GJ172" s="1604"/>
      <c r="GK172" s="1604"/>
      <c r="GL172" s="1604"/>
      <c r="GM172" s="1604"/>
      <c r="GN172" s="1604"/>
      <c r="GO172" s="1604"/>
      <c r="GP172" s="1604"/>
      <c r="GQ172" s="1604"/>
      <c r="GR172" s="1604"/>
      <c r="GS172" s="1604"/>
      <c r="GT172" s="1604"/>
      <c r="GU172" s="1604"/>
      <c r="GV172" s="1604"/>
      <c r="GW172" s="1604"/>
      <c r="GX172" s="1604"/>
      <c r="GY172" s="1604"/>
      <c r="GZ172" s="1604"/>
      <c r="HA172" s="1604"/>
      <c r="HB172" s="1604"/>
      <c r="HC172" s="1604"/>
      <c r="HD172" s="1604"/>
      <c r="HE172" s="1604"/>
      <c r="HF172" s="1604"/>
      <c r="HG172" s="1604"/>
      <c r="HH172" s="1604"/>
      <c r="HI172" s="1604"/>
      <c r="HJ172" s="1604"/>
      <c r="HK172" s="1604"/>
      <c r="HL172" s="1604"/>
      <c r="HM172" s="1604"/>
      <c r="HN172" s="1604"/>
      <c r="HO172" s="1604"/>
      <c r="HP172" s="1604"/>
      <c r="HQ172" s="1604"/>
      <c r="HR172" s="1604"/>
      <c r="HS172" s="1604"/>
      <c r="HT172" s="1604"/>
      <c r="HU172" s="1604"/>
      <c r="HV172" s="1604"/>
      <c r="HW172" s="1604"/>
      <c r="HX172" s="1604"/>
      <c r="HY172" s="1604"/>
      <c r="HZ172" s="1604"/>
      <c r="IA172" s="1604"/>
      <c r="IB172" s="1604"/>
      <c r="IC172" s="1604"/>
      <c r="ID172" s="1604"/>
      <c r="IE172" s="1604"/>
      <c r="IF172" s="1604"/>
      <c r="IG172" s="1604"/>
      <c r="IH172" s="1604"/>
      <c r="II172" s="1604"/>
      <c r="IJ172" s="1604"/>
      <c r="IK172" s="1604"/>
      <c r="IL172" s="1604"/>
      <c r="IM172" s="1604"/>
      <c r="IN172" s="1604"/>
      <c r="IO172" s="1604"/>
      <c r="IP172" s="1604"/>
      <c r="IQ172" s="1604"/>
      <c r="IR172" s="1604"/>
      <c r="IS172" s="1604"/>
      <c r="IT172" s="1604"/>
      <c r="IU172" s="1604"/>
    </row>
    <row r="173" spans="1:255">
      <c r="A173" s="2221">
        <v>24</v>
      </c>
      <c r="B173" s="1586"/>
      <c r="C173" s="1586"/>
      <c r="D173" s="1586"/>
      <c r="E173" s="1945"/>
      <c r="F173" s="1585"/>
      <c r="G173" s="1586"/>
      <c r="H173" s="1586"/>
      <c r="I173" s="1586"/>
      <c r="J173" s="1586"/>
      <c r="K173" s="1917"/>
      <c r="L173" s="1917"/>
      <c r="M173" s="1956">
        <v>24</v>
      </c>
      <c r="N173" s="1585"/>
      <c r="O173" s="1917"/>
      <c r="P173" s="1917"/>
      <c r="Q173" s="1917"/>
      <c r="R173" s="1917">
        <f t="shared" si="1"/>
        <v>0</v>
      </c>
      <c r="S173" s="1956">
        <v>24</v>
      </c>
      <c r="T173" s="1604"/>
      <c r="U173" s="1604"/>
      <c r="V173" s="1604"/>
      <c r="W173" s="1604"/>
      <c r="X173" s="1604"/>
      <c r="Y173" s="1604"/>
      <c r="Z173" s="1604"/>
      <c r="AA173" s="1604"/>
      <c r="AB173" s="1604"/>
      <c r="AC173" s="1604"/>
      <c r="AD173" s="1604"/>
      <c r="AE173" s="1604"/>
      <c r="AF173" s="1604"/>
      <c r="AG173" s="1604"/>
      <c r="AH173" s="1604"/>
      <c r="AI173" s="1604"/>
      <c r="AJ173" s="1604"/>
      <c r="AK173" s="1604"/>
      <c r="AL173" s="1604"/>
      <c r="AM173" s="1604"/>
      <c r="AN173" s="1604"/>
      <c r="AO173" s="1604"/>
      <c r="AP173" s="1604"/>
      <c r="AQ173" s="1604"/>
      <c r="AR173" s="1604"/>
      <c r="AS173" s="1604"/>
      <c r="AT173" s="1604"/>
      <c r="AU173" s="1604"/>
      <c r="AV173" s="1604"/>
      <c r="AW173" s="1604"/>
      <c r="AX173" s="1604"/>
      <c r="AY173" s="1604"/>
      <c r="AZ173" s="1604"/>
      <c r="BA173" s="1604"/>
      <c r="BB173" s="1604"/>
      <c r="BC173" s="1604"/>
      <c r="BD173" s="1604"/>
      <c r="BE173" s="1604"/>
      <c r="BF173" s="1604"/>
      <c r="BG173" s="1604"/>
      <c r="BH173" s="1604"/>
      <c r="BI173" s="1604"/>
      <c r="BJ173" s="1604"/>
      <c r="BK173" s="1604"/>
      <c r="BL173" s="1604"/>
      <c r="BM173" s="1604"/>
      <c r="BN173" s="1604"/>
      <c r="BO173" s="1604"/>
      <c r="BP173" s="1604"/>
      <c r="BQ173" s="1604"/>
      <c r="BR173" s="1604"/>
      <c r="BS173" s="1604"/>
      <c r="BT173" s="1604"/>
      <c r="BU173" s="1604"/>
      <c r="BV173" s="1604"/>
      <c r="BW173" s="1604"/>
      <c r="BX173" s="1604"/>
      <c r="BY173" s="1604"/>
      <c r="BZ173" s="1604"/>
      <c r="CA173" s="1604"/>
      <c r="CB173" s="1604"/>
      <c r="CC173" s="1604"/>
      <c r="CD173" s="1604"/>
      <c r="CE173" s="1604"/>
      <c r="CF173" s="1604"/>
      <c r="CG173" s="1604"/>
      <c r="CH173" s="1604"/>
      <c r="CI173" s="1604"/>
      <c r="CJ173" s="1604"/>
      <c r="CK173" s="1604"/>
      <c r="CL173" s="1604"/>
      <c r="CM173" s="1604"/>
      <c r="CN173" s="1604"/>
      <c r="CO173" s="1604"/>
      <c r="CP173" s="1604"/>
      <c r="CQ173" s="1604"/>
      <c r="CR173" s="1604"/>
      <c r="CS173" s="1604"/>
      <c r="CT173" s="1604"/>
      <c r="CU173" s="1604"/>
      <c r="CV173" s="1604"/>
      <c r="CW173" s="1604"/>
      <c r="CX173" s="1604"/>
      <c r="CY173" s="1604"/>
      <c r="CZ173" s="1604"/>
      <c r="DA173" s="1604"/>
      <c r="DB173" s="1604"/>
      <c r="DC173" s="1604"/>
      <c r="DD173" s="1604"/>
      <c r="DE173" s="1604"/>
      <c r="DF173" s="1604"/>
      <c r="DG173" s="1604"/>
      <c r="DH173" s="1604"/>
      <c r="DI173" s="1604"/>
      <c r="DJ173" s="1604"/>
      <c r="DK173" s="1604"/>
      <c r="DL173" s="1604"/>
      <c r="DM173" s="1604"/>
      <c r="DN173" s="1604"/>
      <c r="DO173" s="1604"/>
      <c r="DP173" s="1604"/>
      <c r="DQ173" s="1604"/>
      <c r="DR173" s="1604"/>
      <c r="DS173" s="1604"/>
      <c r="DT173" s="1604"/>
      <c r="DU173" s="1604"/>
      <c r="DV173" s="1604"/>
      <c r="DW173" s="1604"/>
      <c r="DX173" s="1604"/>
      <c r="DY173" s="1604"/>
      <c r="DZ173" s="1604"/>
      <c r="EA173" s="1604"/>
      <c r="EB173" s="1604"/>
      <c r="EC173" s="1604"/>
      <c r="ED173" s="1604"/>
      <c r="EE173" s="1604"/>
      <c r="EF173" s="1604"/>
      <c r="EG173" s="1604"/>
      <c r="EH173" s="1604"/>
      <c r="EI173" s="1604"/>
      <c r="EJ173" s="1604"/>
      <c r="EK173" s="1604"/>
      <c r="EL173" s="1604"/>
      <c r="EM173" s="1604"/>
      <c r="EN173" s="1604"/>
      <c r="EO173" s="1604"/>
      <c r="EP173" s="1604"/>
      <c r="EQ173" s="1604"/>
      <c r="ER173" s="1604"/>
      <c r="ES173" s="1604"/>
      <c r="ET173" s="1604"/>
      <c r="EU173" s="1604"/>
      <c r="EV173" s="1604"/>
      <c r="EW173" s="1604"/>
      <c r="EX173" s="1604"/>
      <c r="EY173" s="1604"/>
      <c r="EZ173" s="1604"/>
      <c r="FA173" s="1604"/>
      <c r="FB173" s="1604"/>
      <c r="FC173" s="1604"/>
      <c r="FD173" s="1604"/>
      <c r="FE173" s="1604"/>
      <c r="FF173" s="1604"/>
      <c r="FG173" s="1604"/>
      <c r="FH173" s="1604"/>
      <c r="FI173" s="1604"/>
      <c r="FJ173" s="1604"/>
      <c r="FK173" s="1604"/>
      <c r="FL173" s="1604"/>
      <c r="FM173" s="1604"/>
      <c r="FN173" s="1604"/>
      <c r="FO173" s="1604"/>
      <c r="FP173" s="1604"/>
      <c r="FQ173" s="1604"/>
      <c r="FR173" s="1604"/>
      <c r="FS173" s="1604"/>
      <c r="FT173" s="1604"/>
      <c r="FU173" s="1604"/>
      <c r="FV173" s="1604"/>
      <c r="FW173" s="1604"/>
      <c r="FX173" s="1604"/>
      <c r="FY173" s="1604"/>
      <c r="FZ173" s="1604"/>
      <c r="GA173" s="1604"/>
      <c r="GB173" s="1604"/>
      <c r="GC173" s="1604"/>
      <c r="GD173" s="1604"/>
      <c r="GE173" s="1604"/>
      <c r="GF173" s="1604"/>
      <c r="GG173" s="1604"/>
      <c r="GH173" s="1604"/>
      <c r="GI173" s="1604"/>
      <c r="GJ173" s="1604"/>
      <c r="GK173" s="1604"/>
      <c r="GL173" s="1604"/>
      <c r="GM173" s="1604"/>
      <c r="GN173" s="1604"/>
      <c r="GO173" s="1604"/>
      <c r="GP173" s="1604"/>
      <c r="GQ173" s="1604"/>
      <c r="GR173" s="1604"/>
      <c r="GS173" s="1604"/>
      <c r="GT173" s="1604"/>
      <c r="GU173" s="1604"/>
      <c r="GV173" s="1604"/>
      <c r="GW173" s="1604"/>
      <c r="GX173" s="1604"/>
      <c r="GY173" s="1604"/>
      <c r="GZ173" s="1604"/>
      <c r="HA173" s="1604"/>
      <c r="HB173" s="1604"/>
      <c r="HC173" s="1604"/>
      <c r="HD173" s="1604"/>
      <c r="HE173" s="1604"/>
      <c r="HF173" s="1604"/>
      <c r="HG173" s="1604"/>
      <c r="HH173" s="1604"/>
      <c r="HI173" s="1604"/>
      <c r="HJ173" s="1604"/>
      <c r="HK173" s="1604"/>
      <c r="HL173" s="1604"/>
      <c r="HM173" s="1604"/>
      <c r="HN173" s="1604"/>
      <c r="HO173" s="1604"/>
      <c r="HP173" s="1604"/>
      <c r="HQ173" s="1604"/>
      <c r="HR173" s="1604"/>
      <c r="HS173" s="1604"/>
      <c r="HT173" s="1604"/>
      <c r="HU173" s="1604"/>
      <c r="HV173" s="1604"/>
      <c r="HW173" s="1604"/>
      <c r="HX173" s="1604"/>
      <c r="HY173" s="1604"/>
      <c r="HZ173" s="1604"/>
      <c r="IA173" s="1604"/>
      <c r="IB173" s="1604"/>
      <c r="IC173" s="1604"/>
      <c r="ID173" s="1604"/>
      <c r="IE173" s="1604"/>
      <c r="IF173" s="1604"/>
      <c r="IG173" s="1604"/>
      <c r="IH173" s="1604"/>
      <c r="II173" s="1604"/>
      <c r="IJ173" s="1604"/>
      <c r="IK173" s="1604"/>
      <c r="IL173" s="1604"/>
      <c r="IM173" s="1604"/>
      <c r="IN173" s="1604"/>
      <c r="IO173" s="1604"/>
      <c r="IP173" s="1604"/>
      <c r="IQ173" s="1604"/>
      <c r="IR173" s="1604"/>
      <c r="IS173" s="1604"/>
      <c r="IT173" s="1604"/>
      <c r="IU173" s="1604"/>
    </row>
    <row r="174" spans="1:255">
      <c r="A174" s="2221">
        <v>25</v>
      </c>
      <c r="B174" s="1586"/>
      <c r="C174" s="1586"/>
      <c r="D174" s="1586"/>
      <c r="E174" s="1945"/>
      <c r="F174" s="1585"/>
      <c r="G174" s="1586"/>
      <c r="H174" s="1586"/>
      <c r="I174" s="1586"/>
      <c r="J174" s="1586"/>
      <c r="K174" s="1917"/>
      <c r="L174" s="1917"/>
      <c r="M174" s="1956">
        <v>25</v>
      </c>
      <c r="N174" s="1585"/>
      <c r="O174" s="1917"/>
      <c r="P174" s="1917"/>
      <c r="Q174" s="1917"/>
      <c r="R174" s="1917">
        <f t="shared" si="1"/>
        <v>0</v>
      </c>
      <c r="S174" s="1956">
        <v>25</v>
      </c>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1604"/>
      <c r="AN174" s="1604"/>
      <c r="AO174" s="1604"/>
      <c r="AP174" s="1604"/>
      <c r="AQ174" s="1604"/>
      <c r="AR174" s="1604"/>
      <c r="AS174" s="1604"/>
      <c r="AT174" s="1604"/>
      <c r="AU174" s="1604"/>
      <c r="AV174" s="1604"/>
      <c r="AW174" s="1604"/>
      <c r="AX174" s="1604"/>
      <c r="AY174" s="1604"/>
      <c r="AZ174" s="1604"/>
      <c r="BA174" s="1604"/>
      <c r="BB174" s="1604"/>
      <c r="BC174" s="1604"/>
      <c r="BD174" s="1604"/>
      <c r="BE174" s="1604"/>
      <c r="BF174" s="1604"/>
      <c r="BG174" s="1604"/>
      <c r="BH174" s="1604"/>
      <c r="BI174" s="1604"/>
      <c r="BJ174" s="1604"/>
      <c r="BK174" s="1604"/>
      <c r="BL174" s="1604"/>
      <c r="BM174" s="1604"/>
      <c r="BN174" s="1604"/>
      <c r="BO174" s="1604"/>
      <c r="BP174" s="1604"/>
      <c r="BQ174" s="1604"/>
      <c r="BR174" s="1604"/>
      <c r="BS174" s="1604"/>
      <c r="BT174" s="1604"/>
      <c r="BU174" s="1604"/>
      <c r="BV174" s="1604"/>
      <c r="BW174" s="1604"/>
      <c r="BX174" s="1604"/>
      <c r="BY174" s="1604"/>
      <c r="BZ174" s="1604"/>
      <c r="CA174" s="1604"/>
      <c r="CB174" s="1604"/>
      <c r="CC174" s="1604"/>
      <c r="CD174" s="1604"/>
      <c r="CE174" s="1604"/>
      <c r="CF174" s="1604"/>
      <c r="CG174" s="1604"/>
      <c r="CH174" s="1604"/>
      <c r="CI174" s="1604"/>
      <c r="CJ174" s="1604"/>
      <c r="CK174" s="1604"/>
      <c r="CL174" s="1604"/>
      <c r="CM174" s="1604"/>
      <c r="CN174" s="1604"/>
      <c r="CO174" s="1604"/>
      <c r="CP174" s="1604"/>
      <c r="CQ174" s="1604"/>
      <c r="CR174" s="1604"/>
      <c r="CS174" s="1604"/>
      <c r="CT174" s="1604"/>
      <c r="CU174" s="1604"/>
      <c r="CV174" s="1604"/>
      <c r="CW174" s="1604"/>
      <c r="CX174" s="1604"/>
      <c r="CY174" s="1604"/>
      <c r="CZ174" s="1604"/>
      <c r="DA174" s="1604"/>
      <c r="DB174" s="1604"/>
      <c r="DC174" s="1604"/>
      <c r="DD174" s="1604"/>
      <c r="DE174" s="1604"/>
      <c r="DF174" s="1604"/>
      <c r="DG174" s="1604"/>
      <c r="DH174" s="1604"/>
      <c r="DI174" s="1604"/>
      <c r="DJ174" s="1604"/>
      <c r="DK174" s="1604"/>
      <c r="DL174" s="1604"/>
      <c r="DM174" s="1604"/>
      <c r="DN174" s="1604"/>
      <c r="DO174" s="1604"/>
      <c r="DP174" s="1604"/>
      <c r="DQ174" s="1604"/>
      <c r="DR174" s="1604"/>
      <c r="DS174" s="1604"/>
      <c r="DT174" s="1604"/>
      <c r="DU174" s="1604"/>
      <c r="DV174" s="1604"/>
      <c r="DW174" s="1604"/>
      <c r="DX174" s="1604"/>
      <c r="DY174" s="1604"/>
      <c r="DZ174" s="1604"/>
      <c r="EA174" s="1604"/>
      <c r="EB174" s="1604"/>
      <c r="EC174" s="1604"/>
      <c r="ED174" s="1604"/>
      <c r="EE174" s="1604"/>
      <c r="EF174" s="1604"/>
      <c r="EG174" s="1604"/>
      <c r="EH174" s="1604"/>
      <c r="EI174" s="1604"/>
      <c r="EJ174" s="1604"/>
      <c r="EK174" s="1604"/>
      <c r="EL174" s="1604"/>
      <c r="EM174" s="1604"/>
      <c r="EN174" s="1604"/>
      <c r="EO174" s="1604"/>
      <c r="EP174" s="1604"/>
      <c r="EQ174" s="1604"/>
      <c r="ER174" s="1604"/>
      <c r="ES174" s="1604"/>
      <c r="ET174" s="1604"/>
      <c r="EU174" s="1604"/>
      <c r="EV174" s="1604"/>
      <c r="EW174" s="1604"/>
      <c r="EX174" s="1604"/>
      <c r="EY174" s="1604"/>
      <c r="EZ174" s="1604"/>
      <c r="FA174" s="1604"/>
      <c r="FB174" s="1604"/>
      <c r="FC174" s="1604"/>
      <c r="FD174" s="1604"/>
      <c r="FE174" s="1604"/>
      <c r="FF174" s="1604"/>
      <c r="FG174" s="1604"/>
      <c r="FH174" s="1604"/>
      <c r="FI174" s="1604"/>
      <c r="FJ174" s="1604"/>
      <c r="FK174" s="1604"/>
      <c r="FL174" s="1604"/>
      <c r="FM174" s="1604"/>
      <c r="FN174" s="1604"/>
      <c r="FO174" s="1604"/>
      <c r="FP174" s="1604"/>
      <c r="FQ174" s="1604"/>
      <c r="FR174" s="1604"/>
      <c r="FS174" s="1604"/>
      <c r="FT174" s="1604"/>
      <c r="FU174" s="1604"/>
      <c r="FV174" s="1604"/>
      <c r="FW174" s="1604"/>
      <c r="FX174" s="1604"/>
      <c r="FY174" s="1604"/>
      <c r="FZ174" s="1604"/>
      <c r="GA174" s="1604"/>
      <c r="GB174" s="1604"/>
      <c r="GC174" s="1604"/>
      <c r="GD174" s="1604"/>
      <c r="GE174" s="1604"/>
      <c r="GF174" s="1604"/>
      <c r="GG174" s="1604"/>
      <c r="GH174" s="1604"/>
      <c r="GI174" s="1604"/>
      <c r="GJ174" s="1604"/>
      <c r="GK174" s="1604"/>
      <c r="GL174" s="1604"/>
      <c r="GM174" s="1604"/>
      <c r="GN174" s="1604"/>
      <c r="GO174" s="1604"/>
      <c r="GP174" s="1604"/>
      <c r="GQ174" s="1604"/>
      <c r="GR174" s="1604"/>
      <c r="GS174" s="1604"/>
      <c r="GT174" s="1604"/>
      <c r="GU174" s="1604"/>
      <c r="GV174" s="1604"/>
      <c r="GW174" s="1604"/>
      <c r="GX174" s="1604"/>
      <c r="GY174" s="1604"/>
      <c r="GZ174" s="1604"/>
      <c r="HA174" s="1604"/>
      <c r="HB174" s="1604"/>
      <c r="HC174" s="1604"/>
      <c r="HD174" s="1604"/>
      <c r="HE174" s="1604"/>
      <c r="HF174" s="1604"/>
      <c r="HG174" s="1604"/>
      <c r="HH174" s="1604"/>
      <c r="HI174" s="1604"/>
      <c r="HJ174" s="1604"/>
      <c r="HK174" s="1604"/>
      <c r="HL174" s="1604"/>
      <c r="HM174" s="1604"/>
      <c r="HN174" s="1604"/>
      <c r="HO174" s="1604"/>
      <c r="HP174" s="1604"/>
      <c r="HQ174" s="1604"/>
      <c r="HR174" s="1604"/>
      <c r="HS174" s="1604"/>
      <c r="HT174" s="1604"/>
      <c r="HU174" s="1604"/>
      <c r="HV174" s="1604"/>
      <c r="HW174" s="1604"/>
      <c r="HX174" s="1604"/>
      <c r="HY174" s="1604"/>
      <c r="HZ174" s="1604"/>
      <c r="IA174" s="1604"/>
      <c r="IB174" s="1604"/>
      <c r="IC174" s="1604"/>
      <c r="ID174" s="1604"/>
      <c r="IE174" s="1604"/>
      <c r="IF174" s="1604"/>
      <c r="IG174" s="1604"/>
      <c r="IH174" s="1604"/>
      <c r="II174" s="1604"/>
      <c r="IJ174" s="1604"/>
      <c r="IK174" s="1604"/>
      <c r="IL174" s="1604"/>
      <c r="IM174" s="1604"/>
      <c r="IN174" s="1604"/>
      <c r="IO174" s="1604"/>
      <c r="IP174" s="1604"/>
      <c r="IQ174" s="1604"/>
      <c r="IR174" s="1604"/>
      <c r="IS174" s="1604"/>
      <c r="IT174" s="1604"/>
      <c r="IU174" s="1604"/>
    </row>
    <row r="175" spans="1:255">
      <c r="A175" s="2221">
        <v>26</v>
      </c>
      <c r="B175" s="1586"/>
      <c r="C175" s="1586"/>
      <c r="D175" s="1586"/>
      <c r="E175" s="1945"/>
      <c r="F175" s="1585"/>
      <c r="G175" s="1586"/>
      <c r="H175" s="1586"/>
      <c r="I175" s="1586"/>
      <c r="J175" s="1586"/>
      <c r="K175" s="1917"/>
      <c r="L175" s="1917"/>
      <c r="M175" s="1956">
        <v>26</v>
      </c>
      <c r="N175" s="1585"/>
      <c r="O175" s="1917"/>
      <c r="P175" s="1917"/>
      <c r="Q175" s="1917"/>
      <c r="R175" s="1917">
        <f t="shared" si="1"/>
        <v>0</v>
      </c>
      <c r="S175" s="1956">
        <v>26</v>
      </c>
      <c r="T175" s="1604"/>
      <c r="U175" s="1604"/>
      <c r="V175" s="1604"/>
      <c r="W175" s="1604"/>
      <c r="X175" s="1604"/>
      <c r="Y175" s="1604"/>
      <c r="Z175" s="1604"/>
      <c r="AA175" s="1604"/>
      <c r="AB175" s="1604"/>
      <c r="AC175" s="1604"/>
      <c r="AD175" s="1604"/>
      <c r="AE175" s="1604"/>
      <c r="AF175" s="1604"/>
      <c r="AG175" s="1604"/>
      <c r="AH175" s="1604"/>
      <c r="AI175" s="1604"/>
      <c r="AJ175" s="1604"/>
      <c r="AK175" s="1604"/>
      <c r="AL175" s="1604"/>
      <c r="AM175" s="1604"/>
      <c r="AN175" s="1604"/>
      <c r="AO175" s="1604"/>
      <c r="AP175" s="1604"/>
      <c r="AQ175" s="1604"/>
      <c r="AR175" s="1604"/>
      <c r="AS175" s="1604"/>
      <c r="AT175" s="1604"/>
      <c r="AU175" s="1604"/>
      <c r="AV175" s="1604"/>
      <c r="AW175" s="1604"/>
      <c r="AX175" s="1604"/>
      <c r="AY175" s="1604"/>
      <c r="AZ175" s="1604"/>
      <c r="BA175" s="1604"/>
      <c r="BB175" s="1604"/>
      <c r="BC175" s="1604"/>
      <c r="BD175" s="1604"/>
      <c r="BE175" s="1604"/>
      <c r="BF175" s="1604"/>
      <c r="BG175" s="1604"/>
      <c r="BH175" s="1604"/>
      <c r="BI175" s="1604"/>
      <c r="BJ175" s="1604"/>
      <c r="BK175" s="1604"/>
      <c r="BL175" s="1604"/>
      <c r="BM175" s="1604"/>
      <c r="BN175" s="1604"/>
      <c r="BO175" s="1604"/>
      <c r="BP175" s="1604"/>
      <c r="BQ175" s="1604"/>
      <c r="BR175" s="1604"/>
      <c r="BS175" s="1604"/>
      <c r="BT175" s="1604"/>
      <c r="BU175" s="1604"/>
      <c r="BV175" s="1604"/>
      <c r="BW175" s="1604"/>
      <c r="BX175" s="1604"/>
      <c r="BY175" s="1604"/>
      <c r="BZ175" s="1604"/>
      <c r="CA175" s="1604"/>
      <c r="CB175" s="1604"/>
      <c r="CC175" s="1604"/>
      <c r="CD175" s="1604"/>
      <c r="CE175" s="1604"/>
      <c r="CF175" s="1604"/>
      <c r="CG175" s="1604"/>
      <c r="CH175" s="1604"/>
      <c r="CI175" s="1604"/>
      <c r="CJ175" s="1604"/>
      <c r="CK175" s="1604"/>
      <c r="CL175" s="1604"/>
      <c r="CM175" s="1604"/>
      <c r="CN175" s="1604"/>
      <c r="CO175" s="1604"/>
      <c r="CP175" s="1604"/>
      <c r="CQ175" s="1604"/>
      <c r="CR175" s="1604"/>
      <c r="CS175" s="1604"/>
      <c r="CT175" s="1604"/>
      <c r="CU175" s="1604"/>
      <c r="CV175" s="1604"/>
      <c r="CW175" s="1604"/>
      <c r="CX175" s="1604"/>
      <c r="CY175" s="1604"/>
      <c r="CZ175" s="1604"/>
      <c r="DA175" s="1604"/>
      <c r="DB175" s="1604"/>
      <c r="DC175" s="1604"/>
      <c r="DD175" s="1604"/>
      <c r="DE175" s="1604"/>
      <c r="DF175" s="1604"/>
      <c r="DG175" s="1604"/>
      <c r="DH175" s="1604"/>
      <c r="DI175" s="1604"/>
      <c r="DJ175" s="1604"/>
      <c r="DK175" s="1604"/>
      <c r="DL175" s="1604"/>
      <c r="DM175" s="1604"/>
      <c r="DN175" s="1604"/>
      <c r="DO175" s="1604"/>
      <c r="DP175" s="1604"/>
      <c r="DQ175" s="1604"/>
      <c r="DR175" s="1604"/>
      <c r="DS175" s="1604"/>
      <c r="DT175" s="1604"/>
      <c r="DU175" s="1604"/>
      <c r="DV175" s="1604"/>
      <c r="DW175" s="1604"/>
      <c r="DX175" s="1604"/>
      <c r="DY175" s="1604"/>
      <c r="DZ175" s="1604"/>
      <c r="EA175" s="1604"/>
      <c r="EB175" s="1604"/>
      <c r="EC175" s="1604"/>
      <c r="ED175" s="1604"/>
      <c r="EE175" s="1604"/>
      <c r="EF175" s="1604"/>
      <c r="EG175" s="1604"/>
      <c r="EH175" s="1604"/>
      <c r="EI175" s="1604"/>
      <c r="EJ175" s="1604"/>
      <c r="EK175" s="1604"/>
      <c r="EL175" s="1604"/>
      <c r="EM175" s="1604"/>
      <c r="EN175" s="1604"/>
      <c r="EO175" s="1604"/>
      <c r="EP175" s="1604"/>
      <c r="EQ175" s="1604"/>
      <c r="ER175" s="1604"/>
      <c r="ES175" s="1604"/>
      <c r="ET175" s="1604"/>
      <c r="EU175" s="1604"/>
      <c r="EV175" s="1604"/>
      <c r="EW175" s="1604"/>
      <c r="EX175" s="1604"/>
      <c r="EY175" s="1604"/>
      <c r="EZ175" s="1604"/>
      <c r="FA175" s="1604"/>
      <c r="FB175" s="1604"/>
      <c r="FC175" s="1604"/>
      <c r="FD175" s="1604"/>
      <c r="FE175" s="1604"/>
      <c r="FF175" s="1604"/>
      <c r="FG175" s="1604"/>
      <c r="FH175" s="1604"/>
      <c r="FI175" s="1604"/>
      <c r="FJ175" s="1604"/>
      <c r="FK175" s="1604"/>
      <c r="FL175" s="1604"/>
      <c r="FM175" s="1604"/>
      <c r="FN175" s="1604"/>
      <c r="FO175" s="1604"/>
      <c r="FP175" s="1604"/>
      <c r="FQ175" s="1604"/>
      <c r="FR175" s="1604"/>
      <c r="FS175" s="1604"/>
      <c r="FT175" s="1604"/>
      <c r="FU175" s="1604"/>
      <c r="FV175" s="1604"/>
      <c r="FW175" s="1604"/>
      <c r="FX175" s="1604"/>
      <c r="FY175" s="1604"/>
      <c r="FZ175" s="1604"/>
      <c r="GA175" s="1604"/>
      <c r="GB175" s="1604"/>
      <c r="GC175" s="1604"/>
      <c r="GD175" s="1604"/>
      <c r="GE175" s="1604"/>
      <c r="GF175" s="1604"/>
      <c r="GG175" s="1604"/>
      <c r="GH175" s="1604"/>
      <c r="GI175" s="1604"/>
      <c r="GJ175" s="1604"/>
      <c r="GK175" s="1604"/>
      <c r="GL175" s="1604"/>
      <c r="GM175" s="1604"/>
      <c r="GN175" s="1604"/>
      <c r="GO175" s="1604"/>
      <c r="GP175" s="1604"/>
      <c r="GQ175" s="1604"/>
      <c r="GR175" s="1604"/>
      <c r="GS175" s="1604"/>
      <c r="GT175" s="1604"/>
      <c r="GU175" s="1604"/>
      <c r="GV175" s="1604"/>
      <c r="GW175" s="1604"/>
      <c r="GX175" s="1604"/>
      <c r="GY175" s="1604"/>
      <c r="GZ175" s="1604"/>
      <c r="HA175" s="1604"/>
      <c r="HB175" s="1604"/>
      <c r="HC175" s="1604"/>
      <c r="HD175" s="1604"/>
      <c r="HE175" s="1604"/>
      <c r="HF175" s="1604"/>
      <c r="HG175" s="1604"/>
      <c r="HH175" s="1604"/>
      <c r="HI175" s="1604"/>
      <c r="HJ175" s="1604"/>
      <c r="HK175" s="1604"/>
      <c r="HL175" s="1604"/>
      <c r="HM175" s="1604"/>
      <c r="HN175" s="1604"/>
      <c r="HO175" s="1604"/>
      <c r="HP175" s="1604"/>
      <c r="HQ175" s="1604"/>
      <c r="HR175" s="1604"/>
      <c r="HS175" s="1604"/>
      <c r="HT175" s="1604"/>
      <c r="HU175" s="1604"/>
      <c r="HV175" s="1604"/>
      <c r="HW175" s="1604"/>
      <c r="HX175" s="1604"/>
      <c r="HY175" s="1604"/>
      <c r="HZ175" s="1604"/>
      <c r="IA175" s="1604"/>
      <c r="IB175" s="1604"/>
      <c r="IC175" s="1604"/>
      <c r="ID175" s="1604"/>
      <c r="IE175" s="1604"/>
      <c r="IF175" s="1604"/>
      <c r="IG175" s="1604"/>
      <c r="IH175" s="1604"/>
      <c r="II175" s="1604"/>
      <c r="IJ175" s="1604"/>
      <c r="IK175" s="1604"/>
      <c r="IL175" s="1604"/>
      <c r="IM175" s="1604"/>
      <c r="IN175" s="1604"/>
      <c r="IO175" s="1604"/>
      <c r="IP175" s="1604"/>
      <c r="IQ175" s="1604"/>
      <c r="IR175" s="1604"/>
      <c r="IS175" s="1604"/>
      <c r="IT175" s="1604"/>
      <c r="IU175" s="1604"/>
    </row>
    <row r="176" spans="1:255">
      <c r="A176" s="2221">
        <v>27</v>
      </c>
      <c r="B176" s="1586"/>
      <c r="C176" s="1586"/>
      <c r="D176" s="1586"/>
      <c r="E176" s="1945"/>
      <c r="F176" s="1585"/>
      <c r="G176" s="1586"/>
      <c r="H176" s="1586"/>
      <c r="I176" s="1586"/>
      <c r="J176" s="1586"/>
      <c r="K176" s="1917"/>
      <c r="L176" s="1917"/>
      <c r="M176" s="1956">
        <v>27</v>
      </c>
      <c r="N176" s="1585"/>
      <c r="O176" s="1917"/>
      <c r="P176" s="1917"/>
      <c r="Q176" s="1917"/>
      <c r="R176" s="1917">
        <f t="shared" si="1"/>
        <v>0</v>
      </c>
      <c r="S176" s="1956">
        <v>27</v>
      </c>
      <c r="T176" s="1604"/>
      <c r="U176" s="1604"/>
      <c r="V176" s="1604"/>
      <c r="W176" s="1604"/>
      <c r="X176" s="1604"/>
      <c r="Y176" s="1604"/>
      <c r="Z176" s="1604"/>
      <c r="AA176" s="1604"/>
      <c r="AB176" s="1604"/>
      <c r="AC176" s="1604"/>
      <c r="AD176" s="1604"/>
      <c r="AE176" s="1604"/>
      <c r="AF176" s="1604"/>
      <c r="AG176" s="1604"/>
      <c r="AH176" s="1604"/>
      <c r="AI176" s="1604"/>
      <c r="AJ176" s="1604"/>
      <c r="AK176" s="1604"/>
      <c r="AL176" s="1604"/>
      <c r="AM176" s="1604"/>
      <c r="AN176" s="1604"/>
      <c r="AO176" s="1604"/>
      <c r="AP176" s="1604"/>
      <c r="AQ176" s="1604"/>
      <c r="AR176" s="1604"/>
      <c r="AS176" s="1604"/>
      <c r="AT176" s="1604"/>
      <c r="AU176" s="1604"/>
      <c r="AV176" s="1604"/>
      <c r="AW176" s="1604"/>
      <c r="AX176" s="1604"/>
      <c r="AY176" s="1604"/>
      <c r="AZ176" s="1604"/>
      <c r="BA176" s="1604"/>
      <c r="BB176" s="1604"/>
      <c r="BC176" s="1604"/>
      <c r="BD176" s="1604"/>
      <c r="BE176" s="1604"/>
      <c r="BF176" s="1604"/>
      <c r="BG176" s="1604"/>
      <c r="BH176" s="1604"/>
      <c r="BI176" s="1604"/>
      <c r="BJ176" s="1604"/>
      <c r="BK176" s="1604"/>
      <c r="BL176" s="1604"/>
      <c r="BM176" s="1604"/>
      <c r="BN176" s="1604"/>
      <c r="BO176" s="1604"/>
      <c r="BP176" s="1604"/>
      <c r="BQ176" s="1604"/>
      <c r="BR176" s="1604"/>
      <c r="BS176" s="1604"/>
      <c r="BT176" s="1604"/>
      <c r="BU176" s="1604"/>
      <c r="BV176" s="1604"/>
      <c r="BW176" s="1604"/>
      <c r="BX176" s="1604"/>
      <c r="BY176" s="1604"/>
      <c r="BZ176" s="1604"/>
      <c r="CA176" s="1604"/>
      <c r="CB176" s="1604"/>
      <c r="CC176" s="1604"/>
      <c r="CD176" s="1604"/>
      <c r="CE176" s="1604"/>
      <c r="CF176" s="1604"/>
      <c r="CG176" s="1604"/>
      <c r="CH176" s="1604"/>
      <c r="CI176" s="1604"/>
      <c r="CJ176" s="1604"/>
      <c r="CK176" s="1604"/>
      <c r="CL176" s="1604"/>
      <c r="CM176" s="1604"/>
      <c r="CN176" s="1604"/>
      <c r="CO176" s="1604"/>
      <c r="CP176" s="1604"/>
      <c r="CQ176" s="1604"/>
      <c r="CR176" s="1604"/>
      <c r="CS176" s="1604"/>
      <c r="CT176" s="1604"/>
      <c r="CU176" s="1604"/>
      <c r="CV176" s="1604"/>
      <c r="CW176" s="1604"/>
      <c r="CX176" s="1604"/>
      <c r="CY176" s="1604"/>
      <c r="CZ176" s="1604"/>
      <c r="DA176" s="1604"/>
      <c r="DB176" s="1604"/>
      <c r="DC176" s="1604"/>
      <c r="DD176" s="1604"/>
      <c r="DE176" s="1604"/>
      <c r="DF176" s="1604"/>
      <c r="DG176" s="1604"/>
      <c r="DH176" s="1604"/>
      <c r="DI176" s="1604"/>
      <c r="DJ176" s="1604"/>
      <c r="DK176" s="1604"/>
      <c r="DL176" s="1604"/>
      <c r="DM176" s="1604"/>
      <c r="DN176" s="1604"/>
      <c r="DO176" s="1604"/>
      <c r="DP176" s="1604"/>
      <c r="DQ176" s="1604"/>
      <c r="DR176" s="1604"/>
      <c r="DS176" s="1604"/>
      <c r="DT176" s="1604"/>
      <c r="DU176" s="1604"/>
      <c r="DV176" s="1604"/>
      <c r="DW176" s="1604"/>
      <c r="DX176" s="1604"/>
      <c r="DY176" s="1604"/>
      <c r="DZ176" s="1604"/>
      <c r="EA176" s="1604"/>
      <c r="EB176" s="1604"/>
      <c r="EC176" s="1604"/>
      <c r="ED176" s="1604"/>
      <c r="EE176" s="1604"/>
      <c r="EF176" s="1604"/>
      <c r="EG176" s="1604"/>
      <c r="EH176" s="1604"/>
      <c r="EI176" s="1604"/>
      <c r="EJ176" s="1604"/>
      <c r="EK176" s="1604"/>
      <c r="EL176" s="1604"/>
      <c r="EM176" s="1604"/>
      <c r="EN176" s="1604"/>
      <c r="EO176" s="1604"/>
      <c r="EP176" s="1604"/>
      <c r="EQ176" s="1604"/>
      <c r="ER176" s="1604"/>
      <c r="ES176" s="1604"/>
      <c r="ET176" s="1604"/>
      <c r="EU176" s="1604"/>
      <c r="EV176" s="1604"/>
      <c r="EW176" s="1604"/>
      <c r="EX176" s="1604"/>
      <c r="EY176" s="1604"/>
      <c r="EZ176" s="1604"/>
      <c r="FA176" s="1604"/>
      <c r="FB176" s="1604"/>
      <c r="FC176" s="1604"/>
      <c r="FD176" s="1604"/>
      <c r="FE176" s="1604"/>
      <c r="FF176" s="1604"/>
      <c r="FG176" s="1604"/>
      <c r="FH176" s="1604"/>
      <c r="FI176" s="1604"/>
      <c r="FJ176" s="1604"/>
      <c r="FK176" s="1604"/>
      <c r="FL176" s="1604"/>
      <c r="FM176" s="1604"/>
      <c r="FN176" s="1604"/>
      <c r="FO176" s="1604"/>
      <c r="FP176" s="1604"/>
      <c r="FQ176" s="1604"/>
      <c r="FR176" s="1604"/>
      <c r="FS176" s="1604"/>
      <c r="FT176" s="1604"/>
      <c r="FU176" s="1604"/>
      <c r="FV176" s="1604"/>
      <c r="FW176" s="1604"/>
      <c r="FX176" s="1604"/>
      <c r="FY176" s="1604"/>
      <c r="FZ176" s="1604"/>
      <c r="GA176" s="1604"/>
      <c r="GB176" s="1604"/>
      <c r="GC176" s="1604"/>
      <c r="GD176" s="1604"/>
      <c r="GE176" s="1604"/>
      <c r="GF176" s="1604"/>
      <c r="GG176" s="1604"/>
      <c r="GH176" s="1604"/>
      <c r="GI176" s="1604"/>
      <c r="GJ176" s="1604"/>
      <c r="GK176" s="1604"/>
      <c r="GL176" s="1604"/>
      <c r="GM176" s="1604"/>
      <c r="GN176" s="1604"/>
      <c r="GO176" s="1604"/>
      <c r="GP176" s="1604"/>
      <c r="GQ176" s="1604"/>
      <c r="GR176" s="1604"/>
      <c r="GS176" s="1604"/>
      <c r="GT176" s="1604"/>
      <c r="GU176" s="1604"/>
      <c r="GV176" s="1604"/>
      <c r="GW176" s="1604"/>
      <c r="GX176" s="1604"/>
      <c r="GY176" s="1604"/>
      <c r="GZ176" s="1604"/>
      <c r="HA176" s="1604"/>
      <c r="HB176" s="1604"/>
      <c r="HC176" s="1604"/>
      <c r="HD176" s="1604"/>
      <c r="HE176" s="1604"/>
      <c r="HF176" s="1604"/>
      <c r="HG176" s="1604"/>
      <c r="HH176" s="1604"/>
      <c r="HI176" s="1604"/>
      <c r="HJ176" s="1604"/>
      <c r="HK176" s="1604"/>
      <c r="HL176" s="1604"/>
      <c r="HM176" s="1604"/>
      <c r="HN176" s="1604"/>
      <c r="HO176" s="1604"/>
      <c r="HP176" s="1604"/>
      <c r="HQ176" s="1604"/>
      <c r="HR176" s="1604"/>
      <c r="HS176" s="1604"/>
      <c r="HT176" s="1604"/>
      <c r="HU176" s="1604"/>
      <c r="HV176" s="1604"/>
      <c r="HW176" s="1604"/>
      <c r="HX176" s="1604"/>
      <c r="HY176" s="1604"/>
      <c r="HZ176" s="1604"/>
      <c r="IA176" s="1604"/>
      <c r="IB176" s="1604"/>
      <c r="IC176" s="1604"/>
      <c r="ID176" s="1604"/>
      <c r="IE176" s="1604"/>
      <c r="IF176" s="1604"/>
      <c r="IG176" s="1604"/>
      <c r="IH176" s="1604"/>
      <c r="II176" s="1604"/>
      <c r="IJ176" s="1604"/>
      <c r="IK176" s="1604"/>
      <c r="IL176" s="1604"/>
      <c r="IM176" s="1604"/>
      <c r="IN176" s="1604"/>
      <c r="IO176" s="1604"/>
      <c r="IP176" s="1604"/>
      <c r="IQ176" s="1604"/>
      <c r="IR176" s="1604"/>
      <c r="IS176" s="1604"/>
      <c r="IT176" s="1604"/>
      <c r="IU176" s="1604"/>
    </row>
    <row r="177" spans="1:255">
      <c r="A177" s="2221">
        <v>28</v>
      </c>
      <c r="B177" s="1586"/>
      <c r="C177" s="1586"/>
      <c r="D177" s="1586"/>
      <c r="E177" s="1945"/>
      <c r="F177" s="1585"/>
      <c r="G177" s="1586"/>
      <c r="H177" s="1586"/>
      <c r="I177" s="1586"/>
      <c r="J177" s="1586"/>
      <c r="K177" s="1917"/>
      <c r="L177" s="1917"/>
      <c r="M177" s="1956">
        <v>28</v>
      </c>
      <c r="N177" s="1585"/>
      <c r="O177" s="1917"/>
      <c r="P177" s="1917"/>
      <c r="Q177" s="1917"/>
      <c r="R177" s="1917">
        <f t="shared" si="1"/>
        <v>0</v>
      </c>
      <c r="S177" s="1956">
        <v>28</v>
      </c>
      <c r="T177" s="1604"/>
      <c r="U177" s="1604"/>
      <c r="V177" s="1604"/>
      <c r="W177" s="1604"/>
      <c r="X177" s="1604"/>
      <c r="Y177" s="1604"/>
      <c r="Z177" s="1604"/>
      <c r="AA177" s="1604"/>
      <c r="AB177" s="1604"/>
      <c r="AC177" s="1604"/>
      <c r="AD177" s="1604"/>
      <c r="AE177" s="1604"/>
      <c r="AF177" s="1604"/>
      <c r="AG177" s="1604"/>
      <c r="AH177" s="1604"/>
      <c r="AI177" s="1604"/>
      <c r="AJ177" s="1604"/>
      <c r="AK177" s="1604"/>
      <c r="AL177" s="1604"/>
      <c r="AM177" s="1604"/>
      <c r="AN177" s="1604"/>
      <c r="AO177" s="1604"/>
      <c r="AP177" s="1604"/>
      <c r="AQ177" s="1604"/>
      <c r="AR177" s="1604"/>
      <c r="AS177" s="1604"/>
      <c r="AT177" s="1604"/>
      <c r="AU177" s="1604"/>
      <c r="AV177" s="1604"/>
      <c r="AW177" s="1604"/>
      <c r="AX177" s="1604"/>
      <c r="AY177" s="1604"/>
      <c r="AZ177" s="1604"/>
      <c r="BA177" s="1604"/>
      <c r="BB177" s="1604"/>
      <c r="BC177" s="1604"/>
      <c r="BD177" s="1604"/>
      <c r="BE177" s="1604"/>
      <c r="BF177" s="1604"/>
      <c r="BG177" s="1604"/>
      <c r="BH177" s="1604"/>
      <c r="BI177" s="1604"/>
      <c r="BJ177" s="1604"/>
      <c r="BK177" s="1604"/>
      <c r="BL177" s="1604"/>
      <c r="BM177" s="1604"/>
      <c r="BN177" s="1604"/>
      <c r="BO177" s="1604"/>
      <c r="BP177" s="1604"/>
      <c r="BQ177" s="1604"/>
      <c r="BR177" s="1604"/>
      <c r="BS177" s="1604"/>
      <c r="BT177" s="1604"/>
      <c r="BU177" s="1604"/>
      <c r="BV177" s="1604"/>
      <c r="BW177" s="1604"/>
      <c r="BX177" s="1604"/>
      <c r="BY177" s="1604"/>
      <c r="BZ177" s="1604"/>
      <c r="CA177" s="1604"/>
      <c r="CB177" s="1604"/>
      <c r="CC177" s="1604"/>
      <c r="CD177" s="1604"/>
      <c r="CE177" s="1604"/>
      <c r="CF177" s="1604"/>
      <c r="CG177" s="1604"/>
      <c r="CH177" s="1604"/>
      <c r="CI177" s="1604"/>
      <c r="CJ177" s="1604"/>
      <c r="CK177" s="1604"/>
      <c r="CL177" s="1604"/>
      <c r="CM177" s="1604"/>
      <c r="CN177" s="1604"/>
      <c r="CO177" s="1604"/>
      <c r="CP177" s="1604"/>
      <c r="CQ177" s="1604"/>
      <c r="CR177" s="1604"/>
      <c r="CS177" s="1604"/>
      <c r="CT177" s="1604"/>
      <c r="CU177" s="1604"/>
      <c r="CV177" s="1604"/>
      <c r="CW177" s="1604"/>
      <c r="CX177" s="1604"/>
      <c r="CY177" s="1604"/>
      <c r="CZ177" s="1604"/>
      <c r="DA177" s="1604"/>
      <c r="DB177" s="1604"/>
      <c r="DC177" s="1604"/>
      <c r="DD177" s="1604"/>
      <c r="DE177" s="1604"/>
      <c r="DF177" s="1604"/>
      <c r="DG177" s="1604"/>
      <c r="DH177" s="1604"/>
      <c r="DI177" s="1604"/>
      <c r="DJ177" s="1604"/>
      <c r="DK177" s="1604"/>
      <c r="DL177" s="1604"/>
      <c r="DM177" s="1604"/>
      <c r="DN177" s="1604"/>
      <c r="DO177" s="1604"/>
      <c r="DP177" s="1604"/>
      <c r="DQ177" s="1604"/>
      <c r="DR177" s="1604"/>
      <c r="DS177" s="1604"/>
      <c r="DT177" s="1604"/>
      <c r="DU177" s="1604"/>
      <c r="DV177" s="1604"/>
      <c r="DW177" s="1604"/>
      <c r="DX177" s="1604"/>
      <c r="DY177" s="1604"/>
      <c r="DZ177" s="1604"/>
      <c r="EA177" s="1604"/>
      <c r="EB177" s="1604"/>
      <c r="EC177" s="1604"/>
      <c r="ED177" s="1604"/>
      <c r="EE177" s="1604"/>
      <c r="EF177" s="1604"/>
      <c r="EG177" s="1604"/>
      <c r="EH177" s="1604"/>
      <c r="EI177" s="1604"/>
      <c r="EJ177" s="1604"/>
      <c r="EK177" s="1604"/>
      <c r="EL177" s="1604"/>
      <c r="EM177" s="1604"/>
      <c r="EN177" s="1604"/>
      <c r="EO177" s="1604"/>
      <c r="EP177" s="1604"/>
      <c r="EQ177" s="1604"/>
      <c r="ER177" s="1604"/>
      <c r="ES177" s="1604"/>
      <c r="ET177" s="1604"/>
      <c r="EU177" s="1604"/>
      <c r="EV177" s="1604"/>
      <c r="EW177" s="1604"/>
      <c r="EX177" s="1604"/>
      <c r="EY177" s="1604"/>
      <c r="EZ177" s="1604"/>
      <c r="FA177" s="1604"/>
      <c r="FB177" s="1604"/>
      <c r="FC177" s="1604"/>
      <c r="FD177" s="1604"/>
      <c r="FE177" s="1604"/>
      <c r="FF177" s="1604"/>
      <c r="FG177" s="1604"/>
      <c r="FH177" s="1604"/>
      <c r="FI177" s="1604"/>
      <c r="FJ177" s="1604"/>
      <c r="FK177" s="1604"/>
      <c r="FL177" s="1604"/>
      <c r="FM177" s="1604"/>
      <c r="FN177" s="1604"/>
      <c r="FO177" s="1604"/>
      <c r="FP177" s="1604"/>
      <c r="FQ177" s="1604"/>
      <c r="FR177" s="1604"/>
      <c r="FS177" s="1604"/>
      <c r="FT177" s="1604"/>
      <c r="FU177" s="1604"/>
      <c r="FV177" s="1604"/>
      <c r="FW177" s="1604"/>
      <c r="FX177" s="1604"/>
      <c r="FY177" s="1604"/>
      <c r="FZ177" s="1604"/>
      <c r="GA177" s="1604"/>
      <c r="GB177" s="1604"/>
      <c r="GC177" s="1604"/>
      <c r="GD177" s="1604"/>
      <c r="GE177" s="1604"/>
      <c r="GF177" s="1604"/>
      <c r="GG177" s="1604"/>
      <c r="GH177" s="1604"/>
      <c r="GI177" s="1604"/>
      <c r="GJ177" s="1604"/>
      <c r="GK177" s="1604"/>
      <c r="GL177" s="1604"/>
      <c r="GM177" s="1604"/>
      <c r="GN177" s="1604"/>
      <c r="GO177" s="1604"/>
      <c r="GP177" s="1604"/>
      <c r="GQ177" s="1604"/>
      <c r="GR177" s="1604"/>
      <c r="GS177" s="1604"/>
      <c r="GT177" s="1604"/>
      <c r="GU177" s="1604"/>
      <c r="GV177" s="1604"/>
      <c r="GW177" s="1604"/>
      <c r="GX177" s="1604"/>
      <c r="GY177" s="1604"/>
      <c r="GZ177" s="1604"/>
      <c r="HA177" s="1604"/>
      <c r="HB177" s="1604"/>
      <c r="HC177" s="1604"/>
      <c r="HD177" s="1604"/>
      <c r="HE177" s="1604"/>
      <c r="HF177" s="1604"/>
      <c r="HG177" s="1604"/>
      <c r="HH177" s="1604"/>
      <c r="HI177" s="1604"/>
      <c r="HJ177" s="1604"/>
      <c r="HK177" s="1604"/>
      <c r="HL177" s="1604"/>
      <c r="HM177" s="1604"/>
      <c r="HN177" s="1604"/>
      <c r="HO177" s="1604"/>
      <c r="HP177" s="1604"/>
      <c r="HQ177" s="1604"/>
      <c r="HR177" s="1604"/>
      <c r="HS177" s="1604"/>
      <c r="HT177" s="1604"/>
      <c r="HU177" s="1604"/>
      <c r="HV177" s="1604"/>
      <c r="HW177" s="1604"/>
      <c r="HX177" s="1604"/>
      <c r="HY177" s="1604"/>
      <c r="HZ177" s="1604"/>
      <c r="IA177" s="1604"/>
      <c r="IB177" s="1604"/>
      <c r="IC177" s="1604"/>
      <c r="ID177" s="1604"/>
      <c r="IE177" s="1604"/>
      <c r="IF177" s="1604"/>
      <c r="IG177" s="1604"/>
      <c r="IH177" s="1604"/>
      <c r="II177" s="1604"/>
      <c r="IJ177" s="1604"/>
      <c r="IK177" s="1604"/>
      <c r="IL177" s="1604"/>
      <c r="IM177" s="1604"/>
      <c r="IN177" s="1604"/>
      <c r="IO177" s="1604"/>
      <c r="IP177" s="1604"/>
      <c r="IQ177" s="1604"/>
      <c r="IR177" s="1604"/>
      <c r="IS177" s="1604"/>
      <c r="IT177" s="1604"/>
      <c r="IU177" s="1604"/>
    </row>
    <row r="178" spans="1:255">
      <c r="A178" s="2221">
        <v>29</v>
      </c>
      <c r="B178" s="1586"/>
      <c r="C178" s="1586"/>
      <c r="D178" s="1586"/>
      <c r="E178" s="1945"/>
      <c r="F178" s="1585"/>
      <c r="G178" s="1586"/>
      <c r="H178" s="1586"/>
      <c r="I178" s="1586"/>
      <c r="J178" s="1586"/>
      <c r="K178" s="1917"/>
      <c r="L178" s="1917"/>
      <c r="M178" s="1956">
        <v>29</v>
      </c>
      <c r="N178" s="1585"/>
      <c r="O178" s="1917"/>
      <c r="P178" s="1917"/>
      <c r="Q178" s="1917"/>
      <c r="R178" s="1917">
        <f t="shared" si="1"/>
        <v>0</v>
      </c>
      <c r="S178" s="1956">
        <v>29</v>
      </c>
      <c r="T178" s="1604"/>
      <c r="U178" s="1604"/>
      <c r="V178" s="1604"/>
      <c r="W178" s="1604"/>
      <c r="X178" s="1604"/>
      <c r="Y178" s="1604"/>
      <c r="Z178" s="1604"/>
      <c r="AA178" s="1604"/>
      <c r="AB178" s="1604"/>
      <c r="AC178" s="1604"/>
      <c r="AD178" s="1604"/>
      <c r="AE178" s="1604"/>
      <c r="AF178" s="1604"/>
      <c r="AG178" s="1604"/>
      <c r="AH178" s="1604"/>
      <c r="AI178" s="1604"/>
      <c r="AJ178" s="1604"/>
      <c r="AK178" s="1604"/>
      <c r="AL178" s="1604"/>
      <c r="AM178" s="1604"/>
      <c r="AN178" s="1604"/>
      <c r="AO178" s="1604"/>
      <c r="AP178" s="1604"/>
      <c r="AQ178" s="1604"/>
      <c r="AR178" s="1604"/>
      <c r="AS178" s="1604"/>
      <c r="AT178" s="1604"/>
      <c r="AU178" s="1604"/>
      <c r="AV178" s="1604"/>
      <c r="AW178" s="1604"/>
      <c r="AX178" s="1604"/>
      <c r="AY178" s="1604"/>
      <c r="AZ178" s="1604"/>
      <c r="BA178" s="1604"/>
      <c r="BB178" s="1604"/>
      <c r="BC178" s="1604"/>
      <c r="BD178" s="1604"/>
      <c r="BE178" s="1604"/>
      <c r="BF178" s="1604"/>
      <c r="BG178" s="1604"/>
      <c r="BH178" s="1604"/>
      <c r="BI178" s="1604"/>
      <c r="BJ178" s="1604"/>
      <c r="BK178" s="1604"/>
      <c r="BL178" s="1604"/>
      <c r="BM178" s="1604"/>
      <c r="BN178" s="1604"/>
      <c r="BO178" s="1604"/>
      <c r="BP178" s="1604"/>
      <c r="BQ178" s="1604"/>
      <c r="BR178" s="1604"/>
      <c r="BS178" s="1604"/>
      <c r="BT178" s="1604"/>
      <c r="BU178" s="1604"/>
      <c r="BV178" s="1604"/>
      <c r="BW178" s="1604"/>
      <c r="BX178" s="1604"/>
      <c r="BY178" s="1604"/>
      <c r="BZ178" s="1604"/>
      <c r="CA178" s="1604"/>
      <c r="CB178" s="1604"/>
      <c r="CC178" s="1604"/>
      <c r="CD178" s="1604"/>
      <c r="CE178" s="1604"/>
      <c r="CF178" s="1604"/>
      <c r="CG178" s="1604"/>
      <c r="CH178" s="1604"/>
      <c r="CI178" s="1604"/>
      <c r="CJ178" s="1604"/>
      <c r="CK178" s="1604"/>
      <c r="CL178" s="1604"/>
      <c r="CM178" s="1604"/>
      <c r="CN178" s="1604"/>
      <c r="CO178" s="1604"/>
      <c r="CP178" s="1604"/>
      <c r="CQ178" s="1604"/>
      <c r="CR178" s="1604"/>
      <c r="CS178" s="1604"/>
      <c r="CT178" s="1604"/>
      <c r="CU178" s="1604"/>
      <c r="CV178" s="1604"/>
      <c r="CW178" s="1604"/>
      <c r="CX178" s="1604"/>
      <c r="CY178" s="1604"/>
      <c r="CZ178" s="1604"/>
      <c r="DA178" s="1604"/>
      <c r="DB178" s="1604"/>
      <c r="DC178" s="1604"/>
      <c r="DD178" s="1604"/>
      <c r="DE178" s="1604"/>
      <c r="DF178" s="1604"/>
      <c r="DG178" s="1604"/>
      <c r="DH178" s="1604"/>
      <c r="DI178" s="1604"/>
      <c r="DJ178" s="1604"/>
      <c r="DK178" s="1604"/>
      <c r="DL178" s="1604"/>
      <c r="DM178" s="1604"/>
      <c r="DN178" s="1604"/>
      <c r="DO178" s="1604"/>
      <c r="DP178" s="1604"/>
      <c r="DQ178" s="1604"/>
      <c r="DR178" s="1604"/>
      <c r="DS178" s="1604"/>
      <c r="DT178" s="1604"/>
      <c r="DU178" s="1604"/>
      <c r="DV178" s="1604"/>
      <c r="DW178" s="1604"/>
      <c r="DX178" s="1604"/>
      <c r="DY178" s="1604"/>
      <c r="DZ178" s="1604"/>
      <c r="EA178" s="1604"/>
      <c r="EB178" s="1604"/>
      <c r="EC178" s="1604"/>
      <c r="ED178" s="1604"/>
      <c r="EE178" s="1604"/>
      <c r="EF178" s="1604"/>
      <c r="EG178" s="1604"/>
      <c r="EH178" s="1604"/>
      <c r="EI178" s="1604"/>
      <c r="EJ178" s="1604"/>
      <c r="EK178" s="1604"/>
      <c r="EL178" s="1604"/>
      <c r="EM178" s="1604"/>
      <c r="EN178" s="1604"/>
      <c r="EO178" s="1604"/>
      <c r="EP178" s="1604"/>
      <c r="EQ178" s="1604"/>
      <c r="ER178" s="1604"/>
      <c r="ES178" s="1604"/>
      <c r="ET178" s="1604"/>
      <c r="EU178" s="1604"/>
      <c r="EV178" s="1604"/>
      <c r="EW178" s="1604"/>
      <c r="EX178" s="1604"/>
      <c r="EY178" s="1604"/>
      <c r="EZ178" s="1604"/>
      <c r="FA178" s="1604"/>
      <c r="FB178" s="1604"/>
      <c r="FC178" s="1604"/>
      <c r="FD178" s="1604"/>
      <c r="FE178" s="1604"/>
      <c r="FF178" s="1604"/>
      <c r="FG178" s="1604"/>
      <c r="FH178" s="1604"/>
      <c r="FI178" s="1604"/>
      <c r="FJ178" s="1604"/>
      <c r="FK178" s="1604"/>
      <c r="FL178" s="1604"/>
      <c r="FM178" s="1604"/>
      <c r="FN178" s="1604"/>
      <c r="FO178" s="1604"/>
      <c r="FP178" s="1604"/>
      <c r="FQ178" s="1604"/>
      <c r="FR178" s="1604"/>
      <c r="FS178" s="1604"/>
      <c r="FT178" s="1604"/>
      <c r="FU178" s="1604"/>
      <c r="FV178" s="1604"/>
      <c r="FW178" s="1604"/>
      <c r="FX178" s="1604"/>
      <c r="FY178" s="1604"/>
      <c r="FZ178" s="1604"/>
      <c r="GA178" s="1604"/>
      <c r="GB178" s="1604"/>
      <c r="GC178" s="1604"/>
      <c r="GD178" s="1604"/>
      <c r="GE178" s="1604"/>
      <c r="GF178" s="1604"/>
      <c r="GG178" s="1604"/>
      <c r="GH178" s="1604"/>
      <c r="GI178" s="1604"/>
      <c r="GJ178" s="1604"/>
      <c r="GK178" s="1604"/>
      <c r="GL178" s="1604"/>
      <c r="GM178" s="1604"/>
      <c r="GN178" s="1604"/>
      <c r="GO178" s="1604"/>
      <c r="GP178" s="1604"/>
      <c r="GQ178" s="1604"/>
      <c r="GR178" s="1604"/>
      <c r="GS178" s="1604"/>
      <c r="GT178" s="1604"/>
      <c r="GU178" s="1604"/>
      <c r="GV178" s="1604"/>
      <c r="GW178" s="1604"/>
      <c r="GX178" s="1604"/>
      <c r="GY178" s="1604"/>
      <c r="GZ178" s="1604"/>
      <c r="HA178" s="1604"/>
      <c r="HB178" s="1604"/>
      <c r="HC178" s="1604"/>
      <c r="HD178" s="1604"/>
      <c r="HE178" s="1604"/>
      <c r="HF178" s="1604"/>
      <c r="HG178" s="1604"/>
      <c r="HH178" s="1604"/>
      <c r="HI178" s="1604"/>
      <c r="HJ178" s="1604"/>
      <c r="HK178" s="1604"/>
      <c r="HL178" s="1604"/>
      <c r="HM178" s="1604"/>
      <c r="HN178" s="1604"/>
      <c r="HO178" s="1604"/>
      <c r="HP178" s="1604"/>
      <c r="HQ178" s="1604"/>
      <c r="HR178" s="1604"/>
      <c r="HS178" s="1604"/>
      <c r="HT178" s="1604"/>
      <c r="HU178" s="1604"/>
      <c r="HV178" s="1604"/>
      <c r="HW178" s="1604"/>
      <c r="HX178" s="1604"/>
      <c r="HY178" s="1604"/>
      <c r="HZ178" s="1604"/>
      <c r="IA178" s="1604"/>
      <c r="IB178" s="1604"/>
      <c r="IC178" s="1604"/>
      <c r="ID178" s="1604"/>
      <c r="IE178" s="1604"/>
      <c r="IF178" s="1604"/>
      <c r="IG178" s="1604"/>
      <c r="IH178" s="1604"/>
      <c r="II178" s="1604"/>
      <c r="IJ178" s="1604"/>
      <c r="IK178" s="1604"/>
      <c r="IL178" s="1604"/>
      <c r="IM178" s="1604"/>
      <c r="IN178" s="1604"/>
      <c r="IO178" s="1604"/>
      <c r="IP178" s="1604"/>
      <c r="IQ178" s="1604"/>
      <c r="IR178" s="1604"/>
      <c r="IS178" s="1604"/>
      <c r="IT178" s="1604"/>
      <c r="IU178" s="1604"/>
    </row>
    <row r="179" spans="1:255">
      <c r="A179" s="2221">
        <v>30</v>
      </c>
      <c r="B179" s="1586"/>
      <c r="C179" s="1586"/>
      <c r="D179" s="1586"/>
      <c r="E179" s="1945"/>
      <c r="F179" s="1585"/>
      <c r="G179" s="1586"/>
      <c r="H179" s="1586"/>
      <c r="I179" s="1586"/>
      <c r="J179" s="1586"/>
      <c r="K179" s="1917"/>
      <c r="L179" s="1917"/>
      <c r="M179" s="1956">
        <v>30</v>
      </c>
      <c r="N179" s="1585"/>
      <c r="O179" s="1917"/>
      <c r="P179" s="1917"/>
      <c r="Q179" s="1917"/>
      <c r="R179" s="1917">
        <f t="shared" si="1"/>
        <v>0</v>
      </c>
      <c r="S179" s="1956">
        <v>30</v>
      </c>
      <c r="T179" s="1604"/>
      <c r="U179" s="1604"/>
      <c r="V179" s="1604"/>
      <c r="W179" s="1604"/>
      <c r="X179" s="1604"/>
      <c r="Y179" s="1604"/>
      <c r="Z179" s="1604"/>
      <c r="AA179" s="1604"/>
      <c r="AB179" s="1604"/>
      <c r="AC179" s="1604"/>
      <c r="AD179" s="1604"/>
      <c r="AE179" s="1604"/>
      <c r="AF179" s="1604"/>
      <c r="AG179" s="1604"/>
      <c r="AH179" s="1604"/>
      <c r="AI179" s="1604"/>
      <c r="AJ179" s="1604"/>
      <c r="AK179" s="1604"/>
      <c r="AL179" s="1604"/>
      <c r="AM179" s="1604"/>
      <c r="AN179" s="1604"/>
      <c r="AO179" s="1604"/>
      <c r="AP179" s="1604"/>
      <c r="AQ179" s="1604"/>
      <c r="AR179" s="1604"/>
      <c r="AS179" s="1604"/>
      <c r="AT179" s="1604"/>
      <c r="AU179" s="1604"/>
      <c r="AV179" s="1604"/>
      <c r="AW179" s="1604"/>
      <c r="AX179" s="1604"/>
      <c r="AY179" s="1604"/>
      <c r="AZ179" s="1604"/>
      <c r="BA179" s="1604"/>
      <c r="BB179" s="1604"/>
      <c r="BC179" s="1604"/>
      <c r="BD179" s="1604"/>
      <c r="BE179" s="1604"/>
      <c r="BF179" s="1604"/>
      <c r="BG179" s="1604"/>
      <c r="BH179" s="1604"/>
      <c r="BI179" s="1604"/>
      <c r="BJ179" s="1604"/>
      <c r="BK179" s="1604"/>
      <c r="BL179" s="1604"/>
      <c r="BM179" s="1604"/>
      <c r="BN179" s="1604"/>
      <c r="BO179" s="1604"/>
      <c r="BP179" s="1604"/>
      <c r="BQ179" s="1604"/>
      <c r="BR179" s="1604"/>
      <c r="BS179" s="1604"/>
      <c r="BT179" s="1604"/>
      <c r="BU179" s="1604"/>
      <c r="BV179" s="1604"/>
      <c r="BW179" s="1604"/>
      <c r="BX179" s="1604"/>
      <c r="BY179" s="1604"/>
      <c r="BZ179" s="1604"/>
      <c r="CA179" s="1604"/>
      <c r="CB179" s="1604"/>
      <c r="CC179" s="1604"/>
      <c r="CD179" s="1604"/>
      <c r="CE179" s="1604"/>
      <c r="CF179" s="1604"/>
      <c r="CG179" s="1604"/>
      <c r="CH179" s="1604"/>
      <c r="CI179" s="1604"/>
      <c r="CJ179" s="1604"/>
      <c r="CK179" s="1604"/>
      <c r="CL179" s="1604"/>
      <c r="CM179" s="1604"/>
      <c r="CN179" s="1604"/>
      <c r="CO179" s="1604"/>
      <c r="CP179" s="1604"/>
      <c r="CQ179" s="1604"/>
      <c r="CR179" s="1604"/>
      <c r="CS179" s="1604"/>
      <c r="CT179" s="1604"/>
      <c r="CU179" s="1604"/>
      <c r="CV179" s="1604"/>
      <c r="CW179" s="1604"/>
      <c r="CX179" s="1604"/>
      <c r="CY179" s="1604"/>
      <c r="CZ179" s="1604"/>
      <c r="DA179" s="1604"/>
      <c r="DB179" s="1604"/>
      <c r="DC179" s="1604"/>
      <c r="DD179" s="1604"/>
      <c r="DE179" s="1604"/>
      <c r="DF179" s="1604"/>
      <c r="DG179" s="1604"/>
      <c r="DH179" s="1604"/>
      <c r="DI179" s="1604"/>
      <c r="DJ179" s="1604"/>
      <c r="DK179" s="1604"/>
      <c r="DL179" s="1604"/>
      <c r="DM179" s="1604"/>
      <c r="DN179" s="1604"/>
      <c r="DO179" s="1604"/>
      <c r="DP179" s="1604"/>
      <c r="DQ179" s="1604"/>
      <c r="DR179" s="1604"/>
      <c r="DS179" s="1604"/>
      <c r="DT179" s="1604"/>
      <c r="DU179" s="1604"/>
      <c r="DV179" s="1604"/>
      <c r="DW179" s="1604"/>
      <c r="DX179" s="1604"/>
      <c r="DY179" s="1604"/>
      <c r="DZ179" s="1604"/>
      <c r="EA179" s="1604"/>
      <c r="EB179" s="1604"/>
      <c r="EC179" s="1604"/>
      <c r="ED179" s="1604"/>
      <c r="EE179" s="1604"/>
      <c r="EF179" s="1604"/>
      <c r="EG179" s="1604"/>
      <c r="EH179" s="1604"/>
      <c r="EI179" s="1604"/>
      <c r="EJ179" s="1604"/>
      <c r="EK179" s="1604"/>
      <c r="EL179" s="1604"/>
      <c r="EM179" s="1604"/>
      <c r="EN179" s="1604"/>
      <c r="EO179" s="1604"/>
      <c r="EP179" s="1604"/>
      <c r="EQ179" s="1604"/>
      <c r="ER179" s="1604"/>
      <c r="ES179" s="1604"/>
      <c r="ET179" s="1604"/>
      <c r="EU179" s="1604"/>
      <c r="EV179" s="1604"/>
      <c r="EW179" s="1604"/>
      <c r="EX179" s="1604"/>
      <c r="EY179" s="1604"/>
      <c r="EZ179" s="1604"/>
      <c r="FA179" s="1604"/>
      <c r="FB179" s="1604"/>
      <c r="FC179" s="1604"/>
      <c r="FD179" s="1604"/>
      <c r="FE179" s="1604"/>
      <c r="FF179" s="1604"/>
      <c r="FG179" s="1604"/>
      <c r="FH179" s="1604"/>
      <c r="FI179" s="1604"/>
      <c r="FJ179" s="1604"/>
      <c r="FK179" s="1604"/>
      <c r="FL179" s="1604"/>
      <c r="FM179" s="1604"/>
      <c r="FN179" s="1604"/>
      <c r="FO179" s="1604"/>
      <c r="FP179" s="1604"/>
      <c r="FQ179" s="1604"/>
      <c r="FR179" s="1604"/>
      <c r="FS179" s="1604"/>
      <c r="FT179" s="1604"/>
      <c r="FU179" s="1604"/>
      <c r="FV179" s="1604"/>
      <c r="FW179" s="1604"/>
      <c r="FX179" s="1604"/>
      <c r="FY179" s="1604"/>
      <c r="FZ179" s="1604"/>
      <c r="GA179" s="1604"/>
      <c r="GB179" s="1604"/>
      <c r="GC179" s="1604"/>
      <c r="GD179" s="1604"/>
      <c r="GE179" s="1604"/>
      <c r="GF179" s="1604"/>
      <c r="GG179" s="1604"/>
      <c r="GH179" s="1604"/>
      <c r="GI179" s="1604"/>
      <c r="GJ179" s="1604"/>
      <c r="GK179" s="1604"/>
      <c r="GL179" s="1604"/>
      <c r="GM179" s="1604"/>
      <c r="GN179" s="1604"/>
      <c r="GO179" s="1604"/>
      <c r="GP179" s="1604"/>
      <c r="GQ179" s="1604"/>
      <c r="GR179" s="1604"/>
      <c r="GS179" s="1604"/>
      <c r="GT179" s="1604"/>
      <c r="GU179" s="1604"/>
      <c r="GV179" s="1604"/>
      <c r="GW179" s="1604"/>
      <c r="GX179" s="1604"/>
      <c r="GY179" s="1604"/>
      <c r="GZ179" s="1604"/>
      <c r="HA179" s="1604"/>
      <c r="HB179" s="1604"/>
      <c r="HC179" s="1604"/>
      <c r="HD179" s="1604"/>
      <c r="HE179" s="1604"/>
      <c r="HF179" s="1604"/>
      <c r="HG179" s="1604"/>
      <c r="HH179" s="1604"/>
      <c r="HI179" s="1604"/>
      <c r="HJ179" s="1604"/>
      <c r="HK179" s="1604"/>
      <c r="HL179" s="1604"/>
      <c r="HM179" s="1604"/>
      <c r="HN179" s="1604"/>
      <c r="HO179" s="1604"/>
      <c r="HP179" s="1604"/>
      <c r="HQ179" s="1604"/>
      <c r="HR179" s="1604"/>
      <c r="HS179" s="1604"/>
      <c r="HT179" s="1604"/>
      <c r="HU179" s="1604"/>
      <c r="HV179" s="1604"/>
      <c r="HW179" s="1604"/>
      <c r="HX179" s="1604"/>
      <c r="HY179" s="1604"/>
      <c r="HZ179" s="1604"/>
      <c r="IA179" s="1604"/>
      <c r="IB179" s="1604"/>
      <c r="IC179" s="1604"/>
      <c r="ID179" s="1604"/>
      <c r="IE179" s="1604"/>
      <c r="IF179" s="1604"/>
      <c r="IG179" s="1604"/>
      <c r="IH179" s="1604"/>
      <c r="II179" s="1604"/>
      <c r="IJ179" s="1604"/>
      <c r="IK179" s="1604"/>
      <c r="IL179" s="1604"/>
      <c r="IM179" s="1604"/>
      <c r="IN179" s="1604"/>
      <c r="IO179" s="1604"/>
      <c r="IP179" s="1604"/>
      <c r="IQ179" s="1604"/>
      <c r="IR179" s="1604"/>
      <c r="IS179" s="1604"/>
      <c r="IT179" s="1604"/>
      <c r="IU179" s="1604"/>
    </row>
    <row r="180" spans="1:255">
      <c r="A180" s="2221">
        <v>31</v>
      </c>
      <c r="B180" s="1586"/>
      <c r="C180" s="1586"/>
      <c r="D180" s="1586"/>
      <c r="E180" s="1945"/>
      <c r="F180" s="1585"/>
      <c r="G180" s="1586"/>
      <c r="H180" s="1586"/>
      <c r="I180" s="1586"/>
      <c r="J180" s="1586"/>
      <c r="K180" s="1917"/>
      <c r="L180" s="1917"/>
      <c r="M180" s="1956">
        <v>31</v>
      </c>
      <c r="N180" s="1585"/>
      <c r="O180" s="1917"/>
      <c r="P180" s="1917"/>
      <c r="Q180" s="1917"/>
      <c r="R180" s="1917">
        <f t="shared" si="1"/>
        <v>0</v>
      </c>
      <c r="S180" s="1956">
        <v>31</v>
      </c>
      <c r="T180" s="1604"/>
      <c r="U180" s="1604"/>
      <c r="V180" s="1604"/>
      <c r="W180" s="1604"/>
      <c r="X180" s="1604"/>
      <c r="Y180" s="1604"/>
      <c r="Z180" s="1604"/>
      <c r="AA180" s="1604"/>
      <c r="AB180" s="1604"/>
      <c r="AC180" s="1604"/>
      <c r="AD180" s="1604"/>
      <c r="AE180" s="1604"/>
      <c r="AF180" s="1604"/>
      <c r="AG180" s="1604"/>
      <c r="AH180" s="1604"/>
      <c r="AI180" s="1604"/>
      <c r="AJ180" s="1604"/>
      <c r="AK180" s="1604"/>
      <c r="AL180" s="1604"/>
      <c r="AM180" s="1604"/>
      <c r="AN180" s="1604"/>
      <c r="AO180" s="1604"/>
      <c r="AP180" s="1604"/>
      <c r="AQ180" s="1604"/>
      <c r="AR180" s="1604"/>
      <c r="AS180" s="1604"/>
      <c r="AT180" s="1604"/>
      <c r="AU180" s="1604"/>
      <c r="AV180" s="1604"/>
      <c r="AW180" s="1604"/>
      <c r="AX180" s="1604"/>
      <c r="AY180" s="1604"/>
      <c r="AZ180" s="1604"/>
      <c r="BA180" s="1604"/>
      <c r="BB180" s="1604"/>
      <c r="BC180" s="1604"/>
      <c r="BD180" s="1604"/>
      <c r="BE180" s="1604"/>
      <c r="BF180" s="1604"/>
      <c r="BG180" s="1604"/>
      <c r="BH180" s="1604"/>
      <c r="BI180" s="1604"/>
      <c r="BJ180" s="1604"/>
      <c r="BK180" s="1604"/>
      <c r="BL180" s="1604"/>
      <c r="BM180" s="1604"/>
      <c r="BN180" s="1604"/>
      <c r="BO180" s="1604"/>
      <c r="BP180" s="1604"/>
      <c r="BQ180" s="1604"/>
      <c r="BR180" s="1604"/>
      <c r="BS180" s="1604"/>
      <c r="BT180" s="1604"/>
      <c r="BU180" s="1604"/>
      <c r="BV180" s="1604"/>
      <c r="BW180" s="1604"/>
      <c r="BX180" s="1604"/>
      <c r="BY180" s="1604"/>
      <c r="BZ180" s="1604"/>
      <c r="CA180" s="1604"/>
      <c r="CB180" s="1604"/>
      <c r="CC180" s="1604"/>
      <c r="CD180" s="1604"/>
      <c r="CE180" s="1604"/>
      <c r="CF180" s="1604"/>
      <c r="CG180" s="1604"/>
      <c r="CH180" s="1604"/>
      <c r="CI180" s="1604"/>
      <c r="CJ180" s="1604"/>
      <c r="CK180" s="1604"/>
      <c r="CL180" s="1604"/>
      <c r="CM180" s="1604"/>
      <c r="CN180" s="1604"/>
      <c r="CO180" s="1604"/>
      <c r="CP180" s="1604"/>
      <c r="CQ180" s="1604"/>
      <c r="CR180" s="1604"/>
      <c r="CS180" s="1604"/>
      <c r="CT180" s="1604"/>
      <c r="CU180" s="1604"/>
      <c r="CV180" s="1604"/>
      <c r="CW180" s="1604"/>
      <c r="CX180" s="1604"/>
      <c r="CY180" s="1604"/>
      <c r="CZ180" s="1604"/>
      <c r="DA180" s="1604"/>
      <c r="DB180" s="1604"/>
      <c r="DC180" s="1604"/>
      <c r="DD180" s="1604"/>
      <c r="DE180" s="1604"/>
      <c r="DF180" s="1604"/>
      <c r="DG180" s="1604"/>
      <c r="DH180" s="1604"/>
      <c r="DI180" s="1604"/>
      <c r="DJ180" s="1604"/>
      <c r="DK180" s="1604"/>
      <c r="DL180" s="1604"/>
      <c r="DM180" s="1604"/>
      <c r="DN180" s="1604"/>
      <c r="DO180" s="1604"/>
      <c r="DP180" s="1604"/>
      <c r="DQ180" s="1604"/>
      <c r="DR180" s="1604"/>
      <c r="DS180" s="1604"/>
      <c r="DT180" s="1604"/>
      <c r="DU180" s="1604"/>
      <c r="DV180" s="1604"/>
      <c r="DW180" s="1604"/>
      <c r="DX180" s="1604"/>
      <c r="DY180" s="1604"/>
      <c r="DZ180" s="1604"/>
      <c r="EA180" s="1604"/>
      <c r="EB180" s="1604"/>
      <c r="EC180" s="1604"/>
      <c r="ED180" s="1604"/>
      <c r="EE180" s="1604"/>
      <c r="EF180" s="1604"/>
      <c r="EG180" s="1604"/>
      <c r="EH180" s="1604"/>
      <c r="EI180" s="1604"/>
      <c r="EJ180" s="1604"/>
      <c r="EK180" s="1604"/>
      <c r="EL180" s="1604"/>
      <c r="EM180" s="1604"/>
      <c r="EN180" s="1604"/>
      <c r="EO180" s="1604"/>
      <c r="EP180" s="1604"/>
      <c r="EQ180" s="1604"/>
      <c r="ER180" s="1604"/>
      <c r="ES180" s="1604"/>
      <c r="ET180" s="1604"/>
      <c r="EU180" s="1604"/>
      <c r="EV180" s="1604"/>
      <c r="EW180" s="1604"/>
      <c r="EX180" s="1604"/>
      <c r="EY180" s="1604"/>
      <c r="EZ180" s="1604"/>
      <c r="FA180" s="1604"/>
      <c r="FB180" s="1604"/>
      <c r="FC180" s="1604"/>
      <c r="FD180" s="1604"/>
      <c r="FE180" s="1604"/>
      <c r="FF180" s="1604"/>
      <c r="FG180" s="1604"/>
      <c r="FH180" s="1604"/>
      <c r="FI180" s="1604"/>
      <c r="FJ180" s="1604"/>
      <c r="FK180" s="1604"/>
      <c r="FL180" s="1604"/>
      <c r="FM180" s="1604"/>
      <c r="FN180" s="1604"/>
      <c r="FO180" s="1604"/>
      <c r="FP180" s="1604"/>
      <c r="FQ180" s="1604"/>
      <c r="FR180" s="1604"/>
      <c r="FS180" s="1604"/>
      <c r="FT180" s="1604"/>
      <c r="FU180" s="1604"/>
      <c r="FV180" s="1604"/>
      <c r="FW180" s="1604"/>
      <c r="FX180" s="1604"/>
      <c r="FY180" s="1604"/>
      <c r="FZ180" s="1604"/>
      <c r="GA180" s="1604"/>
      <c r="GB180" s="1604"/>
      <c r="GC180" s="1604"/>
      <c r="GD180" s="1604"/>
      <c r="GE180" s="1604"/>
      <c r="GF180" s="1604"/>
      <c r="GG180" s="1604"/>
      <c r="GH180" s="1604"/>
      <c r="GI180" s="1604"/>
      <c r="GJ180" s="1604"/>
      <c r="GK180" s="1604"/>
      <c r="GL180" s="1604"/>
      <c r="GM180" s="1604"/>
      <c r="GN180" s="1604"/>
      <c r="GO180" s="1604"/>
      <c r="GP180" s="1604"/>
      <c r="GQ180" s="1604"/>
      <c r="GR180" s="1604"/>
      <c r="GS180" s="1604"/>
      <c r="GT180" s="1604"/>
      <c r="GU180" s="1604"/>
      <c r="GV180" s="1604"/>
      <c r="GW180" s="1604"/>
      <c r="GX180" s="1604"/>
      <c r="GY180" s="1604"/>
      <c r="GZ180" s="1604"/>
      <c r="HA180" s="1604"/>
      <c r="HB180" s="1604"/>
      <c r="HC180" s="1604"/>
      <c r="HD180" s="1604"/>
      <c r="HE180" s="1604"/>
      <c r="HF180" s="1604"/>
      <c r="HG180" s="1604"/>
      <c r="HH180" s="1604"/>
      <c r="HI180" s="1604"/>
      <c r="HJ180" s="1604"/>
      <c r="HK180" s="1604"/>
      <c r="HL180" s="1604"/>
      <c r="HM180" s="1604"/>
      <c r="HN180" s="1604"/>
      <c r="HO180" s="1604"/>
      <c r="HP180" s="1604"/>
      <c r="HQ180" s="1604"/>
      <c r="HR180" s="1604"/>
      <c r="HS180" s="1604"/>
      <c r="HT180" s="1604"/>
      <c r="HU180" s="1604"/>
      <c r="HV180" s="1604"/>
      <c r="HW180" s="1604"/>
      <c r="HX180" s="1604"/>
      <c r="HY180" s="1604"/>
      <c r="HZ180" s="1604"/>
      <c r="IA180" s="1604"/>
      <c r="IB180" s="1604"/>
      <c r="IC180" s="1604"/>
      <c r="ID180" s="1604"/>
      <c r="IE180" s="1604"/>
      <c r="IF180" s="1604"/>
      <c r="IG180" s="1604"/>
      <c r="IH180" s="1604"/>
      <c r="II180" s="1604"/>
      <c r="IJ180" s="1604"/>
      <c r="IK180" s="1604"/>
      <c r="IL180" s="1604"/>
      <c r="IM180" s="1604"/>
      <c r="IN180" s="1604"/>
      <c r="IO180" s="1604"/>
      <c r="IP180" s="1604"/>
      <c r="IQ180" s="1604"/>
      <c r="IR180" s="1604"/>
      <c r="IS180" s="1604"/>
      <c r="IT180" s="1604"/>
      <c r="IU180" s="1604"/>
    </row>
    <row r="181" spans="1:255">
      <c r="A181" s="2221">
        <v>32</v>
      </c>
      <c r="B181" s="1586"/>
      <c r="C181" s="1586"/>
      <c r="D181" s="1586"/>
      <c r="E181" s="1945"/>
      <c r="F181" s="1585"/>
      <c r="G181" s="1586"/>
      <c r="H181" s="1586"/>
      <c r="I181" s="1586"/>
      <c r="J181" s="1586"/>
      <c r="K181" s="1917"/>
      <c r="L181" s="1917"/>
      <c r="M181" s="1956">
        <v>32</v>
      </c>
      <c r="N181" s="1585"/>
      <c r="O181" s="1917"/>
      <c r="P181" s="1917"/>
      <c r="Q181" s="1917"/>
      <c r="R181" s="1917">
        <f t="shared" si="1"/>
        <v>0</v>
      </c>
      <c r="S181" s="1956">
        <v>32</v>
      </c>
      <c r="T181" s="1604"/>
      <c r="U181" s="1604"/>
      <c r="V181" s="1604"/>
      <c r="W181" s="1604"/>
      <c r="X181" s="1604"/>
      <c r="Y181" s="1604"/>
      <c r="Z181" s="1604"/>
      <c r="AA181" s="1604"/>
      <c r="AB181" s="1604"/>
      <c r="AC181" s="1604"/>
      <c r="AD181" s="1604"/>
      <c r="AE181" s="1604"/>
      <c r="AF181" s="1604"/>
      <c r="AG181" s="1604"/>
      <c r="AH181" s="1604"/>
      <c r="AI181" s="1604"/>
      <c r="AJ181" s="1604"/>
      <c r="AK181" s="1604"/>
      <c r="AL181" s="1604"/>
      <c r="AM181" s="1604"/>
      <c r="AN181" s="1604"/>
      <c r="AO181" s="1604"/>
      <c r="AP181" s="1604"/>
      <c r="AQ181" s="1604"/>
      <c r="AR181" s="1604"/>
      <c r="AS181" s="1604"/>
      <c r="AT181" s="1604"/>
      <c r="AU181" s="1604"/>
      <c r="AV181" s="1604"/>
      <c r="AW181" s="1604"/>
      <c r="AX181" s="1604"/>
      <c r="AY181" s="1604"/>
      <c r="AZ181" s="1604"/>
      <c r="BA181" s="1604"/>
      <c r="BB181" s="1604"/>
      <c r="BC181" s="1604"/>
      <c r="BD181" s="1604"/>
      <c r="BE181" s="1604"/>
      <c r="BF181" s="1604"/>
      <c r="BG181" s="1604"/>
      <c r="BH181" s="1604"/>
      <c r="BI181" s="1604"/>
      <c r="BJ181" s="1604"/>
      <c r="BK181" s="1604"/>
      <c r="BL181" s="1604"/>
      <c r="BM181" s="1604"/>
      <c r="BN181" s="1604"/>
      <c r="BO181" s="1604"/>
      <c r="BP181" s="1604"/>
      <c r="BQ181" s="1604"/>
      <c r="BR181" s="1604"/>
      <c r="BS181" s="1604"/>
      <c r="BT181" s="1604"/>
      <c r="BU181" s="1604"/>
      <c r="BV181" s="1604"/>
      <c r="BW181" s="1604"/>
      <c r="BX181" s="1604"/>
      <c r="BY181" s="1604"/>
      <c r="BZ181" s="1604"/>
      <c r="CA181" s="1604"/>
      <c r="CB181" s="1604"/>
      <c r="CC181" s="1604"/>
      <c r="CD181" s="1604"/>
      <c r="CE181" s="1604"/>
      <c r="CF181" s="1604"/>
      <c r="CG181" s="1604"/>
      <c r="CH181" s="1604"/>
      <c r="CI181" s="1604"/>
      <c r="CJ181" s="1604"/>
      <c r="CK181" s="1604"/>
      <c r="CL181" s="1604"/>
      <c r="CM181" s="1604"/>
      <c r="CN181" s="1604"/>
      <c r="CO181" s="1604"/>
      <c r="CP181" s="1604"/>
      <c r="CQ181" s="1604"/>
      <c r="CR181" s="1604"/>
      <c r="CS181" s="1604"/>
      <c r="CT181" s="1604"/>
      <c r="CU181" s="1604"/>
      <c r="CV181" s="1604"/>
      <c r="CW181" s="1604"/>
      <c r="CX181" s="1604"/>
      <c r="CY181" s="1604"/>
      <c r="CZ181" s="1604"/>
      <c r="DA181" s="1604"/>
      <c r="DB181" s="1604"/>
      <c r="DC181" s="1604"/>
      <c r="DD181" s="1604"/>
      <c r="DE181" s="1604"/>
      <c r="DF181" s="1604"/>
      <c r="DG181" s="1604"/>
      <c r="DH181" s="1604"/>
      <c r="DI181" s="1604"/>
      <c r="DJ181" s="1604"/>
      <c r="DK181" s="1604"/>
      <c r="DL181" s="1604"/>
      <c r="DM181" s="1604"/>
      <c r="DN181" s="1604"/>
      <c r="DO181" s="1604"/>
      <c r="DP181" s="1604"/>
      <c r="DQ181" s="1604"/>
      <c r="DR181" s="1604"/>
      <c r="DS181" s="1604"/>
      <c r="DT181" s="1604"/>
      <c r="DU181" s="1604"/>
      <c r="DV181" s="1604"/>
      <c r="DW181" s="1604"/>
      <c r="DX181" s="1604"/>
      <c r="DY181" s="1604"/>
      <c r="DZ181" s="1604"/>
      <c r="EA181" s="1604"/>
      <c r="EB181" s="1604"/>
      <c r="EC181" s="1604"/>
      <c r="ED181" s="1604"/>
      <c r="EE181" s="1604"/>
      <c r="EF181" s="1604"/>
      <c r="EG181" s="1604"/>
      <c r="EH181" s="1604"/>
      <c r="EI181" s="1604"/>
      <c r="EJ181" s="1604"/>
      <c r="EK181" s="1604"/>
      <c r="EL181" s="1604"/>
      <c r="EM181" s="1604"/>
      <c r="EN181" s="1604"/>
      <c r="EO181" s="1604"/>
      <c r="EP181" s="1604"/>
      <c r="EQ181" s="1604"/>
      <c r="ER181" s="1604"/>
      <c r="ES181" s="1604"/>
      <c r="ET181" s="1604"/>
      <c r="EU181" s="1604"/>
      <c r="EV181" s="1604"/>
      <c r="EW181" s="1604"/>
      <c r="EX181" s="1604"/>
      <c r="EY181" s="1604"/>
      <c r="EZ181" s="1604"/>
      <c r="FA181" s="1604"/>
      <c r="FB181" s="1604"/>
      <c r="FC181" s="1604"/>
      <c r="FD181" s="1604"/>
      <c r="FE181" s="1604"/>
      <c r="FF181" s="1604"/>
      <c r="FG181" s="1604"/>
      <c r="FH181" s="1604"/>
      <c r="FI181" s="1604"/>
      <c r="FJ181" s="1604"/>
      <c r="FK181" s="1604"/>
      <c r="FL181" s="1604"/>
      <c r="FM181" s="1604"/>
      <c r="FN181" s="1604"/>
      <c r="FO181" s="1604"/>
      <c r="FP181" s="1604"/>
      <c r="FQ181" s="1604"/>
      <c r="FR181" s="1604"/>
      <c r="FS181" s="1604"/>
      <c r="FT181" s="1604"/>
      <c r="FU181" s="1604"/>
      <c r="FV181" s="1604"/>
      <c r="FW181" s="1604"/>
      <c r="FX181" s="1604"/>
      <c r="FY181" s="1604"/>
      <c r="FZ181" s="1604"/>
      <c r="GA181" s="1604"/>
      <c r="GB181" s="1604"/>
      <c r="GC181" s="1604"/>
      <c r="GD181" s="1604"/>
      <c r="GE181" s="1604"/>
      <c r="GF181" s="1604"/>
      <c r="GG181" s="1604"/>
      <c r="GH181" s="1604"/>
      <c r="GI181" s="1604"/>
      <c r="GJ181" s="1604"/>
      <c r="GK181" s="1604"/>
      <c r="GL181" s="1604"/>
      <c r="GM181" s="1604"/>
      <c r="GN181" s="1604"/>
      <c r="GO181" s="1604"/>
      <c r="GP181" s="1604"/>
      <c r="GQ181" s="1604"/>
      <c r="GR181" s="1604"/>
      <c r="GS181" s="1604"/>
      <c r="GT181" s="1604"/>
      <c r="GU181" s="1604"/>
      <c r="GV181" s="1604"/>
      <c r="GW181" s="1604"/>
      <c r="GX181" s="1604"/>
      <c r="GY181" s="1604"/>
      <c r="GZ181" s="1604"/>
      <c r="HA181" s="1604"/>
      <c r="HB181" s="1604"/>
      <c r="HC181" s="1604"/>
      <c r="HD181" s="1604"/>
      <c r="HE181" s="1604"/>
      <c r="HF181" s="1604"/>
      <c r="HG181" s="1604"/>
      <c r="HH181" s="1604"/>
      <c r="HI181" s="1604"/>
      <c r="HJ181" s="1604"/>
      <c r="HK181" s="1604"/>
      <c r="HL181" s="1604"/>
      <c r="HM181" s="1604"/>
      <c r="HN181" s="1604"/>
      <c r="HO181" s="1604"/>
      <c r="HP181" s="1604"/>
      <c r="HQ181" s="1604"/>
      <c r="HR181" s="1604"/>
      <c r="HS181" s="1604"/>
      <c r="HT181" s="1604"/>
      <c r="HU181" s="1604"/>
      <c r="HV181" s="1604"/>
      <c r="HW181" s="1604"/>
      <c r="HX181" s="1604"/>
      <c r="HY181" s="1604"/>
      <c r="HZ181" s="1604"/>
      <c r="IA181" s="1604"/>
      <c r="IB181" s="1604"/>
      <c r="IC181" s="1604"/>
      <c r="ID181" s="1604"/>
      <c r="IE181" s="1604"/>
      <c r="IF181" s="1604"/>
      <c r="IG181" s="1604"/>
      <c r="IH181" s="1604"/>
      <c r="II181" s="1604"/>
      <c r="IJ181" s="1604"/>
      <c r="IK181" s="1604"/>
      <c r="IL181" s="1604"/>
      <c r="IM181" s="1604"/>
      <c r="IN181" s="1604"/>
      <c r="IO181" s="1604"/>
      <c r="IP181" s="1604"/>
      <c r="IQ181" s="1604"/>
      <c r="IR181" s="1604"/>
      <c r="IS181" s="1604"/>
      <c r="IT181" s="1604"/>
      <c r="IU181" s="1604"/>
    </row>
    <row r="182" spans="1:255">
      <c r="A182" s="2221">
        <v>33</v>
      </c>
      <c r="B182" s="1586"/>
      <c r="C182" s="1586"/>
      <c r="D182" s="1586"/>
      <c r="E182" s="1945"/>
      <c r="F182" s="1585"/>
      <c r="G182" s="1586"/>
      <c r="H182" s="1586"/>
      <c r="I182" s="1586"/>
      <c r="J182" s="1586"/>
      <c r="K182" s="1917"/>
      <c r="L182" s="1917"/>
      <c r="M182" s="1956">
        <v>33</v>
      </c>
      <c r="N182" s="1585"/>
      <c r="O182" s="1917"/>
      <c r="P182" s="1917"/>
      <c r="Q182" s="1917"/>
      <c r="R182" s="1917">
        <f t="shared" si="1"/>
        <v>0</v>
      </c>
      <c r="S182" s="1956">
        <v>33</v>
      </c>
      <c r="T182" s="1604"/>
      <c r="U182" s="1604"/>
      <c r="V182" s="1604"/>
      <c r="W182" s="1604"/>
      <c r="X182" s="1604"/>
      <c r="Y182" s="1604"/>
      <c r="Z182" s="1604"/>
      <c r="AA182" s="1604"/>
      <c r="AB182" s="1604"/>
      <c r="AC182" s="1604"/>
      <c r="AD182" s="1604"/>
      <c r="AE182" s="1604"/>
      <c r="AF182" s="1604"/>
      <c r="AG182" s="1604"/>
      <c r="AH182" s="1604"/>
      <c r="AI182" s="1604"/>
      <c r="AJ182" s="1604"/>
      <c r="AK182" s="1604"/>
      <c r="AL182" s="1604"/>
      <c r="AM182" s="1604"/>
      <c r="AN182" s="1604"/>
      <c r="AO182" s="1604"/>
      <c r="AP182" s="1604"/>
      <c r="AQ182" s="1604"/>
      <c r="AR182" s="1604"/>
      <c r="AS182" s="1604"/>
      <c r="AT182" s="1604"/>
      <c r="AU182" s="1604"/>
      <c r="AV182" s="1604"/>
      <c r="AW182" s="1604"/>
      <c r="AX182" s="1604"/>
      <c r="AY182" s="1604"/>
      <c r="AZ182" s="1604"/>
      <c r="BA182" s="1604"/>
      <c r="BB182" s="1604"/>
      <c r="BC182" s="1604"/>
      <c r="BD182" s="1604"/>
      <c r="BE182" s="1604"/>
      <c r="BF182" s="1604"/>
      <c r="BG182" s="1604"/>
      <c r="BH182" s="1604"/>
      <c r="BI182" s="1604"/>
      <c r="BJ182" s="1604"/>
      <c r="BK182" s="1604"/>
      <c r="BL182" s="1604"/>
      <c r="BM182" s="1604"/>
      <c r="BN182" s="1604"/>
      <c r="BO182" s="1604"/>
      <c r="BP182" s="1604"/>
      <c r="BQ182" s="1604"/>
      <c r="BR182" s="1604"/>
      <c r="BS182" s="1604"/>
      <c r="BT182" s="1604"/>
      <c r="BU182" s="1604"/>
      <c r="BV182" s="1604"/>
      <c r="BW182" s="1604"/>
      <c r="BX182" s="1604"/>
      <c r="BY182" s="1604"/>
      <c r="BZ182" s="1604"/>
      <c r="CA182" s="1604"/>
      <c r="CB182" s="1604"/>
      <c r="CC182" s="1604"/>
      <c r="CD182" s="1604"/>
      <c r="CE182" s="1604"/>
      <c r="CF182" s="1604"/>
      <c r="CG182" s="1604"/>
      <c r="CH182" s="1604"/>
      <c r="CI182" s="1604"/>
      <c r="CJ182" s="1604"/>
      <c r="CK182" s="1604"/>
      <c r="CL182" s="1604"/>
      <c r="CM182" s="1604"/>
      <c r="CN182" s="1604"/>
      <c r="CO182" s="1604"/>
      <c r="CP182" s="1604"/>
      <c r="CQ182" s="1604"/>
      <c r="CR182" s="1604"/>
      <c r="CS182" s="1604"/>
      <c r="CT182" s="1604"/>
      <c r="CU182" s="1604"/>
      <c r="CV182" s="1604"/>
      <c r="CW182" s="1604"/>
      <c r="CX182" s="1604"/>
      <c r="CY182" s="1604"/>
      <c r="CZ182" s="1604"/>
      <c r="DA182" s="1604"/>
      <c r="DB182" s="1604"/>
      <c r="DC182" s="1604"/>
      <c r="DD182" s="1604"/>
      <c r="DE182" s="1604"/>
      <c r="DF182" s="1604"/>
      <c r="DG182" s="1604"/>
      <c r="DH182" s="1604"/>
      <c r="DI182" s="1604"/>
      <c r="DJ182" s="1604"/>
      <c r="DK182" s="1604"/>
      <c r="DL182" s="1604"/>
      <c r="DM182" s="1604"/>
      <c r="DN182" s="1604"/>
      <c r="DO182" s="1604"/>
      <c r="DP182" s="1604"/>
      <c r="DQ182" s="1604"/>
      <c r="DR182" s="1604"/>
      <c r="DS182" s="1604"/>
      <c r="DT182" s="1604"/>
      <c r="DU182" s="1604"/>
      <c r="DV182" s="1604"/>
      <c r="DW182" s="1604"/>
      <c r="DX182" s="1604"/>
      <c r="DY182" s="1604"/>
      <c r="DZ182" s="1604"/>
      <c r="EA182" s="1604"/>
      <c r="EB182" s="1604"/>
      <c r="EC182" s="1604"/>
      <c r="ED182" s="1604"/>
      <c r="EE182" s="1604"/>
      <c r="EF182" s="1604"/>
      <c r="EG182" s="1604"/>
      <c r="EH182" s="1604"/>
      <c r="EI182" s="1604"/>
      <c r="EJ182" s="1604"/>
      <c r="EK182" s="1604"/>
      <c r="EL182" s="1604"/>
      <c r="EM182" s="1604"/>
      <c r="EN182" s="1604"/>
      <c r="EO182" s="1604"/>
      <c r="EP182" s="1604"/>
      <c r="EQ182" s="1604"/>
      <c r="ER182" s="1604"/>
      <c r="ES182" s="1604"/>
      <c r="ET182" s="1604"/>
      <c r="EU182" s="1604"/>
      <c r="EV182" s="1604"/>
      <c r="EW182" s="1604"/>
      <c r="EX182" s="1604"/>
      <c r="EY182" s="1604"/>
      <c r="EZ182" s="1604"/>
      <c r="FA182" s="1604"/>
      <c r="FB182" s="1604"/>
      <c r="FC182" s="1604"/>
      <c r="FD182" s="1604"/>
      <c r="FE182" s="1604"/>
      <c r="FF182" s="1604"/>
      <c r="FG182" s="1604"/>
      <c r="FH182" s="1604"/>
      <c r="FI182" s="1604"/>
      <c r="FJ182" s="1604"/>
      <c r="FK182" s="1604"/>
      <c r="FL182" s="1604"/>
      <c r="FM182" s="1604"/>
      <c r="FN182" s="1604"/>
      <c r="FO182" s="1604"/>
      <c r="FP182" s="1604"/>
      <c r="FQ182" s="1604"/>
      <c r="FR182" s="1604"/>
      <c r="FS182" s="1604"/>
      <c r="FT182" s="1604"/>
      <c r="FU182" s="1604"/>
      <c r="FV182" s="1604"/>
      <c r="FW182" s="1604"/>
      <c r="FX182" s="1604"/>
      <c r="FY182" s="1604"/>
      <c r="FZ182" s="1604"/>
      <c r="GA182" s="1604"/>
      <c r="GB182" s="1604"/>
      <c r="GC182" s="1604"/>
      <c r="GD182" s="1604"/>
      <c r="GE182" s="1604"/>
      <c r="GF182" s="1604"/>
      <c r="GG182" s="1604"/>
      <c r="GH182" s="1604"/>
      <c r="GI182" s="1604"/>
      <c r="GJ182" s="1604"/>
      <c r="GK182" s="1604"/>
      <c r="GL182" s="1604"/>
      <c r="GM182" s="1604"/>
      <c r="GN182" s="1604"/>
      <c r="GO182" s="1604"/>
      <c r="GP182" s="1604"/>
      <c r="GQ182" s="1604"/>
      <c r="GR182" s="1604"/>
      <c r="GS182" s="1604"/>
      <c r="GT182" s="1604"/>
      <c r="GU182" s="1604"/>
      <c r="GV182" s="1604"/>
      <c r="GW182" s="1604"/>
      <c r="GX182" s="1604"/>
      <c r="GY182" s="1604"/>
      <c r="GZ182" s="1604"/>
      <c r="HA182" s="1604"/>
      <c r="HB182" s="1604"/>
      <c r="HC182" s="1604"/>
      <c r="HD182" s="1604"/>
      <c r="HE182" s="1604"/>
      <c r="HF182" s="1604"/>
      <c r="HG182" s="1604"/>
      <c r="HH182" s="1604"/>
      <c r="HI182" s="1604"/>
      <c r="HJ182" s="1604"/>
      <c r="HK182" s="1604"/>
      <c r="HL182" s="1604"/>
      <c r="HM182" s="1604"/>
      <c r="HN182" s="1604"/>
      <c r="HO182" s="1604"/>
      <c r="HP182" s="1604"/>
      <c r="HQ182" s="1604"/>
      <c r="HR182" s="1604"/>
      <c r="HS182" s="1604"/>
      <c r="HT182" s="1604"/>
      <c r="HU182" s="1604"/>
      <c r="HV182" s="1604"/>
      <c r="HW182" s="1604"/>
      <c r="HX182" s="1604"/>
      <c r="HY182" s="1604"/>
      <c r="HZ182" s="1604"/>
      <c r="IA182" s="1604"/>
      <c r="IB182" s="1604"/>
      <c r="IC182" s="1604"/>
      <c r="ID182" s="1604"/>
      <c r="IE182" s="1604"/>
      <c r="IF182" s="1604"/>
      <c r="IG182" s="1604"/>
      <c r="IH182" s="1604"/>
      <c r="II182" s="1604"/>
      <c r="IJ182" s="1604"/>
      <c r="IK182" s="1604"/>
      <c r="IL182" s="1604"/>
      <c r="IM182" s="1604"/>
      <c r="IN182" s="1604"/>
      <c r="IO182" s="1604"/>
      <c r="IP182" s="1604"/>
      <c r="IQ182" s="1604"/>
      <c r="IR182" s="1604"/>
      <c r="IS182" s="1604"/>
      <c r="IT182" s="1604"/>
      <c r="IU182" s="1604"/>
    </row>
    <row r="183" spans="1:255">
      <c r="A183" s="2221">
        <v>34</v>
      </c>
      <c r="B183" s="1586"/>
      <c r="C183" s="1586"/>
      <c r="D183" s="1586"/>
      <c r="E183" s="1945"/>
      <c r="F183" s="1585"/>
      <c r="G183" s="1586"/>
      <c r="H183" s="1586"/>
      <c r="I183" s="1586"/>
      <c r="J183" s="1586"/>
      <c r="K183" s="1917"/>
      <c r="L183" s="1917"/>
      <c r="M183" s="1956">
        <v>34</v>
      </c>
      <c r="N183" s="1585"/>
      <c r="O183" s="1917"/>
      <c r="P183" s="1917"/>
      <c r="Q183" s="1917"/>
      <c r="R183" s="1917">
        <f t="shared" si="1"/>
        <v>0</v>
      </c>
      <c r="S183" s="1956">
        <v>34</v>
      </c>
      <c r="T183" s="1604"/>
      <c r="U183" s="1604"/>
      <c r="V183" s="1604"/>
      <c r="W183" s="1604"/>
      <c r="X183" s="1604"/>
      <c r="Y183" s="1604"/>
      <c r="Z183" s="1604"/>
      <c r="AA183" s="1604"/>
      <c r="AB183" s="1604"/>
      <c r="AC183" s="1604"/>
      <c r="AD183" s="1604"/>
      <c r="AE183" s="1604"/>
      <c r="AF183" s="1604"/>
      <c r="AG183" s="1604"/>
      <c r="AH183" s="1604"/>
      <c r="AI183" s="1604"/>
      <c r="AJ183" s="1604"/>
      <c r="AK183" s="1604"/>
      <c r="AL183" s="1604"/>
      <c r="AM183" s="1604"/>
      <c r="AN183" s="1604"/>
      <c r="AO183" s="1604"/>
      <c r="AP183" s="1604"/>
      <c r="AQ183" s="1604"/>
      <c r="AR183" s="1604"/>
      <c r="AS183" s="1604"/>
      <c r="AT183" s="1604"/>
      <c r="AU183" s="1604"/>
      <c r="AV183" s="1604"/>
      <c r="AW183" s="1604"/>
      <c r="AX183" s="1604"/>
      <c r="AY183" s="1604"/>
      <c r="AZ183" s="1604"/>
      <c r="BA183" s="1604"/>
      <c r="BB183" s="1604"/>
      <c r="BC183" s="1604"/>
      <c r="BD183" s="1604"/>
      <c r="BE183" s="1604"/>
      <c r="BF183" s="1604"/>
      <c r="BG183" s="1604"/>
      <c r="BH183" s="1604"/>
      <c r="BI183" s="1604"/>
      <c r="BJ183" s="1604"/>
      <c r="BK183" s="1604"/>
      <c r="BL183" s="1604"/>
      <c r="BM183" s="1604"/>
      <c r="BN183" s="1604"/>
      <c r="BO183" s="1604"/>
      <c r="BP183" s="1604"/>
      <c r="BQ183" s="1604"/>
      <c r="BR183" s="1604"/>
      <c r="BS183" s="1604"/>
      <c r="BT183" s="1604"/>
      <c r="BU183" s="1604"/>
      <c r="BV183" s="1604"/>
      <c r="BW183" s="1604"/>
      <c r="BX183" s="1604"/>
      <c r="BY183" s="1604"/>
      <c r="BZ183" s="1604"/>
      <c r="CA183" s="1604"/>
      <c r="CB183" s="1604"/>
      <c r="CC183" s="1604"/>
      <c r="CD183" s="1604"/>
      <c r="CE183" s="1604"/>
      <c r="CF183" s="1604"/>
      <c r="CG183" s="1604"/>
      <c r="CH183" s="1604"/>
      <c r="CI183" s="1604"/>
      <c r="CJ183" s="1604"/>
      <c r="CK183" s="1604"/>
      <c r="CL183" s="1604"/>
      <c r="CM183" s="1604"/>
      <c r="CN183" s="1604"/>
      <c r="CO183" s="1604"/>
      <c r="CP183" s="1604"/>
      <c r="CQ183" s="1604"/>
      <c r="CR183" s="1604"/>
      <c r="CS183" s="1604"/>
      <c r="CT183" s="1604"/>
      <c r="CU183" s="1604"/>
      <c r="CV183" s="1604"/>
      <c r="CW183" s="1604"/>
      <c r="CX183" s="1604"/>
      <c r="CY183" s="1604"/>
      <c r="CZ183" s="1604"/>
      <c r="DA183" s="1604"/>
      <c r="DB183" s="1604"/>
      <c r="DC183" s="1604"/>
      <c r="DD183" s="1604"/>
      <c r="DE183" s="1604"/>
      <c r="DF183" s="1604"/>
      <c r="DG183" s="1604"/>
      <c r="DH183" s="1604"/>
      <c r="DI183" s="1604"/>
      <c r="DJ183" s="1604"/>
      <c r="DK183" s="1604"/>
      <c r="DL183" s="1604"/>
      <c r="DM183" s="1604"/>
      <c r="DN183" s="1604"/>
      <c r="DO183" s="1604"/>
      <c r="DP183" s="1604"/>
      <c r="DQ183" s="1604"/>
      <c r="DR183" s="1604"/>
      <c r="DS183" s="1604"/>
      <c r="DT183" s="1604"/>
      <c r="DU183" s="1604"/>
      <c r="DV183" s="1604"/>
      <c r="DW183" s="1604"/>
      <c r="DX183" s="1604"/>
      <c r="DY183" s="1604"/>
      <c r="DZ183" s="1604"/>
      <c r="EA183" s="1604"/>
      <c r="EB183" s="1604"/>
      <c r="EC183" s="1604"/>
      <c r="ED183" s="1604"/>
      <c r="EE183" s="1604"/>
      <c r="EF183" s="1604"/>
      <c r="EG183" s="1604"/>
      <c r="EH183" s="1604"/>
      <c r="EI183" s="1604"/>
      <c r="EJ183" s="1604"/>
      <c r="EK183" s="1604"/>
      <c r="EL183" s="1604"/>
      <c r="EM183" s="1604"/>
      <c r="EN183" s="1604"/>
      <c r="EO183" s="1604"/>
      <c r="EP183" s="1604"/>
      <c r="EQ183" s="1604"/>
      <c r="ER183" s="1604"/>
      <c r="ES183" s="1604"/>
      <c r="ET183" s="1604"/>
      <c r="EU183" s="1604"/>
      <c r="EV183" s="1604"/>
      <c r="EW183" s="1604"/>
      <c r="EX183" s="1604"/>
      <c r="EY183" s="1604"/>
      <c r="EZ183" s="1604"/>
      <c r="FA183" s="1604"/>
      <c r="FB183" s="1604"/>
      <c r="FC183" s="1604"/>
      <c r="FD183" s="1604"/>
      <c r="FE183" s="1604"/>
      <c r="FF183" s="1604"/>
      <c r="FG183" s="1604"/>
      <c r="FH183" s="1604"/>
      <c r="FI183" s="1604"/>
      <c r="FJ183" s="1604"/>
      <c r="FK183" s="1604"/>
      <c r="FL183" s="1604"/>
      <c r="FM183" s="1604"/>
      <c r="FN183" s="1604"/>
      <c r="FO183" s="1604"/>
      <c r="FP183" s="1604"/>
      <c r="FQ183" s="1604"/>
      <c r="FR183" s="1604"/>
      <c r="FS183" s="1604"/>
      <c r="FT183" s="1604"/>
      <c r="FU183" s="1604"/>
      <c r="FV183" s="1604"/>
      <c r="FW183" s="1604"/>
      <c r="FX183" s="1604"/>
      <c r="FY183" s="1604"/>
      <c r="FZ183" s="1604"/>
      <c r="GA183" s="1604"/>
      <c r="GB183" s="1604"/>
      <c r="GC183" s="1604"/>
      <c r="GD183" s="1604"/>
      <c r="GE183" s="1604"/>
      <c r="GF183" s="1604"/>
      <c r="GG183" s="1604"/>
      <c r="GH183" s="1604"/>
      <c r="GI183" s="1604"/>
      <c r="GJ183" s="1604"/>
      <c r="GK183" s="1604"/>
      <c r="GL183" s="1604"/>
      <c r="GM183" s="1604"/>
      <c r="GN183" s="1604"/>
      <c r="GO183" s="1604"/>
      <c r="GP183" s="1604"/>
      <c r="GQ183" s="1604"/>
      <c r="GR183" s="1604"/>
      <c r="GS183" s="1604"/>
      <c r="GT183" s="1604"/>
      <c r="GU183" s="1604"/>
      <c r="GV183" s="1604"/>
      <c r="GW183" s="1604"/>
      <c r="GX183" s="1604"/>
      <c r="GY183" s="1604"/>
      <c r="GZ183" s="1604"/>
      <c r="HA183" s="1604"/>
      <c r="HB183" s="1604"/>
      <c r="HC183" s="1604"/>
      <c r="HD183" s="1604"/>
      <c r="HE183" s="1604"/>
      <c r="HF183" s="1604"/>
      <c r="HG183" s="1604"/>
      <c r="HH183" s="1604"/>
      <c r="HI183" s="1604"/>
      <c r="HJ183" s="1604"/>
      <c r="HK183" s="1604"/>
      <c r="HL183" s="1604"/>
      <c r="HM183" s="1604"/>
      <c r="HN183" s="1604"/>
      <c r="HO183" s="1604"/>
      <c r="HP183" s="1604"/>
      <c r="HQ183" s="1604"/>
      <c r="HR183" s="1604"/>
      <c r="HS183" s="1604"/>
      <c r="HT183" s="1604"/>
      <c r="HU183" s="1604"/>
      <c r="HV183" s="1604"/>
      <c r="HW183" s="1604"/>
      <c r="HX183" s="1604"/>
      <c r="HY183" s="1604"/>
      <c r="HZ183" s="1604"/>
      <c r="IA183" s="1604"/>
      <c r="IB183" s="1604"/>
      <c r="IC183" s="1604"/>
      <c r="ID183" s="1604"/>
      <c r="IE183" s="1604"/>
      <c r="IF183" s="1604"/>
      <c r="IG183" s="1604"/>
      <c r="IH183" s="1604"/>
      <c r="II183" s="1604"/>
      <c r="IJ183" s="1604"/>
      <c r="IK183" s="1604"/>
      <c r="IL183" s="1604"/>
      <c r="IM183" s="1604"/>
      <c r="IN183" s="1604"/>
      <c r="IO183" s="1604"/>
      <c r="IP183" s="1604"/>
      <c r="IQ183" s="1604"/>
      <c r="IR183" s="1604"/>
      <c r="IS183" s="1604"/>
      <c r="IT183" s="1604"/>
      <c r="IU183" s="1604"/>
    </row>
    <row r="184" spans="1:255">
      <c r="A184" s="2221">
        <v>35</v>
      </c>
      <c r="B184" s="1586"/>
      <c r="C184" s="1586"/>
      <c r="D184" s="1586"/>
      <c r="E184" s="1945"/>
      <c r="F184" s="1585"/>
      <c r="G184" s="1586"/>
      <c r="H184" s="1586"/>
      <c r="I184" s="1586"/>
      <c r="J184" s="1586"/>
      <c r="K184" s="1917"/>
      <c r="L184" s="1917"/>
      <c r="M184" s="1956">
        <v>35</v>
      </c>
      <c r="N184" s="1585"/>
      <c r="O184" s="1917"/>
      <c r="P184" s="1917"/>
      <c r="Q184" s="1917"/>
      <c r="R184" s="1917">
        <f t="shared" si="1"/>
        <v>0</v>
      </c>
      <c r="S184" s="1956">
        <v>35</v>
      </c>
      <c r="T184" s="1604"/>
      <c r="U184" s="1604"/>
      <c r="V184" s="1604"/>
      <c r="W184" s="1604"/>
      <c r="X184" s="1604"/>
      <c r="Y184" s="1604"/>
      <c r="Z184" s="1604"/>
      <c r="AA184" s="1604"/>
      <c r="AB184" s="1604"/>
      <c r="AC184" s="1604"/>
      <c r="AD184" s="1604"/>
      <c r="AE184" s="1604"/>
      <c r="AF184" s="1604"/>
      <c r="AG184" s="1604"/>
      <c r="AH184" s="1604"/>
      <c r="AI184" s="1604"/>
      <c r="AJ184" s="1604"/>
      <c r="AK184" s="1604"/>
      <c r="AL184" s="1604"/>
      <c r="AM184" s="1604"/>
      <c r="AN184" s="1604"/>
      <c r="AO184" s="1604"/>
      <c r="AP184" s="1604"/>
      <c r="AQ184" s="1604"/>
      <c r="AR184" s="1604"/>
      <c r="AS184" s="1604"/>
      <c r="AT184" s="1604"/>
      <c r="AU184" s="1604"/>
      <c r="AV184" s="1604"/>
      <c r="AW184" s="1604"/>
      <c r="AX184" s="1604"/>
      <c r="AY184" s="1604"/>
      <c r="AZ184" s="1604"/>
      <c r="BA184" s="1604"/>
      <c r="BB184" s="1604"/>
      <c r="BC184" s="1604"/>
      <c r="BD184" s="1604"/>
      <c r="BE184" s="1604"/>
      <c r="BF184" s="1604"/>
      <c r="BG184" s="1604"/>
      <c r="BH184" s="1604"/>
      <c r="BI184" s="1604"/>
      <c r="BJ184" s="1604"/>
      <c r="BK184" s="1604"/>
      <c r="BL184" s="1604"/>
      <c r="BM184" s="1604"/>
      <c r="BN184" s="1604"/>
      <c r="BO184" s="1604"/>
      <c r="BP184" s="1604"/>
      <c r="BQ184" s="1604"/>
      <c r="BR184" s="1604"/>
      <c r="BS184" s="1604"/>
      <c r="BT184" s="1604"/>
      <c r="BU184" s="1604"/>
      <c r="BV184" s="1604"/>
      <c r="BW184" s="1604"/>
      <c r="BX184" s="1604"/>
      <c r="BY184" s="1604"/>
      <c r="BZ184" s="1604"/>
      <c r="CA184" s="1604"/>
      <c r="CB184" s="1604"/>
      <c r="CC184" s="1604"/>
      <c r="CD184" s="1604"/>
      <c r="CE184" s="1604"/>
      <c r="CF184" s="1604"/>
      <c r="CG184" s="1604"/>
      <c r="CH184" s="1604"/>
      <c r="CI184" s="1604"/>
      <c r="CJ184" s="1604"/>
      <c r="CK184" s="1604"/>
      <c r="CL184" s="1604"/>
      <c r="CM184" s="1604"/>
      <c r="CN184" s="1604"/>
      <c r="CO184" s="1604"/>
      <c r="CP184" s="1604"/>
      <c r="CQ184" s="1604"/>
      <c r="CR184" s="1604"/>
      <c r="CS184" s="1604"/>
      <c r="CT184" s="1604"/>
      <c r="CU184" s="1604"/>
      <c r="CV184" s="1604"/>
      <c r="CW184" s="1604"/>
      <c r="CX184" s="1604"/>
      <c r="CY184" s="1604"/>
      <c r="CZ184" s="1604"/>
      <c r="DA184" s="1604"/>
      <c r="DB184" s="1604"/>
      <c r="DC184" s="1604"/>
      <c r="DD184" s="1604"/>
      <c r="DE184" s="1604"/>
      <c r="DF184" s="1604"/>
      <c r="DG184" s="1604"/>
      <c r="DH184" s="1604"/>
      <c r="DI184" s="1604"/>
      <c r="DJ184" s="1604"/>
      <c r="DK184" s="1604"/>
      <c r="DL184" s="1604"/>
      <c r="DM184" s="1604"/>
      <c r="DN184" s="1604"/>
      <c r="DO184" s="1604"/>
      <c r="DP184" s="1604"/>
      <c r="DQ184" s="1604"/>
      <c r="DR184" s="1604"/>
      <c r="DS184" s="1604"/>
      <c r="DT184" s="1604"/>
      <c r="DU184" s="1604"/>
      <c r="DV184" s="1604"/>
      <c r="DW184" s="1604"/>
      <c r="DX184" s="1604"/>
      <c r="DY184" s="1604"/>
      <c r="DZ184" s="1604"/>
      <c r="EA184" s="1604"/>
      <c r="EB184" s="1604"/>
      <c r="EC184" s="1604"/>
      <c r="ED184" s="1604"/>
      <c r="EE184" s="1604"/>
      <c r="EF184" s="1604"/>
      <c r="EG184" s="1604"/>
      <c r="EH184" s="1604"/>
      <c r="EI184" s="1604"/>
      <c r="EJ184" s="1604"/>
      <c r="EK184" s="1604"/>
      <c r="EL184" s="1604"/>
      <c r="EM184" s="1604"/>
      <c r="EN184" s="1604"/>
      <c r="EO184" s="1604"/>
      <c r="EP184" s="1604"/>
      <c r="EQ184" s="1604"/>
      <c r="ER184" s="1604"/>
      <c r="ES184" s="1604"/>
      <c r="ET184" s="1604"/>
      <c r="EU184" s="1604"/>
      <c r="EV184" s="1604"/>
      <c r="EW184" s="1604"/>
      <c r="EX184" s="1604"/>
      <c r="EY184" s="1604"/>
      <c r="EZ184" s="1604"/>
      <c r="FA184" s="1604"/>
      <c r="FB184" s="1604"/>
      <c r="FC184" s="1604"/>
      <c r="FD184" s="1604"/>
      <c r="FE184" s="1604"/>
      <c r="FF184" s="1604"/>
      <c r="FG184" s="1604"/>
      <c r="FH184" s="1604"/>
      <c r="FI184" s="1604"/>
      <c r="FJ184" s="1604"/>
      <c r="FK184" s="1604"/>
      <c r="FL184" s="1604"/>
      <c r="FM184" s="1604"/>
      <c r="FN184" s="1604"/>
      <c r="FO184" s="1604"/>
      <c r="FP184" s="1604"/>
      <c r="FQ184" s="1604"/>
      <c r="FR184" s="1604"/>
      <c r="FS184" s="1604"/>
      <c r="FT184" s="1604"/>
      <c r="FU184" s="1604"/>
      <c r="FV184" s="1604"/>
      <c r="FW184" s="1604"/>
      <c r="FX184" s="1604"/>
      <c r="FY184" s="1604"/>
      <c r="FZ184" s="1604"/>
      <c r="GA184" s="1604"/>
      <c r="GB184" s="1604"/>
      <c r="GC184" s="1604"/>
      <c r="GD184" s="1604"/>
      <c r="GE184" s="1604"/>
      <c r="GF184" s="1604"/>
      <c r="GG184" s="1604"/>
      <c r="GH184" s="1604"/>
      <c r="GI184" s="1604"/>
      <c r="GJ184" s="1604"/>
      <c r="GK184" s="1604"/>
      <c r="GL184" s="1604"/>
      <c r="GM184" s="1604"/>
      <c r="GN184" s="1604"/>
      <c r="GO184" s="1604"/>
      <c r="GP184" s="1604"/>
      <c r="GQ184" s="1604"/>
      <c r="GR184" s="1604"/>
      <c r="GS184" s="1604"/>
      <c r="GT184" s="1604"/>
      <c r="GU184" s="1604"/>
      <c r="GV184" s="1604"/>
      <c r="GW184" s="1604"/>
      <c r="GX184" s="1604"/>
      <c r="GY184" s="1604"/>
      <c r="GZ184" s="1604"/>
      <c r="HA184" s="1604"/>
      <c r="HB184" s="1604"/>
      <c r="HC184" s="1604"/>
      <c r="HD184" s="1604"/>
      <c r="HE184" s="1604"/>
      <c r="HF184" s="1604"/>
      <c r="HG184" s="1604"/>
      <c r="HH184" s="1604"/>
      <c r="HI184" s="1604"/>
      <c r="HJ184" s="1604"/>
      <c r="HK184" s="1604"/>
      <c r="HL184" s="1604"/>
      <c r="HM184" s="1604"/>
      <c r="HN184" s="1604"/>
      <c r="HO184" s="1604"/>
      <c r="HP184" s="1604"/>
      <c r="HQ184" s="1604"/>
      <c r="HR184" s="1604"/>
      <c r="HS184" s="1604"/>
      <c r="HT184" s="1604"/>
      <c r="HU184" s="1604"/>
      <c r="HV184" s="1604"/>
      <c r="HW184" s="1604"/>
      <c r="HX184" s="1604"/>
      <c r="HY184" s="1604"/>
      <c r="HZ184" s="1604"/>
      <c r="IA184" s="1604"/>
      <c r="IB184" s="1604"/>
      <c r="IC184" s="1604"/>
      <c r="ID184" s="1604"/>
      <c r="IE184" s="1604"/>
      <c r="IF184" s="1604"/>
      <c r="IG184" s="1604"/>
      <c r="IH184" s="1604"/>
      <c r="II184" s="1604"/>
      <c r="IJ184" s="1604"/>
      <c r="IK184" s="1604"/>
      <c r="IL184" s="1604"/>
      <c r="IM184" s="1604"/>
      <c r="IN184" s="1604"/>
      <c r="IO184" s="1604"/>
      <c r="IP184" s="1604"/>
      <c r="IQ184" s="1604"/>
      <c r="IR184" s="1604"/>
      <c r="IS184" s="1604"/>
      <c r="IT184" s="1604"/>
      <c r="IU184" s="1604"/>
    </row>
    <row r="185" spans="1:255">
      <c r="A185" s="2221">
        <v>36</v>
      </c>
      <c r="B185" s="1586"/>
      <c r="C185" s="1586"/>
      <c r="D185" s="1586"/>
      <c r="E185" s="1945"/>
      <c r="F185" s="1585"/>
      <c r="G185" s="1586"/>
      <c r="H185" s="1586"/>
      <c r="I185" s="1586"/>
      <c r="J185" s="1586"/>
      <c r="K185" s="1917"/>
      <c r="L185" s="1917"/>
      <c r="M185" s="1956">
        <v>36</v>
      </c>
      <c r="N185" s="1585"/>
      <c r="O185" s="1917"/>
      <c r="P185" s="1917"/>
      <c r="Q185" s="1917"/>
      <c r="R185" s="1917">
        <f t="shared" si="1"/>
        <v>0</v>
      </c>
      <c r="S185" s="1956">
        <v>36</v>
      </c>
      <c r="T185" s="1604"/>
      <c r="U185" s="1604"/>
      <c r="V185" s="1604"/>
      <c r="W185" s="1604"/>
      <c r="X185" s="1604"/>
      <c r="Y185" s="1604"/>
      <c r="Z185" s="1604"/>
      <c r="AA185" s="1604"/>
      <c r="AB185" s="1604"/>
      <c r="AC185" s="1604"/>
      <c r="AD185" s="1604"/>
      <c r="AE185" s="1604"/>
      <c r="AF185" s="1604"/>
      <c r="AG185" s="1604"/>
      <c r="AH185" s="1604"/>
      <c r="AI185" s="1604"/>
      <c r="AJ185" s="1604"/>
      <c r="AK185" s="1604"/>
      <c r="AL185" s="1604"/>
      <c r="AM185" s="1604"/>
      <c r="AN185" s="1604"/>
      <c r="AO185" s="1604"/>
      <c r="AP185" s="1604"/>
      <c r="AQ185" s="1604"/>
      <c r="AR185" s="1604"/>
      <c r="AS185" s="1604"/>
      <c r="AT185" s="1604"/>
      <c r="AU185" s="1604"/>
      <c r="AV185" s="1604"/>
      <c r="AW185" s="1604"/>
      <c r="AX185" s="1604"/>
      <c r="AY185" s="1604"/>
      <c r="AZ185" s="1604"/>
      <c r="BA185" s="1604"/>
      <c r="BB185" s="1604"/>
      <c r="BC185" s="1604"/>
      <c r="BD185" s="1604"/>
      <c r="BE185" s="1604"/>
      <c r="BF185" s="1604"/>
      <c r="BG185" s="1604"/>
      <c r="BH185" s="1604"/>
      <c r="BI185" s="1604"/>
      <c r="BJ185" s="1604"/>
      <c r="BK185" s="1604"/>
      <c r="BL185" s="1604"/>
      <c r="BM185" s="1604"/>
      <c r="BN185" s="1604"/>
      <c r="BO185" s="1604"/>
      <c r="BP185" s="1604"/>
      <c r="BQ185" s="1604"/>
      <c r="BR185" s="1604"/>
      <c r="BS185" s="1604"/>
      <c r="BT185" s="1604"/>
      <c r="BU185" s="1604"/>
      <c r="BV185" s="1604"/>
      <c r="BW185" s="1604"/>
      <c r="BX185" s="1604"/>
      <c r="BY185" s="1604"/>
      <c r="BZ185" s="1604"/>
      <c r="CA185" s="1604"/>
      <c r="CB185" s="1604"/>
      <c r="CC185" s="1604"/>
      <c r="CD185" s="1604"/>
      <c r="CE185" s="1604"/>
      <c r="CF185" s="1604"/>
      <c r="CG185" s="1604"/>
      <c r="CH185" s="1604"/>
      <c r="CI185" s="1604"/>
      <c r="CJ185" s="1604"/>
      <c r="CK185" s="1604"/>
      <c r="CL185" s="1604"/>
      <c r="CM185" s="1604"/>
      <c r="CN185" s="1604"/>
      <c r="CO185" s="1604"/>
      <c r="CP185" s="1604"/>
      <c r="CQ185" s="1604"/>
      <c r="CR185" s="1604"/>
      <c r="CS185" s="1604"/>
      <c r="CT185" s="1604"/>
      <c r="CU185" s="1604"/>
      <c r="CV185" s="1604"/>
      <c r="CW185" s="1604"/>
      <c r="CX185" s="1604"/>
      <c r="CY185" s="1604"/>
      <c r="CZ185" s="1604"/>
      <c r="DA185" s="1604"/>
      <c r="DB185" s="1604"/>
      <c r="DC185" s="1604"/>
      <c r="DD185" s="1604"/>
      <c r="DE185" s="1604"/>
      <c r="DF185" s="1604"/>
      <c r="DG185" s="1604"/>
      <c r="DH185" s="1604"/>
      <c r="DI185" s="1604"/>
      <c r="DJ185" s="1604"/>
      <c r="DK185" s="1604"/>
      <c r="DL185" s="1604"/>
      <c r="DM185" s="1604"/>
      <c r="DN185" s="1604"/>
      <c r="DO185" s="1604"/>
      <c r="DP185" s="1604"/>
      <c r="DQ185" s="1604"/>
      <c r="DR185" s="1604"/>
      <c r="DS185" s="1604"/>
      <c r="DT185" s="1604"/>
      <c r="DU185" s="1604"/>
      <c r="DV185" s="1604"/>
      <c r="DW185" s="1604"/>
      <c r="DX185" s="1604"/>
      <c r="DY185" s="1604"/>
      <c r="DZ185" s="1604"/>
      <c r="EA185" s="1604"/>
      <c r="EB185" s="1604"/>
      <c r="EC185" s="1604"/>
      <c r="ED185" s="1604"/>
      <c r="EE185" s="1604"/>
      <c r="EF185" s="1604"/>
      <c r="EG185" s="1604"/>
      <c r="EH185" s="1604"/>
      <c r="EI185" s="1604"/>
      <c r="EJ185" s="1604"/>
      <c r="EK185" s="1604"/>
      <c r="EL185" s="1604"/>
      <c r="EM185" s="1604"/>
      <c r="EN185" s="1604"/>
      <c r="EO185" s="1604"/>
      <c r="EP185" s="1604"/>
      <c r="EQ185" s="1604"/>
      <c r="ER185" s="1604"/>
      <c r="ES185" s="1604"/>
      <c r="ET185" s="1604"/>
      <c r="EU185" s="1604"/>
      <c r="EV185" s="1604"/>
      <c r="EW185" s="1604"/>
      <c r="EX185" s="1604"/>
      <c r="EY185" s="1604"/>
      <c r="EZ185" s="1604"/>
      <c r="FA185" s="1604"/>
      <c r="FB185" s="1604"/>
      <c r="FC185" s="1604"/>
      <c r="FD185" s="1604"/>
      <c r="FE185" s="1604"/>
      <c r="FF185" s="1604"/>
      <c r="FG185" s="1604"/>
      <c r="FH185" s="1604"/>
      <c r="FI185" s="1604"/>
      <c r="FJ185" s="1604"/>
      <c r="FK185" s="1604"/>
      <c r="FL185" s="1604"/>
      <c r="FM185" s="1604"/>
      <c r="FN185" s="1604"/>
      <c r="FO185" s="1604"/>
      <c r="FP185" s="1604"/>
      <c r="FQ185" s="1604"/>
      <c r="FR185" s="1604"/>
      <c r="FS185" s="1604"/>
      <c r="FT185" s="1604"/>
      <c r="FU185" s="1604"/>
      <c r="FV185" s="1604"/>
      <c r="FW185" s="1604"/>
      <c r="FX185" s="1604"/>
      <c r="FY185" s="1604"/>
      <c r="FZ185" s="1604"/>
      <c r="GA185" s="1604"/>
      <c r="GB185" s="1604"/>
      <c r="GC185" s="1604"/>
      <c r="GD185" s="1604"/>
      <c r="GE185" s="1604"/>
      <c r="GF185" s="1604"/>
      <c r="GG185" s="1604"/>
      <c r="GH185" s="1604"/>
      <c r="GI185" s="1604"/>
      <c r="GJ185" s="1604"/>
      <c r="GK185" s="1604"/>
      <c r="GL185" s="1604"/>
      <c r="GM185" s="1604"/>
      <c r="GN185" s="1604"/>
      <c r="GO185" s="1604"/>
      <c r="GP185" s="1604"/>
      <c r="GQ185" s="1604"/>
      <c r="GR185" s="1604"/>
      <c r="GS185" s="1604"/>
      <c r="GT185" s="1604"/>
      <c r="GU185" s="1604"/>
      <c r="GV185" s="1604"/>
      <c r="GW185" s="1604"/>
      <c r="GX185" s="1604"/>
      <c r="GY185" s="1604"/>
      <c r="GZ185" s="1604"/>
      <c r="HA185" s="1604"/>
      <c r="HB185" s="1604"/>
      <c r="HC185" s="1604"/>
      <c r="HD185" s="1604"/>
      <c r="HE185" s="1604"/>
      <c r="HF185" s="1604"/>
      <c r="HG185" s="1604"/>
      <c r="HH185" s="1604"/>
      <c r="HI185" s="1604"/>
      <c r="HJ185" s="1604"/>
      <c r="HK185" s="1604"/>
      <c r="HL185" s="1604"/>
      <c r="HM185" s="1604"/>
      <c r="HN185" s="1604"/>
      <c r="HO185" s="1604"/>
      <c r="HP185" s="1604"/>
      <c r="HQ185" s="1604"/>
      <c r="HR185" s="1604"/>
      <c r="HS185" s="1604"/>
      <c r="HT185" s="1604"/>
      <c r="HU185" s="1604"/>
      <c r="HV185" s="1604"/>
      <c r="HW185" s="1604"/>
      <c r="HX185" s="1604"/>
      <c r="HY185" s="1604"/>
      <c r="HZ185" s="1604"/>
      <c r="IA185" s="1604"/>
      <c r="IB185" s="1604"/>
      <c r="IC185" s="1604"/>
      <c r="ID185" s="1604"/>
      <c r="IE185" s="1604"/>
      <c r="IF185" s="1604"/>
      <c r="IG185" s="1604"/>
      <c r="IH185" s="1604"/>
      <c r="II185" s="1604"/>
      <c r="IJ185" s="1604"/>
      <c r="IK185" s="1604"/>
      <c r="IL185" s="1604"/>
      <c r="IM185" s="1604"/>
      <c r="IN185" s="1604"/>
      <c r="IO185" s="1604"/>
      <c r="IP185" s="1604"/>
      <c r="IQ185" s="1604"/>
      <c r="IR185" s="1604"/>
      <c r="IS185" s="1604"/>
      <c r="IT185" s="1604"/>
      <c r="IU185" s="1604"/>
    </row>
    <row r="186" spans="1:255">
      <c r="A186" s="2221">
        <v>37</v>
      </c>
      <c r="B186" s="1586"/>
      <c r="C186" s="1586"/>
      <c r="D186" s="1586"/>
      <c r="E186" s="1945"/>
      <c r="F186" s="1585"/>
      <c r="G186" s="1586"/>
      <c r="H186" s="1586"/>
      <c r="I186" s="1586"/>
      <c r="J186" s="1586"/>
      <c r="K186" s="1917"/>
      <c r="L186" s="1917"/>
      <c r="M186" s="1956">
        <v>37</v>
      </c>
      <c r="N186" s="1585"/>
      <c r="O186" s="1917"/>
      <c r="P186" s="1917"/>
      <c r="Q186" s="1917"/>
      <c r="R186" s="1917">
        <f t="shared" si="1"/>
        <v>0</v>
      </c>
      <c r="S186" s="1956">
        <v>37</v>
      </c>
      <c r="T186" s="1604"/>
      <c r="U186" s="1604"/>
      <c r="V186" s="1604"/>
      <c r="W186" s="1604"/>
      <c r="X186" s="1604"/>
      <c r="Y186" s="1604"/>
      <c r="Z186" s="1604"/>
      <c r="AA186" s="1604"/>
      <c r="AB186" s="1604"/>
      <c r="AC186" s="1604"/>
      <c r="AD186" s="1604"/>
      <c r="AE186" s="1604"/>
      <c r="AF186" s="1604"/>
      <c r="AG186" s="1604"/>
      <c r="AH186" s="1604"/>
      <c r="AI186" s="1604"/>
      <c r="AJ186" s="1604"/>
      <c r="AK186" s="1604"/>
      <c r="AL186" s="1604"/>
      <c r="AM186" s="1604"/>
      <c r="AN186" s="1604"/>
      <c r="AO186" s="1604"/>
      <c r="AP186" s="1604"/>
      <c r="AQ186" s="1604"/>
      <c r="AR186" s="1604"/>
      <c r="AS186" s="1604"/>
      <c r="AT186" s="1604"/>
      <c r="AU186" s="1604"/>
      <c r="AV186" s="1604"/>
      <c r="AW186" s="1604"/>
      <c r="AX186" s="1604"/>
      <c r="AY186" s="1604"/>
      <c r="AZ186" s="1604"/>
      <c r="BA186" s="1604"/>
      <c r="BB186" s="1604"/>
      <c r="BC186" s="1604"/>
      <c r="BD186" s="1604"/>
      <c r="BE186" s="1604"/>
      <c r="BF186" s="1604"/>
      <c r="BG186" s="1604"/>
      <c r="BH186" s="1604"/>
      <c r="BI186" s="1604"/>
      <c r="BJ186" s="1604"/>
      <c r="BK186" s="1604"/>
      <c r="BL186" s="1604"/>
      <c r="BM186" s="1604"/>
      <c r="BN186" s="1604"/>
      <c r="BO186" s="1604"/>
      <c r="BP186" s="1604"/>
      <c r="BQ186" s="1604"/>
      <c r="BR186" s="1604"/>
      <c r="BS186" s="1604"/>
      <c r="BT186" s="1604"/>
      <c r="BU186" s="1604"/>
      <c r="BV186" s="1604"/>
      <c r="BW186" s="1604"/>
      <c r="BX186" s="1604"/>
      <c r="BY186" s="1604"/>
      <c r="BZ186" s="1604"/>
      <c r="CA186" s="1604"/>
      <c r="CB186" s="1604"/>
      <c r="CC186" s="1604"/>
      <c r="CD186" s="1604"/>
      <c r="CE186" s="1604"/>
      <c r="CF186" s="1604"/>
      <c r="CG186" s="1604"/>
      <c r="CH186" s="1604"/>
      <c r="CI186" s="1604"/>
      <c r="CJ186" s="1604"/>
      <c r="CK186" s="1604"/>
      <c r="CL186" s="1604"/>
      <c r="CM186" s="1604"/>
      <c r="CN186" s="1604"/>
      <c r="CO186" s="1604"/>
      <c r="CP186" s="1604"/>
      <c r="CQ186" s="1604"/>
      <c r="CR186" s="1604"/>
      <c r="CS186" s="1604"/>
      <c r="CT186" s="1604"/>
      <c r="CU186" s="1604"/>
      <c r="CV186" s="1604"/>
      <c r="CW186" s="1604"/>
      <c r="CX186" s="1604"/>
      <c r="CY186" s="1604"/>
      <c r="CZ186" s="1604"/>
      <c r="DA186" s="1604"/>
      <c r="DB186" s="1604"/>
      <c r="DC186" s="1604"/>
      <c r="DD186" s="1604"/>
      <c r="DE186" s="1604"/>
      <c r="DF186" s="1604"/>
      <c r="DG186" s="1604"/>
      <c r="DH186" s="1604"/>
      <c r="DI186" s="1604"/>
      <c r="DJ186" s="1604"/>
      <c r="DK186" s="1604"/>
      <c r="DL186" s="1604"/>
      <c r="DM186" s="1604"/>
      <c r="DN186" s="1604"/>
      <c r="DO186" s="1604"/>
      <c r="DP186" s="1604"/>
      <c r="DQ186" s="1604"/>
      <c r="DR186" s="1604"/>
      <c r="DS186" s="1604"/>
      <c r="DT186" s="1604"/>
      <c r="DU186" s="1604"/>
      <c r="DV186" s="1604"/>
      <c r="DW186" s="1604"/>
      <c r="DX186" s="1604"/>
      <c r="DY186" s="1604"/>
      <c r="DZ186" s="1604"/>
      <c r="EA186" s="1604"/>
      <c r="EB186" s="1604"/>
      <c r="EC186" s="1604"/>
      <c r="ED186" s="1604"/>
      <c r="EE186" s="1604"/>
      <c r="EF186" s="1604"/>
      <c r="EG186" s="1604"/>
      <c r="EH186" s="1604"/>
      <c r="EI186" s="1604"/>
      <c r="EJ186" s="1604"/>
      <c r="EK186" s="1604"/>
      <c r="EL186" s="1604"/>
      <c r="EM186" s="1604"/>
      <c r="EN186" s="1604"/>
      <c r="EO186" s="1604"/>
      <c r="EP186" s="1604"/>
      <c r="EQ186" s="1604"/>
      <c r="ER186" s="1604"/>
      <c r="ES186" s="1604"/>
      <c r="ET186" s="1604"/>
      <c r="EU186" s="1604"/>
      <c r="EV186" s="1604"/>
      <c r="EW186" s="1604"/>
      <c r="EX186" s="1604"/>
      <c r="EY186" s="1604"/>
      <c r="EZ186" s="1604"/>
      <c r="FA186" s="1604"/>
      <c r="FB186" s="1604"/>
      <c r="FC186" s="1604"/>
      <c r="FD186" s="1604"/>
      <c r="FE186" s="1604"/>
      <c r="FF186" s="1604"/>
      <c r="FG186" s="1604"/>
      <c r="FH186" s="1604"/>
      <c r="FI186" s="1604"/>
      <c r="FJ186" s="1604"/>
      <c r="FK186" s="1604"/>
      <c r="FL186" s="1604"/>
      <c r="FM186" s="1604"/>
      <c r="FN186" s="1604"/>
      <c r="FO186" s="1604"/>
      <c r="FP186" s="1604"/>
      <c r="FQ186" s="1604"/>
      <c r="FR186" s="1604"/>
      <c r="FS186" s="1604"/>
      <c r="FT186" s="1604"/>
      <c r="FU186" s="1604"/>
      <c r="FV186" s="1604"/>
      <c r="FW186" s="1604"/>
      <c r="FX186" s="1604"/>
      <c r="FY186" s="1604"/>
      <c r="FZ186" s="1604"/>
      <c r="GA186" s="1604"/>
      <c r="GB186" s="1604"/>
      <c r="GC186" s="1604"/>
      <c r="GD186" s="1604"/>
      <c r="GE186" s="1604"/>
      <c r="GF186" s="1604"/>
      <c r="GG186" s="1604"/>
      <c r="GH186" s="1604"/>
      <c r="GI186" s="1604"/>
      <c r="GJ186" s="1604"/>
      <c r="GK186" s="1604"/>
      <c r="GL186" s="1604"/>
      <c r="GM186" s="1604"/>
      <c r="GN186" s="1604"/>
      <c r="GO186" s="1604"/>
      <c r="GP186" s="1604"/>
      <c r="GQ186" s="1604"/>
      <c r="GR186" s="1604"/>
      <c r="GS186" s="1604"/>
      <c r="GT186" s="1604"/>
      <c r="GU186" s="1604"/>
      <c r="GV186" s="1604"/>
      <c r="GW186" s="1604"/>
      <c r="GX186" s="1604"/>
      <c r="GY186" s="1604"/>
      <c r="GZ186" s="1604"/>
      <c r="HA186" s="1604"/>
      <c r="HB186" s="1604"/>
      <c r="HC186" s="1604"/>
      <c r="HD186" s="1604"/>
      <c r="HE186" s="1604"/>
      <c r="HF186" s="1604"/>
      <c r="HG186" s="1604"/>
      <c r="HH186" s="1604"/>
      <c r="HI186" s="1604"/>
      <c r="HJ186" s="1604"/>
      <c r="HK186" s="1604"/>
      <c r="HL186" s="1604"/>
      <c r="HM186" s="1604"/>
      <c r="HN186" s="1604"/>
      <c r="HO186" s="1604"/>
      <c r="HP186" s="1604"/>
      <c r="HQ186" s="1604"/>
      <c r="HR186" s="1604"/>
      <c r="HS186" s="1604"/>
      <c r="HT186" s="1604"/>
      <c r="HU186" s="1604"/>
      <c r="HV186" s="1604"/>
      <c r="HW186" s="1604"/>
      <c r="HX186" s="1604"/>
      <c r="HY186" s="1604"/>
      <c r="HZ186" s="1604"/>
      <c r="IA186" s="1604"/>
      <c r="IB186" s="1604"/>
      <c r="IC186" s="1604"/>
      <c r="ID186" s="1604"/>
      <c r="IE186" s="1604"/>
      <c r="IF186" s="1604"/>
      <c r="IG186" s="1604"/>
      <c r="IH186" s="1604"/>
      <c r="II186" s="1604"/>
      <c r="IJ186" s="1604"/>
      <c r="IK186" s="1604"/>
      <c r="IL186" s="1604"/>
      <c r="IM186" s="1604"/>
      <c r="IN186" s="1604"/>
      <c r="IO186" s="1604"/>
      <c r="IP186" s="1604"/>
      <c r="IQ186" s="1604"/>
      <c r="IR186" s="1604"/>
      <c r="IS186" s="1604"/>
      <c r="IT186" s="1604"/>
      <c r="IU186" s="1604"/>
    </row>
    <row r="187" spans="1:255">
      <c r="A187" s="2221">
        <v>38</v>
      </c>
      <c r="B187" s="1586"/>
      <c r="C187" s="1586"/>
      <c r="D187" s="1586"/>
      <c r="E187" s="1945"/>
      <c r="F187" s="1585"/>
      <c r="G187" s="1586"/>
      <c r="H187" s="1586"/>
      <c r="I187" s="1586"/>
      <c r="J187" s="1586"/>
      <c r="K187" s="1917"/>
      <c r="L187" s="1917"/>
      <c r="M187" s="1956">
        <v>38</v>
      </c>
      <c r="N187" s="1585"/>
      <c r="O187" s="1917"/>
      <c r="P187" s="1917"/>
      <c r="Q187" s="1917"/>
      <c r="R187" s="1917">
        <f t="shared" si="1"/>
        <v>0</v>
      </c>
      <c r="S187" s="1956">
        <v>38</v>
      </c>
      <c r="T187" s="1604"/>
      <c r="U187" s="1604"/>
      <c r="V187" s="1604"/>
      <c r="W187" s="1604"/>
      <c r="X187" s="1604"/>
      <c r="Y187" s="1604"/>
      <c r="Z187" s="1604"/>
      <c r="AA187" s="1604"/>
      <c r="AB187" s="1604"/>
      <c r="AC187" s="1604"/>
      <c r="AD187" s="1604"/>
      <c r="AE187" s="1604"/>
      <c r="AF187" s="1604"/>
      <c r="AG187" s="1604"/>
      <c r="AH187" s="1604"/>
      <c r="AI187" s="1604"/>
      <c r="AJ187" s="1604"/>
      <c r="AK187" s="1604"/>
      <c r="AL187" s="1604"/>
      <c r="AM187" s="1604"/>
      <c r="AN187" s="1604"/>
      <c r="AO187" s="1604"/>
      <c r="AP187" s="1604"/>
      <c r="AQ187" s="1604"/>
      <c r="AR187" s="1604"/>
      <c r="AS187" s="1604"/>
      <c r="AT187" s="1604"/>
      <c r="AU187" s="1604"/>
      <c r="AV187" s="1604"/>
      <c r="AW187" s="1604"/>
      <c r="AX187" s="1604"/>
      <c r="AY187" s="1604"/>
      <c r="AZ187" s="1604"/>
      <c r="BA187" s="1604"/>
      <c r="BB187" s="1604"/>
      <c r="BC187" s="1604"/>
      <c r="BD187" s="1604"/>
      <c r="BE187" s="1604"/>
      <c r="BF187" s="1604"/>
      <c r="BG187" s="1604"/>
      <c r="BH187" s="1604"/>
      <c r="BI187" s="1604"/>
      <c r="BJ187" s="1604"/>
      <c r="BK187" s="1604"/>
      <c r="BL187" s="1604"/>
      <c r="BM187" s="1604"/>
      <c r="BN187" s="1604"/>
      <c r="BO187" s="1604"/>
      <c r="BP187" s="1604"/>
      <c r="BQ187" s="1604"/>
      <c r="BR187" s="1604"/>
      <c r="BS187" s="1604"/>
      <c r="BT187" s="1604"/>
      <c r="BU187" s="1604"/>
      <c r="BV187" s="1604"/>
      <c r="BW187" s="1604"/>
      <c r="BX187" s="1604"/>
      <c r="BY187" s="1604"/>
      <c r="BZ187" s="1604"/>
      <c r="CA187" s="1604"/>
      <c r="CB187" s="1604"/>
      <c r="CC187" s="1604"/>
      <c r="CD187" s="1604"/>
      <c r="CE187" s="1604"/>
      <c r="CF187" s="1604"/>
      <c r="CG187" s="1604"/>
      <c r="CH187" s="1604"/>
      <c r="CI187" s="1604"/>
      <c r="CJ187" s="1604"/>
      <c r="CK187" s="1604"/>
      <c r="CL187" s="1604"/>
      <c r="CM187" s="1604"/>
      <c r="CN187" s="1604"/>
      <c r="CO187" s="1604"/>
      <c r="CP187" s="1604"/>
      <c r="CQ187" s="1604"/>
      <c r="CR187" s="1604"/>
      <c r="CS187" s="1604"/>
      <c r="CT187" s="1604"/>
      <c r="CU187" s="1604"/>
      <c r="CV187" s="1604"/>
      <c r="CW187" s="1604"/>
      <c r="CX187" s="1604"/>
      <c r="CY187" s="1604"/>
      <c r="CZ187" s="1604"/>
      <c r="DA187" s="1604"/>
      <c r="DB187" s="1604"/>
      <c r="DC187" s="1604"/>
      <c r="DD187" s="1604"/>
      <c r="DE187" s="1604"/>
      <c r="DF187" s="1604"/>
      <c r="DG187" s="1604"/>
      <c r="DH187" s="1604"/>
      <c r="DI187" s="1604"/>
      <c r="DJ187" s="1604"/>
      <c r="DK187" s="1604"/>
      <c r="DL187" s="1604"/>
      <c r="DM187" s="1604"/>
      <c r="DN187" s="1604"/>
      <c r="DO187" s="1604"/>
      <c r="DP187" s="1604"/>
      <c r="DQ187" s="1604"/>
      <c r="DR187" s="1604"/>
      <c r="DS187" s="1604"/>
      <c r="DT187" s="1604"/>
      <c r="DU187" s="1604"/>
      <c r="DV187" s="1604"/>
      <c r="DW187" s="1604"/>
      <c r="DX187" s="1604"/>
      <c r="DY187" s="1604"/>
      <c r="DZ187" s="1604"/>
      <c r="EA187" s="1604"/>
      <c r="EB187" s="1604"/>
      <c r="EC187" s="1604"/>
      <c r="ED187" s="1604"/>
      <c r="EE187" s="1604"/>
      <c r="EF187" s="1604"/>
      <c r="EG187" s="1604"/>
      <c r="EH187" s="1604"/>
      <c r="EI187" s="1604"/>
      <c r="EJ187" s="1604"/>
      <c r="EK187" s="1604"/>
      <c r="EL187" s="1604"/>
      <c r="EM187" s="1604"/>
      <c r="EN187" s="1604"/>
      <c r="EO187" s="1604"/>
      <c r="EP187" s="1604"/>
      <c r="EQ187" s="1604"/>
      <c r="ER187" s="1604"/>
      <c r="ES187" s="1604"/>
      <c r="ET187" s="1604"/>
      <c r="EU187" s="1604"/>
      <c r="EV187" s="1604"/>
      <c r="EW187" s="1604"/>
      <c r="EX187" s="1604"/>
      <c r="EY187" s="1604"/>
      <c r="EZ187" s="1604"/>
      <c r="FA187" s="1604"/>
      <c r="FB187" s="1604"/>
      <c r="FC187" s="1604"/>
      <c r="FD187" s="1604"/>
      <c r="FE187" s="1604"/>
      <c r="FF187" s="1604"/>
      <c r="FG187" s="1604"/>
      <c r="FH187" s="1604"/>
      <c r="FI187" s="1604"/>
      <c r="FJ187" s="1604"/>
      <c r="FK187" s="1604"/>
      <c r="FL187" s="1604"/>
      <c r="FM187" s="1604"/>
      <c r="FN187" s="1604"/>
      <c r="FO187" s="1604"/>
      <c r="FP187" s="1604"/>
      <c r="FQ187" s="1604"/>
      <c r="FR187" s="1604"/>
      <c r="FS187" s="1604"/>
      <c r="FT187" s="1604"/>
      <c r="FU187" s="1604"/>
      <c r="FV187" s="1604"/>
      <c r="FW187" s="1604"/>
      <c r="FX187" s="1604"/>
      <c r="FY187" s="1604"/>
      <c r="FZ187" s="1604"/>
      <c r="GA187" s="1604"/>
      <c r="GB187" s="1604"/>
      <c r="GC187" s="1604"/>
      <c r="GD187" s="1604"/>
      <c r="GE187" s="1604"/>
      <c r="GF187" s="1604"/>
      <c r="GG187" s="1604"/>
      <c r="GH187" s="1604"/>
      <c r="GI187" s="1604"/>
      <c r="GJ187" s="1604"/>
      <c r="GK187" s="1604"/>
      <c r="GL187" s="1604"/>
      <c r="GM187" s="1604"/>
      <c r="GN187" s="1604"/>
      <c r="GO187" s="1604"/>
      <c r="GP187" s="1604"/>
      <c r="GQ187" s="1604"/>
      <c r="GR187" s="1604"/>
      <c r="GS187" s="1604"/>
      <c r="GT187" s="1604"/>
      <c r="GU187" s="1604"/>
      <c r="GV187" s="1604"/>
      <c r="GW187" s="1604"/>
      <c r="GX187" s="1604"/>
      <c r="GY187" s="1604"/>
      <c r="GZ187" s="1604"/>
      <c r="HA187" s="1604"/>
      <c r="HB187" s="1604"/>
      <c r="HC187" s="1604"/>
      <c r="HD187" s="1604"/>
      <c r="HE187" s="1604"/>
      <c r="HF187" s="1604"/>
      <c r="HG187" s="1604"/>
      <c r="HH187" s="1604"/>
      <c r="HI187" s="1604"/>
      <c r="HJ187" s="1604"/>
      <c r="HK187" s="1604"/>
      <c r="HL187" s="1604"/>
      <c r="HM187" s="1604"/>
      <c r="HN187" s="1604"/>
      <c r="HO187" s="1604"/>
      <c r="HP187" s="1604"/>
      <c r="HQ187" s="1604"/>
      <c r="HR187" s="1604"/>
      <c r="HS187" s="1604"/>
      <c r="HT187" s="1604"/>
      <c r="HU187" s="1604"/>
      <c r="HV187" s="1604"/>
      <c r="HW187" s="1604"/>
      <c r="HX187" s="1604"/>
      <c r="HY187" s="1604"/>
      <c r="HZ187" s="1604"/>
      <c r="IA187" s="1604"/>
      <c r="IB187" s="1604"/>
      <c r="IC187" s="1604"/>
      <c r="ID187" s="1604"/>
      <c r="IE187" s="1604"/>
      <c r="IF187" s="1604"/>
      <c r="IG187" s="1604"/>
      <c r="IH187" s="1604"/>
      <c r="II187" s="1604"/>
      <c r="IJ187" s="1604"/>
      <c r="IK187" s="1604"/>
      <c r="IL187" s="1604"/>
      <c r="IM187" s="1604"/>
      <c r="IN187" s="1604"/>
      <c r="IO187" s="1604"/>
      <c r="IP187" s="1604"/>
      <c r="IQ187" s="1604"/>
      <c r="IR187" s="1604"/>
      <c r="IS187" s="1604"/>
      <c r="IT187" s="1604"/>
      <c r="IU187" s="1604"/>
    </row>
    <row r="188" spans="1:255">
      <c r="A188" s="2221">
        <v>39</v>
      </c>
      <c r="B188" s="1586"/>
      <c r="C188" s="1586"/>
      <c r="D188" s="1586"/>
      <c r="E188" s="1945"/>
      <c r="F188" s="1585"/>
      <c r="G188" s="1586"/>
      <c r="H188" s="1586"/>
      <c r="I188" s="1586"/>
      <c r="J188" s="1586"/>
      <c r="K188" s="1917"/>
      <c r="L188" s="1917"/>
      <c r="M188" s="1956">
        <v>39</v>
      </c>
      <c r="N188" s="1585"/>
      <c r="O188" s="1917"/>
      <c r="P188" s="1917"/>
      <c r="Q188" s="1917"/>
      <c r="R188" s="1917">
        <f t="shared" si="1"/>
        <v>0</v>
      </c>
      <c r="S188" s="1956">
        <v>39</v>
      </c>
      <c r="T188" s="1604"/>
      <c r="U188" s="1604"/>
      <c r="V188" s="1604"/>
      <c r="W188" s="1604"/>
      <c r="X188" s="1604"/>
      <c r="Y188" s="1604"/>
      <c r="Z188" s="1604"/>
      <c r="AA188" s="1604"/>
      <c r="AB188" s="1604"/>
      <c r="AC188" s="1604"/>
      <c r="AD188" s="1604"/>
      <c r="AE188" s="1604"/>
      <c r="AF188" s="1604"/>
      <c r="AG188" s="1604"/>
      <c r="AH188" s="1604"/>
      <c r="AI188" s="1604"/>
      <c r="AJ188" s="1604"/>
      <c r="AK188" s="1604"/>
      <c r="AL188" s="1604"/>
      <c r="AM188" s="1604"/>
      <c r="AN188" s="1604"/>
      <c r="AO188" s="1604"/>
      <c r="AP188" s="1604"/>
      <c r="AQ188" s="1604"/>
      <c r="AR188" s="1604"/>
      <c r="AS188" s="1604"/>
      <c r="AT188" s="1604"/>
      <c r="AU188" s="1604"/>
      <c r="AV188" s="1604"/>
      <c r="AW188" s="1604"/>
      <c r="AX188" s="1604"/>
      <c r="AY188" s="1604"/>
      <c r="AZ188" s="1604"/>
      <c r="BA188" s="1604"/>
      <c r="BB188" s="1604"/>
      <c r="BC188" s="1604"/>
      <c r="BD188" s="1604"/>
      <c r="BE188" s="1604"/>
      <c r="BF188" s="1604"/>
      <c r="BG188" s="1604"/>
      <c r="BH188" s="1604"/>
      <c r="BI188" s="1604"/>
      <c r="BJ188" s="1604"/>
      <c r="BK188" s="1604"/>
      <c r="BL188" s="1604"/>
      <c r="BM188" s="1604"/>
      <c r="BN188" s="1604"/>
      <c r="BO188" s="1604"/>
      <c r="BP188" s="1604"/>
      <c r="BQ188" s="1604"/>
      <c r="BR188" s="1604"/>
      <c r="BS188" s="1604"/>
      <c r="BT188" s="1604"/>
      <c r="BU188" s="1604"/>
      <c r="BV188" s="1604"/>
      <c r="BW188" s="1604"/>
      <c r="BX188" s="1604"/>
      <c r="BY188" s="1604"/>
      <c r="BZ188" s="1604"/>
      <c r="CA188" s="1604"/>
      <c r="CB188" s="1604"/>
      <c r="CC188" s="1604"/>
      <c r="CD188" s="1604"/>
      <c r="CE188" s="1604"/>
      <c r="CF188" s="1604"/>
      <c r="CG188" s="1604"/>
      <c r="CH188" s="1604"/>
      <c r="CI188" s="1604"/>
      <c r="CJ188" s="1604"/>
      <c r="CK188" s="1604"/>
      <c r="CL188" s="1604"/>
      <c r="CM188" s="1604"/>
      <c r="CN188" s="1604"/>
      <c r="CO188" s="1604"/>
      <c r="CP188" s="1604"/>
      <c r="CQ188" s="1604"/>
      <c r="CR188" s="1604"/>
      <c r="CS188" s="1604"/>
      <c r="CT188" s="1604"/>
      <c r="CU188" s="1604"/>
      <c r="CV188" s="1604"/>
      <c r="CW188" s="1604"/>
      <c r="CX188" s="1604"/>
      <c r="CY188" s="1604"/>
      <c r="CZ188" s="1604"/>
      <c r="DA188" s="1604"/>
      <c r="DB188" s="1604"/>
      <c r="DC188" s="1604"/>
      <c r="DD188" s="1604"/>
      <c r="DE188" s="1604"/>
      <c r="DF188" s="1604"/>
      <c r="DG188" s="1604"/>
      <c r="DH188" s="1604"/>
      <c r="DI188" s="1604"/>
      <c r="DJ188" s="1604"/>
      <c r="DK188" s="1604"/>
      <c r="DL188" s="1604"/>
      <c r="DM188" s="1604"/>
      <c r="DN188" s="1604"/>
      <c r="DO188" s="1604"/>
      <c r="DP188" s="1604"/>
      <c r="DQ188" s="1604"/>
      <c r="DR188" s="1604"/>
      <c r="DS188" s="1604"/>
      <c r="DT188" s="1604"/>
      <c r="DU188" s="1604"/>
      <c r="DV188" s="1604"/>
      <c r="DW188" s="1604"/>
      <c r="DX188" s="1604"/>
      <c r="DY188" s="1604"/>
      <c r="DZ188" s="1604"/>
      <c r="EA188" s="1604"/>
      <c r="EB188" s="1604"/>
      <c r="EC188" s="1604"/>
      <c r="ED188" s="1604"/>
      <c r="EE188" s="1604"/>
      <c r="EF188" s="1604"/>
      <c r="EG188" s="1604"/>
      <c r="EH188" s="1604"/>
      <c r="EI188" s="1604"/>
      <c r="EJ188" s="1604"/>
      <c r="EK188" s="1604"/>
      <c r="EL188" s="1604"/>
      <c r="EM188" s="1604"/>
      <c r="EN188" s="1604"/>
      <c r="EO188" s="1604"/>
      <c r="EP188" s="1604"/>
      <c r="EQ188" s="1604"/>
      <c r="ER188" s="1604"/>
      <c r="ES188" s="1604"/>
      <c r="ET188" s="1604"/>
      <c r="EU188" s="1604"/>
      <c r="EV188" s="1604"/>
      <c r="EW188" s="1604"/>
      <c r="EX188" s="1604"/>
      <c r="EY188" s="1604"/>
      <c r="EZ188" s="1604"/>
      <c r="FA188" s="1604"/>
      <c r="FB188" s="1604"/>
      <c r="FC188" s="1604"/>
      <c r="FD188" s="1604"/>
      <c r="FE188" s="1604"/>
      <c r="FF188" s="1604"/>
      <c r="FG188" s="1604"/>
      <c r="FH188" s="1604"/>
      <c r="FI188" s="1604"/>
      <c r="FJ188" s="1604"/>
      <c r="FK188" s="1604"/>
      <c r="FL188" s="1604"/>
      <c r="FM188" s="1604"/>
      <c r="FN188" s="1604"/>
      <c r="FO188" s="1604"/>
      <c r="FP188" s="1604"/>
      <c r="FQ188" s="1604"/>
      <c r="FR188" s="1604"/>
      <c r="FS188" s="1604"/>
      <c r="FT188" s="1604"/>
      <c r="FU188" s="1604"/>
      <c r="FV188" s="1604"/>
      <c r="FW188" s="1604"/>
      <c r="FX188" s="1604"/>
      <c r="FY188" s="1604"/>
      <c r="FZ188" s="1604"/>
      <c r="GA188" s="1604"/>
      <c r="GB188" s="1604"/>
      <c r="GC188" s="1604"/>
      <c r="GD188" s="1604"/>
      <c r="GE188" s="1604"/>
      <c r="GF188" s="1604"/>
      <c r="GG188" s="1604"/>
      <c r="GH188" s="1604"/>
      <c r="GI188" s="1604"/>
      <c r="GJ188" s="1604"/>
      <c r="GK188" s="1604"/>
      <c r="GL188" s="1604"/>
      <c r="GM188" s="1604"/>
      <c r="GN188" s="1604"/>
      <c r="GO188" s="1604"/>
      <c r="GP188" s="1604"/>
      <c r="GQ188" s="1604"/>
      <c r="GR188" s="1604"/>
      <c r="GS188" s="1604"/>
      <c r="GT188" s="1604"/>
      <c r="GU188" s="1604"/>
      <c r="GV188" s="1604"/>
      <c r="GW188" s="1604"/>
      <c r="GX188" s="1604"/>
      <c r="GY188" s="1604"/>
      <c r="GZ188" s="1604"/>
      <c r="HA188" s="1604"/>
      <c r="HB188" s="1604"/>
      <c r="HC188" s="1604"/>
      <c r="HD188" s="1604"/>
      <c r="HE188" s="1604"/>
      <c r="HF188" s="1604"/>
      <c r="HG188" s="1604"/>
      <c r="HH188" s="1604"/>
      <c r="HI188" s="1604"/>
      <c r="HJ188" s="1604"/>
      <c r="HK188" s="1604"/>
      <c r="HL188" s="1604"/>
      <c r="HM188" s="1604"/>
      <c r="HN188" s="1604"/>
      <c r="HO188" s="1604"/>
      <c r="HP188" s="1604"/>
      <c r="HQ188" s="1604"/>
      <c r="HR188" s="1604"/>
      <c r="HS188" s="1604"/>
      <c r="HT188" s="1604"/>
      <c r="HU188" s="1604"/>
      <c r="HV188" s="1604"/>
      <c r="HW188" s="1604"/>
      <c r="HX188" s="1604"/>
      <c r="HY188" s="1604"/>
      <c r="HZ188" s="1604"/>
      <c r="IA188" s="1604"/>
      <c r="IB188" s="1604"/>
      <c r="IC188" s="1604"/>
      <c r="ID188" s="1604"/>
      <c r="IE188" s="1604"/>
      <c r="IF188" s="1604"/>
      <c r="IG188" s="1604"/>
      <c r="IH188" s="1604"/>
      <c r="II188" s="1604"/>
      <c r="IJ188" s="1604"/>
      <c r="IK188" s="1604"/>
      <c r="IL188" s="1604"/>
      <c r="IM188" s="1604"/>
      <c r="IN188" s="1604"/>
      <c r="IO188" s="1604"/>
      <c r="IP188" s="1604"/>
      <c r="IQ188" s="1604"/>
      <c r="IR188" s="1604"/>
      <c r="IS188" s="1604"/>
      <c r="IT188" s="1604"/>
      <c r="IU188" s="1604"/>
    </row>
    <row r="189" spans="1:255">
      <c r="A189" s="2221">
        <v>40</v>
      </c>
      <c r="B189" s="1586"/>
      <c r="C189" s="1586"/>
      <c r="D189" s="1586"/>
      <c r="E189" s="1945"/>
      <c r="F189" s="1585"/>
      <c r="G189" s="1586"/>
      <c r="H189" s="1586"/>
      <c r="I189" s="1586"/>
      <c r="J189" s="1586"/>
      <c r="K189" s="1917"/>
      <c r="L189" s="1917"/>
      <c r="M189" s="1956">
        <v>40</v>
      </c>
      <c r="N189" s="1585"/>
      <c r="O189" s="1917"/>
      <c r="P189" s="1917"/>
      <c r="Q189" s="1917"/>
      <c r="R189" s="1917">
        <f t="shared" si="1"/>
        <v>0</v>
      </c>
      <c r="S189" s="1956">
        <v>40</v>
      </c>
      <c r="T189" s="1604"/>
      <c r="U189" s="1604"/>
      <c r="V189" s="1604"/>
      <c r="W189" s="1604"/>
      <c r="X189" s="1604"/>
      <c r="Y189" s="1604"/>
      <c r="Z189" s="1604"/>
      <c r="AA189" s="1604"/>
      <c r="AB189" s="1604"/>
      <c r="AC189" s="1604"/>
      <c r="AD189" s="1604"/>
      <c r="AE189" s="1604"/>
      <c r="AF189" s="1604"/>
      <c r="AG189" s="1604"/>
      <c r="AH189" s="1604"/>
      <c r="AI189" s="1604"/>
      <c r="AJ189" s="1604"/>
      <c r="AK189" s="1604"/>
      <c r="AL189" s="1604"/>
      <c r="AM189" s="1604"/>
      <c r="AN189" s="1604"/>
      <c r="AO189" s="1604"/>
      <c r="AP189" s="1604"/>
      <c r="AQ189" s="1604"/>
      <c r="AR189" s="1604"/>
      <c r="AS189" s="1604"/>
      <c r="AT189" s="1604"/>
      <c r="AU189" s="1604"/>
      <c r="AV189" s="1604"/>
      <c r="AW189" s="1604"/>
      <c r="AX189" s="1604"/>
      <c r="AY189" s="1604"/>
      <c r="AZ189" s="1604"/>
      <c r="BA189" s="1604"/>
      <c r="BB189" s="1604"/>
      <c r="BC189" s="1604"/>
      <c r="BD189" s="1604"/>
      <c r="BE189" s="1604"/>
      <c r="BF189" s="1604"/>
      <c r="BG189" s="1604"/>
      <c r="BH189" s="1604"/>
      <c r="BI189" s="1604"/>
      <c r="BJ189" s="1604"/>
      <c r="BK189" s="1604"/>
      <c r="BL189" s="1604"/>
      <c r="BM189" s="1604"/>
      <c r="BN189" s="1604"/>
      <c r="BO189" s="1604"/>
      <c r="BP189" s="1604"/>
      <c r="BQ189" s="1604"/>
      <c r="BR189" s="1604"/>
      <c r="BS189" s="1604"/>
      <c r="BT189" s="1604"/>
      <c r="BU189" s="1604"/>
      <c r="BV189" s="1604"/>
      <c r="BW189" s="1604"/>
      <c r="BX189" s="1604"/>
      <c r="BY189" s="1604"/>
      <c r="BZ189" s="1604"/>
      <c r="CA189" s="1604"/>
      <c r="CB189" s="1604"/>
      <c r="CC189" s="1604"/>
      <c r="CD189" s="1604"/>
      <c r="CE189" s="1604"/>
      <c r="CF189" s="1604"/>
      <c r="CG189" s="1604"/>
      <c r="CH189" s="1604"/>
      <c r="CI189" s="1604"/>
      <c r="CJ189" s="1604"/>
      <c r="CK189" s="1604"/>
      <c r="CL189" s="1604"/>
      <c r="CM189" s="1604"/>
      <c r="CN189" s="1604"/>
      <c r="CO189" s="1604"/>
      <c r="CP189" s="1604"/>
      <c r="CQ189" s="1604"/>
      <c r="CR189" s="1604"/>
      <c r="CS189" s="1604"/>
      <c r="CT189" s="1604"/>
      <c r="CU189" s="1604"/>
      <c r="CV189" s="1604"/>
      <c r="CW189" s="1604"/>
      <c r="CX189" s="1604"/>
      <c r="CY189" s="1604"/>
      <c r="CZ189" s="1604"/>
      <c r="DA189" s="1604"/>
      <c r="DB189" s="1604"/>
      <c r="DC189" s="1604"/>
      <c r="DD189" s="1604"/>
      <c r="DE189" s="1604"/>
      <c r="DF189" s="1604"/>
      <c r="DG189" s="1604"/>
      <c r="DH189" s="1604"/>
      <c r="DI189" s="1604"/>
      <c r="DJ189" s="1604"/>
      <c r="DK189" s="1604"/>
      <c r="DL189" s="1604"/>
      <c r="DM189" s="1604"/>
      <c r="DN189" s="1604"/>
      <c r="DO189" s="1604"/>
      <c r="DP189" s="1604"/>
      <c r="DQ189" s="1604"/>
      <c r="DR189" s="1604"/>
      <c r="DS189" s="1604"/>
      <c r="DT189" s="1604"/>
      <c r="DU189" s="1604"/>
      <c r="DV189" s="1604"/>
      <c r="DW189" s="1604"/>
      <c r="DX189" s="1604"/>
      <c r="DY189" s="1604"/>
      <c r="DZ189" s="1604"/>
      <c r="EA189" s="1604"/>
      <c r="EB189" s="1604"/>
      <c r="EC189" s="1604"/>
      <c r="ED189" s="1604"/>
      <c r="EE189" s="1604"/>
      <c r="EF189" s="1604"/>
      <c r="EG189" s="1604"/>
      <c r="EH189" s="1604"/>
      <c r="EI189" s="1604"/>
      <c r="EJ189" s="1604"/>
      <c r="EK189" s="1604"/>
      <c r="EL189" s="1604"/>
      <c r="EM189" s="1604"/>
      <c r="EN189" s="1604"/>
      <c r="EO189" s="1604"/>
      <c r="EP189" s="1604"/>
      <c r="EQ189" s="1604"/>
      <c r="ER189" s="1604"/>
      <c r="ES189" s="1604"/>
      <c r="ET189" s="1604"/>
      <c r="EU189" s="1604"/>
      <c r="EV189" s="1604"/>
      <c r="EW189" s="1604"/>
      <c r="EX189" s="1604"/>
      <c r="EY189" s="1604"/>
      <c r="EZ189" s="1604"/>
      <c r="FA189" s="1604"/>
      <c r="FB189" s="1604"/>
      <c r="FC189" s="1604"/>
      <c r="FD189" s="1604"/>
      <c r="FE189" s="1604"/>
      <c r="FF189" s="1604"/>
      <c r="FG189" s="1604"/>
      <c r="FH189" s="1604"/>
      <c r="FI189" s="1604"/>
      <c r="FJ189" s="1604"/>
      <c r="FK189" s="1604"/>
      <c r="FL189" s="1604"/>
      <c r="FM189" s="1604"/>
      <c r="FN189" s="1604"/>
      <c r="FO189" s="1604"/>
      <c r="FP189" s="1604"/>
      <c r="FQ189" s="1604"/>
      <c r="FR189" s="1604"/>
      <c r="FS189" s="1604"/>
      <c r="FT189" s="1604"/>
      <c r="FU189" s="1604"/>
      <c r="FV189" s="1604"/>
      <c r="FW189" s="1604"/>
      <c r="FX189" s="1604"/>
      <c r="FY189" s="1604"/>
      <c r="FZ189" s="1604"/>
      <c r="GA189" s="1604"/>
      <c r="GB189" s="1604"/>
      <c r="GC189" s="1604"/>
      <c r="GD189" s="1604"/>
      <c r="GE189" s="1604"/>
      <c r="GF189" s="1604"/>
      <c r="GG189" s="1604"/>
      <c r="GH189" s="1604"/>
      <c r="GI189" s="1604"/>
      <c r="GJ189" s="1604"/>
      <c r="GK189" s="1604"/>
      <c r="GL189" s="1604"/>
      <c r="GM189" s="1604"/>
      <c r="GN189" s="1604"/>
      <c r="GO189" s="1604"/>
      <c r="GP189" s="1604"/>
      <c r="GQ189" s="1604"/>
      <c r="GR189" s="1604"/>
      <c r="GS189" s="1604"/>
      <c r="GT189" s="1604"/>
      <c r="GU189" s="1604"/>
      <c r="GV189" s="1604"/>
      <c r="GW189" s="1604"/>
      <c r="GX189" s="1604"/>
      <c r="GY189" s="1604"/>
      <c r="GZ189" s="1604"/>
      <c r="HA189" s="1604"/>
      <c r="HB189" s="1604"/>
      <c r="HC189" s="1604"/>
      <c r="HD189" s="1604"/>
      <c r="HE189" s="1604"/>
      <c r="HF189" s="1604"/>
      <c r="HG189" s="1604"/>
      <c r="HH189" s="1604"/>
      <c r="HI189" s="1604"/>
      <c r="HJ189" s="1604"/>
      <c r="HK189" s="1604"/>
      <c r="HL189" s="1604"/>
      <c r="HM189" s="1604"/>
      <c r="HN189" s="1604"/>
      <c r="HO189" s="1604"/>
      <c r="HP189" s="1604"/>
      <c r="HQ189" s="1604"/>
      <c r="HR189" s="1604"/>
      <c r="HS189" s="1604"/>
      <c r="HT189" s="1604"/>
      <c r="HU189" s="1604"/>
      <c r="HV189" s="1604"/>
      <c r="HW189" s="1604"/>
      <c r="HX189" s="1604"/>
      <c r="HY189" s="1604"/>
      <c r="HZ189" s="1604"/>
      <c r="IA189" s="1604"/>
      <c r="IB189" s="1604"/>
      <c r="IC189" s="1604"/>
      <c r="ID189" s="1604"/>
      <c r="IE189" s="1604"/>
      <c r="IF189" s="1604"/>
      <c r="IG189" s="1604"/>
      <c r="IH189" s="1604"/>
      <c r="II189" s="1604"/>
      <c r="IJ189" s="1604"/>
      <c r="IK189" s="1604"/>
      <c r="IL189" s="1604"/>
      <c r="IM189" s="1604"/>
      <c r="IN189" s="1604"/>
      <c r="IO189" s="1604"/>
      <c r="IP189" s="1604"/>
      <c r="IQ189" s="1604"/>
      <c r="IR189" s="1604"/>
      <c r="IS189" s="1604"/>
      <c r="IT189" s="1604"/>
      <c r="IU189" s="1604"/>
    </row>
    <row r="190" spans="1:255">
      <c r="A190" s="2221">
        <v>41</v>
      </c>
      <c r="B190" s="1586"/>
      <c r="C190" s="1586"/>
      <c r="D190" s="1586"/>
      <c r="E190" s="1945"/>
      <c r="F190" s="1585"/>
      <c r="G190" s="1586"/>
      <c r="H190" s="1586"/>
      <c r="I190" s="1586"/>
      <c r="J190" s="1586"/>
      <c r="K190" s="1917"/>
      <c r="L190" s="1917"/>
      <c r="M190" s="1956">
        <v>41</v>
      </c>
      <c r="N190" s="1585"/>
      <c r="O190" s="1917"/>
      <c r="P190" s="1917"/>
      <c r="Q190" s="1917"/>
      <c r="R190" s="1917">
        <f t="shared" si="1"/>
        <v>0</v>
      </c>
      <c r="S190" s="1956">
        <v>41</v>
      </c>
      <c r="T190" s="1604"/>
      <c r="U190" s="1604"/>
      <c r="V190" s="1604"/>
      <c r="W190" s="1604"/>
      <c r="X190" s="1604"/>
      <c r="Y190" s="1604"/>
      <c r="Z190" s="1604"/>
      <c r="AA190" s="1604"/>
      <c r="AB190" s="1604"/>
      <c r="AC190" s="1604"/>
      <c r="AD190" s="1604"/>
      <c r="AE190" s="1604"/>
      <c r="AF190" s="1604"/>
      <c r="AG190" s="1604"/>
      <c r="AH190" s="1604"/>
      <c r="AI190" s="1604"/>
      <c r="AJ190" s="1604"/>
      <c r="AK190" s="1604"/>
      <c r="AL190" s="1604"/>
      <c r="AM190" s="1604"/>
      <c r="AN190" s="1604"/>
      <c r="AO190" s="1604"/>
      <c r="AP190" s="1604"/>
      <c r="AQ190" s="1604"/>
      <c r="AR190" s="1604"/>
      <c r="AS190" s="1604"/>
      <c r="AT190" s="1604"/>
      <c r="AU190" s="1604"/>
      <c r="AV190" s="1604"/>
      <c r="AW190" s="1604"/>
      <c r="AX190" s="1604"/>
      <c r="AY190" s="1604"/>
      <c r="AZ190" s="1604"/>
      <c r="BA190" s="1604"/>
      <c r="BB190" s="1604"/>
      <c r="BC190" s="1604"/>
      <c r="BD190" s="1604"/>
      <c r="BE190" s="1604"/>
      <c r="BF190" s="1604"/>
      <c r="BG190" s="1604"/>
      <c r="BH190" s="1604"/>
      <c r="BI190" s="1604"/>
      <c r="BJ190" s="1604"/>
      <c r="BK190" s="1604"/>
      <c r="BL190" s="1604"/>
      <c r="BM190" s="1604"/>
      <c r="BN190" s="1604"/>
      <c r="BO190" s="1604"/>
      <c r="BP190" s="1604"/>
      <c r="BQ190" s="1604"/>
      <c r="BR190" s="1604"/>
      <c r="BS190" s="1604"/>
      <c r="BT190" s="1604"/>
      <c r="BU190" s="1604"/>
      <c r="BV190" s="1604"/>
      <c r="BW190" s="1604"/>
      <c r="BX190" s="1604"/>
      <c r="BY190" s="1604"/>
      <c r="BZ190" s="1604"/>
      <c r="CA190" s="1604"/>
      <c r="CB190" s="1604"/>
      <c r="CC190" s="1604"/>
      <c r="CD190" s="1604"/>
      <c r="CE190" s="1604"/>
      <c r="CF190" s="1604"/>
      <c r="CG190" s="1604"/>
      <c r="CH190" s="1604"/>
      <c r="CI190" s="1604"/>
      <c r="CJ190" s="1604"/>
      <c r="CK190" s="1604"/>
      <c r="CL190" s="1604"/>
      <c r="CM190" s="1604"/>
      <c r="CN190" s="1604"/>
      <c r="CO190" s="1604"/>
      <c r="CP190" s="1604"/>
      <c r="CQ190" s="1604"/>
      <c r="CR190" s="1604"/>
      <c r="CS190" s="1604"/>
      <c r="CT190" s="1604"/>
      <c r="CU190" s="1604"/>
      <c r="CV190" s="1604"/>
      <c r="CW190" s="1604"/>
      <c r="CX190" s="1604"/>
      <c r="CY190" s="1604"/>
      <c r="CZ190" s="1604"/>
      <c r="DA190" s="1604"/>
      <c r="DB190" s="1604"/>
      <c r="DC190" s="1604"/>
      <c r="DD190" s="1604"/>
      <c r="DE190" s="1604"/>
      <c r="DF190" s="1604"/>
      <c r="DG190" s="1604"/>
      <c r="DH190" s="1604"/>
      <c r="DI190" s="1604"/>
      <c r="DJ190" s="1604"/>
      <c r="DK190" s="1604"/>
      <c r="DL190" s="1604"/>
      <c r="DM190" s="1604"/>
      <c r="DN190" s="1604"/>
      <c r="DO190" s="1604"/>
      <c r="DP190" s="1604"/>
      <c r="DQ190" s="1604"/>
      <c r="DR190" s="1604"/>
      <c r="DS190" s="1604"/>
      <c r="DT190" s="1604"/>
      <c r="DU190" s="1604"/>
      <c r="DV190" s="1604"/>
      <c r="DW190" s="1604"/>
      <c r="DX190" s="1604"/>
      <c r="DY190" s="1604"/>
      <c r="DZ190" s="1604"/>
      <c r="EA190" s="1604"/>
      <c r="EB190" s="1604"/>
      <c r="EC190" s="1604"/>
      <c r="ED190" s="1604"/>
      <c r="EE190" s="1604"/>
      <c r="EF190" s="1604"/>
      <c r="EG190" s="1604"/>
      <c r="EH190" s="1604"/>
      <c r="EI190" s="1604"/>
      <c r="EJ190" s="1604"/>
      <c r="EK190" s="1604"/>
      <c r="EL190" s="1604"/>
      <c r="EM190" s="1604"/>
      <c r="EN190" s="1604"/>
      <c r="EO190" s="1604"/>
      <c r="EP190" s="1604"/>
      <c r="EQ190" s="1604"/>
      <c r="ER190" s="1604"/>
      <c r="ES190" s="1604"/>
      <c r="ET190" s="1604"/>
      <c r="EU190" s="1604"/>
      <c r="EV190" s="1604"/>
      <c r="EW190" s="1604"/>
      <c r="EX190" s="1604"/>
      <c r="EY190" s="1604"/>
      <c r="EZ190" s="1604"/>
      <c r="FA190" s="1604"/>
      <c r="FB190" s="1604"/>
      <c r="FC190" s="1604"/>
      <c r="FD190" s="1604"/>
      <c r="FE190" s="1604"/>
      <c r="FF190" s="1604"/>
      <c r="FG190" s="1604"/>
      <c r="FH190" s="1604"/>
      <c r="FI190" s="1604"/>
      <c r="FJ190" s="1604"/>
      <c r="FK190" s="1604"/>
      <c r="FL190" s="1604"/>
      <c r="FM190" s="1604"/>
      <c r="FN190" s="1604"/>
      <c r="FO190" s="1604"/>
      <c r="FP190" s="1604"/>
      <c r="FQ190" s="1604"/>
      <c r="FR190" s="1604"/>
      <c r="FS190" s="1604"/>
      <c r="FT190" s="1604"/>
      <c r="FU190" s="1604"/>
      <c r="FV190" s="1604"/>
      <c r="FW190" s="1604"/>
      <c r="FX190" s="1604"/>
      <c r="FY190" s="1604"/>
      <c r="FZ190" s="1604"/>
      <c r="GA190" s="1604"/>
      <c r="GB190" s="1604"/>
      <c r="GC190" s="1604"/>
      <c r="GD190" s="1604"/>
      <c r="GE190" s="1604"/>
      <c r="GF190" s="1604"/>
      <c r="GG190" s="1604"/>
      <c r="GH190" s="1604"/>
      <c r="GI190" s="1604"/>
      <c r="GJ190" s="1604"/>
      <c r="GK190" s="1604"/>
      <c r="GL190" s="1604"/>
      <c r="GM190" s="1604"/>
      <c r="GN190" s="1604"/>
      <c r="GO190" s="1604"/>
      <c r="GP190" s="1604"/>
      <c r="GQ190" s="1604"/>
      <c r="GR190" s="1604"/>
      <c r="GS190" s="1604"/>
      <c r="GT190" s="1604"/>
      <c r="GU190" s="1604"/>
      <c r="GV190" s="1604"/>
      <c r="GW190" s="1604"/>
      <c r="GX190" s="1604"/>
      <c r="GY190" s="1604"/>
      <c r="GZ190" s="1604"/>
      <c r="HA190" s="1604"/>
      <c r="HB190" s="1604"/>
      <c r="HC190" s="1604"/>
      <c r="HD190" s="1604"/>
      <c r="HE190" s="1604"/>
      <c r="HF190" s="1604"/>
      <c r="HG190" s="1604"/>
      <c r="HH190" s="1604"/>
      <c r="HI190" s="1604"/>
      <c r="HJ190" s="1604"/>
      <c r="HK190" s="1604"/>
      <c r="HL190" s="1604"/>
      <c r="HM190" s="1604"/>
      <c r="HN190" s="1604"/>
      <c r="HO190" s="1604"/>
      <c r="HP190" s="1604"/>
      <c r="HQ190" s="1604"/>
      <c r="HR190" s="1604"/>
      <c r="HS190" s="1604"/>
      <c r="HT190" s="1604"/>
      <c r="HU190" s="1604"/>
      <c r="HV190" s="1604"/>
      <c r="HW190" s="1604"/>
      <c r="HX190" s="1604"/>
      <c r="HY190" s="1604"/>
      <c r="HZ190" s="1604"/>
      <c r="IA190" s="1604"/>
      <c r="IB190" s="1604"/>
      <c r="IC190" s="1604"/>
      <c r="ID190" s="1604"/>
      <c r="IE190" s="1604"/>
      <c r="IF190" s="1604"/>
      <c r="IG190" s="1604"/>
      <c r="IH190" s="1604"/>
      <c r="II190" s="1604"/>
      <c r="IJ190" s="1604"/>
      <c r="IK190" s="1604"/>
      <c r="IL190" s="1604"/>
      <c r="IM190" s="1604"/>
      <c r="IN190" s="1604"/>
      <c r="IO190" s="1604"/>
      <c r="IP190" s="1604"/>
      <c r="IQ190" s="1604"/>
      <c r="IR190" s="1604"/>
      <c r="IS190" s="1604"/>
      <c r="IT190" s="1604"/>
      <c r="IU190" s="1604"/>
    </row>
    <row r="191" spans="1:255">
      <c r="A191" s="2221">
        <v>42</v>
      </c>
      <c r="B191" s="1586"/>
      <c r="C191" s="1586"/>
      <c r="D191" s="1586"/>
      <c r="E191" s="1945"/>
      <c r="F191" s="1585"/>
      <c r="G191" s="1586"/>
      <c r="H191" s="1586"/>
      <c r="I191" s="1586"/>
      <c r="J191" s="1586"/>
      <c r="K191" s="1917"/>
      <c r="L191" s="1917"/>
      <c r="M191" s="1956">
        <v>42</v>
      </c>
      <c r="N191" s="1585"/>
      <c r="O191" s="1917"/>
      <c r="P191" s="1917"/>
      <c r="Q191" s="1917"/>
      <c r="R191" s="1917">
        <f t="shared" si="1"/>
        <v>0</v>
      </c>
      <c r="S191" s="1956">
        <v>42</v>
      </c>
      <c r="T191" s="1604"/>
      <c r="U191" s="1604"/>
      <c r="V191" s="1604"/>
      <c r="W191" s="1604"/>
      <c r="X191" s="1604"/>
      <c r="Y191" s="1604"/>
      <c r="Z191" s="1604"/>
      <c r="AA191" s="1604"/>
      <c r="AB191" s="1604"/>
      <c r="AC191" s="1604"/>
      <c r="AD191" s="1604"/>
      <c r="AE191" s="1604"/>
      <c r="AF191" s="1604"/>
      <c r="AG191" s="1604"/>
      <c r="AH191" s="1604"/>
      <c r="AI191" s="1604"/>
      <c r="AJ191" s="1604"/>
      <c r="AK191" s="1604"/>
      <c r="AL191" s="1604"/>
      <c r="AM191" s="1604"/>
      <c r="AN191" s="1604"/>
      <c r="AO191" s="1604"/>
      <c r="AP191" s="1604"/>
      <c r="AQ191" s="1604"/>
      <c r="AR191" s="1604"/>
      <c r="AS191" s="1604"/>
      <c r="AT191" s="1604"/>
      <c r="AU191" s="1604"/>
      <c r="AV191" s="1604"/>
      <c r="AW191" s="1604"/>
      <c r="AX191" s="1604"/>
      <c r="AY191" s="1604"/>
      <c r="AZ191" s="1604"/>
      <c r="BA191" s="1604"/>
      <c r="BB191" s="1604"/>
      <c r="BC191" s="1604"/>
      <c r="BD191" s="1604"/>
      <c r="BE191" s="1604"/>
      <c r="BF191" s="1604"/>
      <c r="BG191" s="1604"/>
      <c r="BH191" s="1604"/>
      <c r="BI191" s="1604"/>
      <c r="BJ191" s="1604"/>
      <c r="BK191" s="1604"/>
      <c r="BL191" s="1604"/>
      <c r="BM191" s="1604"/>
      <c r="BN191" s="1604"/>
      <c r="BO191" s="1604"/>
      <c r="BP191" s="1604"/>
      <c r="BQ191" s="1604"/>
      <c r="BR191" s="1604"/>
      <c r="BS191" s="1604"/>
      <c r="BT191" s="1604"/>
      <c r="BU191" s="1604"/>
      <c r="BV191" s="1604"/>
      <c r="BW191" s="1604"/>
      <c r="BX191" s="1604"/>
      <c r="BY191" s="1604"/>
      <c r="BZ191" s="1604"/>
      <c r="CA191" s="1604"/>
      <c r="CB191" s="1604"/>
      <c r="CC191" s="1604"/>
      <c r="CD191" s="1604"/>
      <c r="CE191" s="1604"/>
      <c r="CF191" s="1604"/>
      <c r="CG191" s="1604"/>
      <c r="CH191" s="1604"/>
      <c r="CI191" s="1604"/>
      <c r="CJ191" s="1604"/>
      <c r="CK191" s="1604"/>
      <c r="CL191" s="1604"/>
      <c r="CM191" s="1604"/>
      <c r="CN191" s="1604"/>
      <c r="CO191" s="1604"/>
      <c r="CP191" s="1604"/>
      <c r="CQ191" s="1604"/>
      <c r="CR191" s="1604"/>
      <c r="CS191" s="1604"/>
      <c r="CT191" s="1604"/>
      <c r="CU191" s="1604"/>
      <c r="CV191" s="1604"/>
      <c r="CW191" s="1604"/>
      <c r="CX191" s="1604"/>
      <c r="CY191" s="1604"/>
      <c r="CZ191" s="1604"/>
      <c r="DA191" s="1604"/>
      <c r="DB191" s="1604"/>
      <c r="DC191" s="1604"/>
      <c r="DD191" s="1604"/>
      <c r="DE191" s="1604"/>
      <c r="DF191" s="1604"/>
      <c r="DG191" s="1604"/>
      <c r="DH191" s="1604"/>
      <c r="DI191" s="1604"/>
      <c r="DJ191" s="1604"/>
      <c r="DK191" s="1604"/>
      <c r="DL191" s="1604"/>
      <c r="DM191" s="1604"/>
      <c r="DN191" s="1604"/>
      <c r="DO191" s="1604"/>
      <c r="DP191" s="1604"/>
      <c r="DQ191" s="1604"/>
      <c r="DR191" s="1604"/>
      <c r="DS191" s="1604"/>
      <c r="DT191" s="1604"/>
      <c r="DU191" s="1604"/>
      <c r="DV191" s="1604"/>
      <c r="DW191" s="1604"/>
      <c r="DX191" s="1604"/>
      <c r="DY191" s="1604"/>
      <c r="DZ191" s="1604"/>
      <c r="EA191" s="1604"/>
      <c r="EB191" s="1604"/>
      <c r="EC191" s="1604"/>
      <c r="ED191" s="1604"/>
      <c r="EE191" s="1604"/>
      <c r="EF191" s="1604"/>
      <c r="EG191" s="1604"/>
      <c r="EH191" s="1604"/>
      <c r="EI191" s="1604"/>
      <c r="EJ191" s="1604"/>
      <c r="EK191" s="1604"/>
      <c r="EL191" s="1604"/>
      <c r="EM191" s="1604"/>
      <c r="EN191" s="1604"/>
      <c r="EO191" s="1604"/>
      <c r="EP191" s="1604"/>
      <c r="EQ191" s="1604"/>
      <c r="ER191" s="1604"/>
      <c r="ES191" s="1604"/>
      <c r="ET191" s="1604"/>
      <c r="EU191" s="1604"/>
      <c r="EV191" s="1604"/>
      <c r="EW191" s="1604"/>
      <c r="EX191" s="1604"/>
      <c r="EY191" s="1604"/>
      <c r="EZ191" s="1604"/>
      <c r="FA191" s="1604"/>
      <c r="FB191" s="1604"/>
      <c r="FC191" s="1604"/>
      <c r="FD191" s="1604"/>
      <c r="FE191" s="1604"/>
      <c r="FF191" s="1604"/>
      <c r="FG191" s="1604"/>
      <c r="FH191" s="1604"/>
      <c r="FI191" s="1604"/>
      <c r="FJ191" s="1604"/>
      <c r="FK191" s="1604"/>
      <c r="FL191" s="1604"/>
      <c r="FM191" s="1604"/>
      <c r="FN191" s="1604"/>
      <c r="FO191" s="1604"/>
      <c r="FP191" s="1604"/>
      <c r="FQ191" s="1604"/>
      <c r="FR191" s="1604"/>
      <c r="FS191" s="1604"/>
      <c r="FT191" s="1604"/>
      <c r="FU191" s="1604"/>
      <c r="FV191" s="1604"/>
      <c r="FW191" s="1604"/>
      <c r="FX191" s="1604"/>
      <c r="FY191" s="1604"/>
      <c r="FZ191" s="1604"/>
      <c r="GA191" s="1604"/>
      <c r="GB191" s="1604"/>
      <c r="GC191" s="1604"/>
      <c r="GD191" s="1604"/>
      <c r="GE191" s="1604"/>
      <c r="GF191" s="1604"/>
      <c r="GG191" s="1604"/>
      <c r="GH191" s="1604"/>
      <c r="GI191" s="1604"/>
      <c r="GJ191" s="1604"/>
      <c r="GK191" s="1604"/>
      <c r="GL191" s="1604"/>
      <c r="GM191" s="1604"/>
      <c r="GN191" s="1604"/>
      <c r="GO191" s="1604"/>
      <c r="GP191" s="1604"/>
      <c r="GQ191" s="1604"/>
      <c r="GR191" s="1604"/>
      <c r="GS191" s="1604"/>
      <c r="GT191" s="1604"/>
      <c r="GU191" s="1604"/>
      <c r="GV191" s="1604"/>
      <c r="GW191" s="1604"/>
      <c r="GX191" s="1604"/>
      <c r="GY191" s="1604"/>
      <c r="GZ191" s="1604"/>
      <c r="HA191" s="1604"/>
      <c r="HB191" s="1604"/>
      <c r="HC191" s="1604"/>
      <c r="HD191" s="1604"/>
      <c r="HE191" s="1604"/>
      <c r="HF191" s="1604"/>
      <c r="HG191" s="1604"/>
      <c r="HH191" s="1604"/>
      <c r="HI191" s="1604"/>
      <c r="HJ191" s="1604"/>
      <c r="HK191" s="1604"/>
      <c r="HL191" s="1604"/>
      <c r="HM191" s="1604"/>
      <c r="HN191" s="1604"/>
      <c r="HO191" s="1604"/>
      <c r="HP191" s="1604"/>
      <c r="HQ191" s="1604"/>
      <c r="HR191" s="1604"/>
      <c r="HS191" s="1604"/>
      <c r="HT191" s="1604"/>
      <c r="HU191" s="1604"/>
      <c r="HV191" s="1604"/>
      <c r="HW191" s="1604"/>
      <c r="HX191" s="1604"/>
      <c r="HY191" s="1604"/>
      <c r="HZ191" s="1604"/>
      <c r="IA191" s="1604"/>
      <c r="IB191" s="1604"/>
      <c r="IC191" s="1604"/>
      <c r="ID191" s="1604"/>
      <c r="IE191" s="1604"/>
      <c r="IF191" s="1604"/>
      <c r="IG191" s="1604"/>
      <c r="IH191" s="1604"/>
      <c r="II191" s="1604"/>
      <c r="IJ191" s="1604"/>
      <c r="IK191" s="1604"/>
      <c r="IL191" s="1604"/>
      <c r="IM191" s="1604"/>
      <c r="IN191" s="1604"/>
      <c r="IO191" s="1604"/>
      <c r="IP191" s="1604"/>
      <c r="IQ191" s="1604"/>
      <c r="IR191" s="1604"/>
      <c r="IS191" s="1604"/>
      <c r="IT191" s="1604"/>
      <c r="IU191" s="1604"/>
    </row>
    <row r="192" spans="1:255">
      <c r="A192" s="2221">
        <v>43</v>
      </c>
      <c r="B192" s="1586"/>
      <c r="C192" s="1586"/>
      <c r="D192" s="1586"/>
      <c r="E192" s="1945"/>
      <c r="F192" s="1585"/>
      <c r="G192" s="1586"/>
      <c r="H192" s="1586"/>
      <c r="I192" s="1586"/>
      <c r="J192" s="1586"/>
      <c r="K192" s="1917"/>
      <c r="L192" s="1917"/>
      <c r="M192" s="1956">
        <v>43</v>
      </c>
      <c r="N192" s="1585"/>
      <c r="O192" s="1917"/>
      <c r="P192" s="1917"/>
      <c r="Q192" s="1917"/>
      <c r="R192" s="1917">
        <f t="shared" si="1"/>
        <v>0</v>
      </c>
      <c r="S192" s="1956">
        <v>43</v>
      </c>
      <c r="T192" s="1604"/>
      <c r="U192" s="1604"/>
      <c r="V192" s="1604"/>
      <c r="W192" s="1604"/>
      <c r="X192" s="1604"/>
      <c r="Y192" s="1604"/>
      <c r="Z192" s="1604"/>
      <c r="AA192" s="1604"/>
      <c r="AB192" s="1604"/>
      <c r="AC192" s="1604"/>
      <c r="AD192" s="1604"/>
      <c r="AE192" s="1604"/>
      <c r="AF192" s="1604"/>
      <c r="AG192" s="1604"/>
      <c r="AH192" s="1604"/>
      <c r="AI192" s="1604"/>
      <c r="AJ192" s="1604"/>
      <c r="AK192" s="1604"/>
      <c r="AL192" s="1604"/>
      <c r="AM192" s="1604"/>
      <c r="AN192" s="1604"/>
      <c r="AO192" s="1604"/>
      <c r="AP192" s="1604"/>
      <c r="AQ192" s="1604"/>
      <c r="AR192" s="1604"/>
      <c r="AS192" s="1604"/>
      <c r="AT192" s="1604"/>
      <c r="AU192" s="1604"/>
      <c r="AV192" s="1604"/>
      <c r="AW192" s="1604"/>
      <c r="AX192" s="1604"/>
      <c r="AY192" s="1604"/>
      <c r="AZ192" s="1604"/>
      <c r="BA192" s="1604"/>
      <c r="BB192" s="1604"/>
      <c r="BC192" s="1604"/>
      <c r="BD192" s="1604"/>
      <c r="BE192" s="1604"/>
      <c r="BF192" s="1604"/>
      <c r="BG192" s="1604"/>
      <c r="BH192" s="1604"/>
      <c r="BI192" s="1604"/>
      <c r="BJ192" s="1604"/>
      <c r="BK192" s="1604"/>
      <c r="BL192" s="1604"/>
      <c r="BM192" s="1604"/>
      <c r="BN192" s="1604"/>
      <c r="BO192" s="1604"/>
      <c r="BP192" s="1604"/>
      <c r="BQ192" s="1604"/>
      <c r="BR192" s="1604"/>
      <c r="BS192" s="1604"/>
      <c r="BT192" s="1604"/>
      <c r="BU192" s="1604"/>
      <c r="BV192" s="1604"/>
      <c r="BW192" s="1604"/>
      <c r="BX192" s="1604"/>
      <c r="BY192" s="1604"/>
      <c r="BZ192" s="1604"/>
      <c r="CA192" s="1604"/>
      <c r="CB192" s="1604"/>
      <c r="CC192" s="1604"/>
      <c r="CD192" s="1604"/>
      <c r="CE192" s="1604"/>
      <c r="CF192" s="1604"/>
      <c r="CG192" s="1604"/>
      <c r="CH192" s="1604"/>
      <c r="CI192" s="1604"/>
      <c r="CJ192" s="1604"/>
      <c r="CK192" s="1604"/>
      <c r="CL192" s="1604"/>
      <c r="CM192" s="1604"/>
      <c r="CN192" s="1604"/>
      <c r="CO192" s="1604"/>
      <c r="CP192" s="1604"/>
      <c r="CQ192" s="1604"/>
      <c r="CR192" s="1604"/>
      <c r="CS192" s="1604"/>
      <c r="CT192" s="1604"/>
      <c r="CU192" s="1604"/>
      <c r="CV192" s="1604"/>
      <c r="CW192" s="1604"/>
      <c r="CX192" s="1604"/>
      <c r="CY192" s="1604"/>
      <c r="CZ192" s="1604"/>
      <c r="DA192" s="1604"/>
      <c r="DB192" s="1604"/>
      <c r="DC192" s="1604"/>
      <c r="DD192" s="1604"/>
      <c r="DE192" s="1604"/>
      <c r="DF192" s="1604"/>
      <c r="DG192" s="1604"/>
      <c r="DH192" s="1604"/>
      <c r="DI192" s="1604"/>
      <c r="DJ192" s="1604"/>
      <c r="DK192" s="1604"/>
      <c r="DL192" s="1604"/>
      <c r="DM192" s="1604"/>
      <c r="DN192" s="1604"/>
      <c r="DO192" s="1604"/>
      <c r="DP192" s="1604"/>
      <c r="DQ192" s="1604"/>
      <c r="DR192" s="1604"/>
      <c r="DS192" s="1604"/>
      <c r="DT192" s="1604"/>
      <c r="DU192" s="1604"/>
      <c r="DV192" s="1604"/>
      <c r="DW192" s="1604"/>
      <c r="DX192" s="1604"/>
      <c r="DY192" s="1604"/>
      <c r="DZ192" s="1604"/>
      <c r="EA192" s="1604"/>
      <c r="EB192" s="1604"/>
      <c r="EC192" s="1604"/>
      <c r="ED192" s="1604"/>
      <c r="EE192" s="1604"/>
      <c r="EF192" s="1604"/>
      <c r="EG192" s="1604"/>
      <c r="EH192" s="1604"/>
      <c r="EI192" s="1604"/>
      <c r="EJ192" s="1604"/>
      <c r="EK192" s="1604"/>
      <c r="EL192" s="1604"/>
      <c r="EM192" s="1604"/>
      <c r="EN192" s="1604"/>
      <c r="EO192" s="1604"/>
      <c r="EP192" s="1604"/>
      <c r="EQ192" s="1604"/>
      <c r="ER192" s="1604"/>
      <c r="ES192" s="1604"/>
      <c r="ET192" s="1604"/>
      <c r="EU192" s="1604"/>
      <c r="EV192" s="1604"/>
      <c r="EW192" s="1604"/>
      <c r="EX192" s="1604"/>
      <c r="EY192" s="1604"/>
      <c r="EZ192" s="1604"/>
      <c r="FA192" s="1604"/>
      <c r="FB192" s="1604"/>
      <c r="FC192" s="1604"/>
      <c r="FD192" s="1604"/>
      <c r="FE192" s="1604"/>
      <c r="FF192" s="1604"/>
      <c r="FG192" s="1604"/>
      <c r="FH192" s="1604"/>
      <c r="FI192" s="1604"/>
      <c r="FJ192" s="1604"/>
      <c r="FK192" s="1604"/>
      <c r="FL192" s="1604"/>
      <c r="FM192" s="1604"/>
      <c r="FN192" s="1604"/>
      <c r="FO192" s="1604"/>
      <c r="FP192" s="1604"/>
      <c r="FQ192" s="1604"/>
      <c r="FR192" s="1604"/>
      <c r="FS192" s="1604"/>
      <c r="FT192" s="1604"/>
      <c r="FU192" s="1604"/>
      <c r="FV192" s="1604"/>
      <c r="FW192" s="1604"/>
      <c r="FX192" s="1604"/>
      <c r="FY192" s="1604"/>
      <c r="FZ192" s="1604"/>
      <c r="GA192" s="1604"/>
      <c r="GB192" s="1604"/>
      <c r="GC192" s="1604"/>
      <c r="GD192" s="1604"/>
      <c r="GE192" s="1604"/>
      <c r="GF192" s="1604"/>
      <c r="GG192" s="1604"/>
      <c r="GH192" s="1604"/>
      <c r="GI192" s="1604"/>
      <c r="GJ192" s="1604"/>
      <c r="GK192" s="1604"/>
      <c r="GL192" s="1604"/>
      <c r="GM192" s="1604"/>
      <c r="GN192" s="1604"/>
      <c r="GO192" s="1604"/>
      <c r="GP192" s="1604"/>
      <c r="GQ192" s="1604"/>
      <c r="GR192" s="1604"/>
      <c r="GS192" s="1604"/>
      <c r="GT192" s="1604"/>
      <c r="GU192" s="1604"/>
      <c r="GV192" s="1604"/>
      <c r="GW192" s="1604"/>
      <c r="GX192" s="1604"/>
      <c r="GY192" s="1604"/>
      <c r="GZ192" s="1604"/>
      <c r="HA192" s="1604"/>
      <c r="HB192" s="1604"/>
      <c r="HC192" s="1604"/>
      <c r="HD192" s="1604"/>
      <c r="HE192" s="1604"/>
      <c r="HF192" s="1604"/>
      <c r="HG192" s="1604"/>
      <c r="HH192" s="1604"/>
      <c r="HI192" s="1604"/>
      <c r="HJ192" s="1604"/>
      <c r="HK192" s="1604"/>
      <c r="HL192" s="1604"/>
      <c r="HM192" s="1604"/>
      <c r="HN192" s="1604"/>
      <c r="HO192" s="1604"/>
      <c r="HP192" s="1604"/>
      <c r="HQ192" s="1604"/>
      <c r="HR192" s="1604"/>
      <c r="HS192" s="1604"/>
      <c r="HT192" s="1604"/>
      <c r="HU192" s="1604"/>
      <c r="HV192" s="1604"/>
      <c r="HW192" s="1604"/>
      <c r="HX192" s="1604"/>
      <c r="HY192" s="1604"/>
      <c r="HZ192" s="1604"/>
      <c r="IA192" s="1604"/>
      <c r="IB192" s="1604"/>
      <c r="IC192" s="1604"/>
      <c r="ID192" s="1604"/>
      <c r="IE192" s="1604"/>
      <c r="IF192" s="1604"/>
      <c r="IG192" s="1604"/>
      <c r="IH192" s="1604"/>
      <c r="II192" s="1604"/>
      <c r="IJ192" s="1604"/>
      <c r="IK192" s="1604"/>
      <c r="IL192" s="1604"/>
      <c r="IM192" s="1604"/>
      <c r="IN192" s="1604"/>
      <c r="IO192" s="1604"/>
      <c r="IP192" s="1604"/>
      <c r="IQ192" s="1604"/>
      <c r="IR192" s="1604"/>
      <c r="IS192" s="1604"/>
      <c r="IT192" s="1604"/>
      <c r="IU192" s="1604"/>
    </row>
    <row r="193" spans="1:255">
      <c r="A193" s="2221">
        <v>44</v>
      </c>
      <c r="B193" s="1586"/>
      <c r="C193" s="1586"/>
      <c r="D193" s="1586"/>
      <c r="E193" s="1945"/>
      <c r="F193" s="1585"/>
      <c r="G193" s="1586"/>
      <c r="H193" s="1586"/>
      <c r="I193" s="1586"/>
      <c r="J193" s="1586"/>
      <c r="K193" s="1917"/>
      <c r="L193" s="1917"/>
      <c r="M193" s="1956">
        <v>44</v>
      </c>
      <c r="N193" s="1585"/>
      <c r="O193" s="1917"/>
      <c r="P193" s="1917"/>
      <c r="Q193" s="1917"/>
      <c r="R193" s="1917">
        <f t="shared" si="1"/>
        <v>0</v>
      </c>
      <c r="S193" s="1956">
        <v>44</v>
      </c>
      <c r="T193" s="1604"/>
      <c r="U193" s="1604"/>
      <c r="V193" s="1604"/>
      <c r="W193" s="1604"/>
      <c r="X193" s="1604"/>
      <c r="Y193" s="1604"/>
      <c r="Z193" s="1604"/>
      <c r="AA193" s="1604"/>
      <c r="AB193" s="1604"/>
      <c r="AC193" s="1604"/>
      <c r="AD193" s="1604"/>
      <c r="AE193" s="1604"/>
      <c r="AF193" s="1604"/>
      <c r="AG193" s="1604"/>
      <c r="AH193" s="1604"/>
      <c r="AI193" s="1604"/>
      <c r="AJ193" s="1604"/>
      <c r="AK193" s="1604"/>
      <c r="AL193" s="1604"/>
      <c r="AM193" s="1604"/>
      <c r="AN193" s="1604"/>
      <c r="AO193" s="1604"/>
      <c r="AP193" s="1604"/>
      <c r="AQ193" s="1604"/>
      <c r="AR193" s="1604"/>
      <c r="AS193" s="1604"/>
      <c r="AT193" s="1604"/>
      <c r="AU193" s="1604"/>
      <c r="AV193" s="1604"/>
      <c r="AW193" s="1604"/>
      <c r="AX193" s="1604"/>
      <c r="AY193" s="1604"/>
      <c r="AZ193" s="1604"/>
      <c r="BA193" s="1604"/>
      <c r="BB193" s="1604"/>
      <c r="BC193" s="1604"/>
      <c r="BD193" s="1604"/>
      <c r="BE193" s="1604"/>
      <c r="BF193" s="1604"/>
      <c r="BG193" s="1604"/>
      <c r="BH193" s="1604"/>
      <c r="BI193" s="1604"/>
      <c r="BJ193" s="1604"/>
      <c r="BK193" s="1604"/>
      <c r="BL193" s="1604"/>
      <c r="BM193" s="1604"/>
      <c r="BN193" s="1604"/>
      <c r="BO193" s="1604"/>
      <c r="BP193" s="1604"/>
      <c r="BQ193" s="1604"/>
      <c r="BR193" s="1604"/>
      <c r="BS193" s="1604"/>
      <c r="BT193" s="1604"/>
      <c r="BU193" s="1604"/>
      <c r="BV193" s="1604"/>
      <c r="BW193" s="1604"/>
      <c r="BX193" s="1604"/>
      <c r="BY193" s="1604"/>
      <c r="BZ193" s="1604"/>
      <c r="CA193" s="1604"/>
      <c r="CB193" s="1604"/>
      <c r="CC193" s="1604"/>
      <c r="CD193" s="1604"/>
      <c r="CE193" s="1604"/>
      <c r="CF193" s="1604"/>
      <c r="CG193" s="1604"/>
      <c r="CH193" s="1604"/>
      <c r="CI193" s="1604"/>
      <c r="CJ193" s="1604"/>
      <c r="CK193" s="1604"/>
      <c r="CL193" s="1604"/>
      <c r="CM193" s="1604"/>
      <c r="CN193" s="1604"/>
      <c r="CO193" s="1604"/>
      <c r="CP193" s="1604"/>
      <c r="CQ193" s="1604"/>
      <c r="CR193" s="1604"/>
      <c r="CS193" s="1604"/>
      <c r="CT193" s="1604"/>
      <c r="CU193" s="1604"/>
      <c r="CV193" s="1604"/>
      <c r="CW193" s="1604"/>
      <c r="CX193" s="1604"/>
      <c r="CY193" s="1604"/>
      <c r="CZ193" s="1604"/>
      <c r="DA193" s="1604"/>
      <c r="DB193" s="1604"/>
      <c r="DC193" s="1604"/>
      <c r="DD193" s="1604"/>
      <c r="DE193" s="1604"/>
      <c r="DF193" s="1604"/>
      <c r="DG193" s="1604"/>
      <c r="DH193" s="1604"/>
      <c r="DI193" s="1604"/>
      <c r="DJ193" s="1604"/>
      <c r="DK193" s="1604"/>
      <c r="DL193" s="1604"/>
      <c r="DM193" s="1604"/>
      <c r="DN193" s="1604"/>
      <c r="DO193" s="1604"/>
      <c r="DP193" s="1604"/>
      <c r="DQ193" s="1604"/>
      <c r="DR193" s="1604"/>
      <c r="DS193" s="1604"/>
      <c r="DT193" s="1604"/>
      <c r="DU193" s="1604"/>
      <c r="DV193" s="1604"/>
      <c r="DW193" s="1604"/>
      <c r="DX193" s="1604"/>
      <c r="DY193" s="1604"/>
      <c r="DZ193" s="1604"/>
      <c r="EA193" s="1604"/>
      <c r="EB193" s="1604"/>
      <c r="EC193" s="1604"/>
      <c r="ED193" s="1604"/>
      <c r="EE193" s="1604"/>
      <c r="EF193" s="1604"/>
      <c r="EG193" s="1604"/>
      <c r="EH193" s="1604"/>
      <c r="EI193" s="1604"/>
      <c r="EJ193" s="1604"/>
      <c r="EK193" s="1604"/>
      <c r="EL193" s="1604"/>
      <c r="EM193" s="1604"/>
      <c r="EN193" s="1604"/>
      <c r="EO193" s="1604"/>
      <c r="EP193" s="1604"/>
      <c r="EQ193" s="1604"/>
      <c r="ER193" s="1604"/>
      <c r="ES193" s="1604"/>
      <c r="ET193" s="1604"/>
      <c r="EU193" s="1604"/>
      <c r="EV193" s="1604"/>
      <c r="EW193" s="1604"/>
      <c r="EX193" s="1604"/>
      <c r="EY193" s="1604"/>
      <c r="EZ193" s="1604"/>
      <c r="FA193" s="1604"/>
      <c r="FB193" s="1604"/>
      <c r="FC193" s="1604"/>
      <c r="FD193" s="1604"/>
      <c r="FE193" s="1604"/>
      <c r="FF193" s="1604"/>
      <c r="FG193" s="1604"/>
      <c r="FH193" s="1604"/>
      <c r="FI193" s="1604"/>
      <c r="FJ193" s="1604"/>
      <c r="FK193" s="1604"/>
      <c r="FL193" s="1604"/>
      <c r="FM193" s="1604"/>
      <c r="FN193" s="1604"/>
      <c r="FO193" s="1604"/>
      <c r="FP193" s="1604"/>
      <c r="FQ193" s="1604"/>
      <c r="FR193" s="1604"/>
      <c r="FS193" s="1604"/>
      <c r="FT193" s="1604"/>
      <c r="FU193" s="1604"/>
      <c r="FV193" s="1604"/>
      <c r="FW193" s="1604"/>
      <c r="FX193" s="1604"/>
      <c r="FY193" s="1604"/>
      <c r="FZ193" s="1604"/>
      <c r="GA193" s="1604"/>
      <c r="GB193" s="1604"/>
      <c r="GC193" s="1604"/>
      <c r="GD193" s="1604"/>
      <c r="GE193" s="1604"/>
      <c r="GF193" s="1604"/>
      <c r="GG193" s="1604"/>
      <c r="GH193" s="1604"/>
      <c r="GI193" s="1604"/>
      <c r="GJ193" s="1604"/>
      <c r="GK193" s="1604"/>
      <c r="GL193" s="1604"/>
      <c r="GM193" s="1604"/>
      <c r="GN193" s="1604"/>
      <c r="GO193" s="1604"/>
      <c r="GP193" s="1604"/>
      <c r="GQ193" s="1604"/>
      <c r="GR193" s="1604"/>
      <c r="GS193" s="1604"/>
      <c r="GT193" s="1604"/>
      <c r="GU193" s="1604"/>
      <c r="GV193" s="1604"/>
      <c r="GW193" s="1604"/>
      <c r="GX193" s="1604"/>
      <c r="GY193" s="1604"/>
      <c r="GZ193" s="1604"/>
      <c r="HA193" s="1604"/>
      <c r="HB193" s="1604"/>
      <c r="HC193" s="1604"/>
      <c r="HD193" s="1604"/>
      <c r="HE193" s="1604"/>
      <c r="HF193" s="1604"/>
      <c r="HG193" s="1604"/>
      <c r="HH193" s="1604"/>
      <c r="HI193" s="1604"/>
      <c r="HJ193" s="1604"/>
      <c r="HK193" s="1604"/>
      <c r="HL193" s="1604"/>
      <c r="HM193" s="1604"/>
      <c r="HN193" s="1604"/>
      <c r="HO193" s="1604"/>
      <c r="HP193" s="1604"/>
      <c r="HQ193" s="1604"/>
      <c r="HR193" s="1604"/>
      <c r="HS193" s="1604"/>
      <c r="HT193" s="1604"/>
      <c r="HU193" s="1604"/>
      <c r="HV193" s="1604"/>
      <c r="HW193" s="1604"/>
      <c r="HX193" s="1604"/>
      <c r="HY193" s="1604"/>
      <c r="HZ193" s="1604"/>
      <c r="IA193" s="1604"/>
      <c r="IB193" s="1604"/>
      <c r="IC193" s="1604"/>
      <c r="ID193" s="1604"/>
      <c r="IE193" s="1604"/>
      <c r="IF193" s="1604"/>
      <c r="IG193" s="1604"/>
      <c r="IH193" s="1604"/>
      <c r="II193" s="1604"/>
      <c r="IJ193" s="1604"/>
      <c r="IK193" s="1604"/>
      <c r="IL193" s="1604"/>
      <c r="IM193" s="1604"/>
      <c r="IN193" s="1604"/>
      <c r="IO193" s="1604"/>
      <c r="IP193" s="1604"/>
      <c r="IQ193" s="1604"/>
      <c r="IR193" s="1604"/>
      <c r="IS193" s="1604"/>
      <c r="IT193" s="1604"/>
      <c r="IU193" s="1604"/>
    </row>
    <row r="194" spans="1:255">
      <c r="A194" s="2221">
        <v>45</v>
      </c>
      <c r="B194" s="1586"/>
      <c r="C194" s="1586"/>
      <c r="D194" s="1586"/>
      <c r="E194" s="1945"/>
      <c r="F194" s="1585"/>
      <c r="G194" s="1586"/>
      <c r="H194" s="1586"/>
      <c r="I194" s="1586"/>
      <c r="J194" s="1586"/>
      <c r="K194" s="1917"/>
      <c r="L194" s="1917"/>
      <c r="M194" s="1956">
        <v>45</v>
      </c>
      <c r="N194" s="1585"/>
      <c r="O194" s="1917"/>
      <c r="P194" s="1917"/>
      <c r="Q194" s="1917"/>
      <c r="R194" s="1917">
        <f t="shared" si="1"/>
        <v>0</v>
      </c>
      <c r="S194" s="1956">
        <v>45</v>
      </c>
      <c r="T194" s="1604"/>
      <c r="U194" s="1604"/>
      <c r="V194" s="1604"/>
      <c r="W194" s="1604"/>
      <c r="X194" s="1604"/>
      <c r="Y194" s="1604"/>
      <c r="Z194" s="1604"/>
      <c r="AA194" s="1604"/>
      <c r="AB194" s="1604"/>
      <c r="AC194" s="1604"/>
      <c r="AD194" s="1604"/>
      <c r="AE194" s="1604"/>
      <c r="AF194" s="1604"/>
      <c r="AG194" s="1604"/>
      <c r="AH194" s="1604"/>
      <c r="AI194" s="1604"/>
      <c r="AJ194" s="1604"/>
      <c r="AK194" s="1604"/>
      <c r="AL194" s="1604"/>
      <c r="AM194" s="1604"/>
      <c r="AN194" s="1604"/>
      <c r="AO194" s="1604"/>
      <c r="AP194" s="1604"/>
      <c r="AQ194" s="1604"/>
      <c r="AR194" s="1604"/>
      <c r="AS194" s="1604"/>
      <c r="AT194" s="1604"/>
      <c r="AU194" s="1604"/>
      <c r="AV194" s="1604"/>
      <c r="AW194" s="1604"/>
      <c r="AX194" s="1604"/>
      <c r="AY194" s="1604"/>
      <c r="AZ194" s="1604"/>
      <c r="BA194" s="1604"/>
      <c r="BB194" s="1604"/>
      <c r="BC194" s="1604"/>
      <c r="BD194" s="1604"/>
      <c r="BE194" s="1604"/>
      <c r="BF194" s="1604"/>
      <c r="BG194" s="1604"/>
      <c r="BH194" s="1604"/>
      <c r="BI194" s="1604"/>
      <c r="BJ194" s="1604"/>
      <c r="BK194" s="1604"/>
      <c r="BL194" s="1604"/>
      <c r="BM194" s="1604"/>
      <c r="BN194" s="1604"/>
      <c r="BO194" s="1604"/>
      <c r="BP194" s="1604"/>
      <c r="BQ194" s="1604"/>
      <c r="BR194" s="1604"/>
      <c r="BS194" s="1604"/>
      <c r="BT194" s="1604"/>
      <c r="BU194" s="1604"/>
      <c r="BV194" s="1604"/>
      <c r="BW194" s="1604"/>
      <c r="BX194" s="1604"/>
      <c r="BY194" s="1604"/>
      <c r="BZ194" s="1604"/>
      <c r="CA194" s="1604"/>
      <c r="CB194" s="1604"/>
      <c r="CC194" s="1604"/>
      <c r="CD194" s="1604"/>
      <c r="CE194" s="1604"/>
      <c r="CF194" s="1604"/>
      <c r="CG194" s="1604"/>
      <c r="CH194" s="1604"/>
      <c r="CI194" s="1604"/>
      <c r="CJ194" s="1604"/>
      <c r="CK194" s="1604"/>
      <c r="CL194" s="1604"/>
      <c r="CM194" s="1604"/>
      <c r="CN194" s="1604"/>
      <c r="CO194" s="1604"/>
      <c r="CP194" s="1604"/>
      <c r="CQ194" s="1604"/>
      <c r="CR194" s="1604"/>
      <c r="CS194" s="1604"/>
      <c r="CT194" s="1604"/>
      <c r="CU194" s="1604"/>
      <c r="CV194" s="1604"/>
      <c r="CW194" s="1604"/>
      <c r="CX194" s="1604"/>
      <c r="CY194" s="1604"/>
      <c r="CZ194" s="1604"/>
      <c r="DA194" s="1604"/>
      <c r="DB194" s="1604"/>
      <c r="DC194" s="1604"/>
      <c r="DD194" s="1604"/>
      <c r="DE194" s="1604"/>
      <c r="DF194" s="1604"/>
      <c r="DG194" s="1604"/>
      <c r="DH194" s="1604"/>
      <c r="DI194" s="1604"/>
      <c r="DJ194" s="1604"/>
      <c r="DK194" s="1604"/>
      <c r="DL194" s="1604"/>
      <c r="DM194" s="1604"/>
      <c r="DN194" s="1604"/>
      <c r="DO194" s="1604"/>
      <c r="DP194" s="1604"/>
      <c r="DQ194" s="1604"/>
      <c r="DR194" s="1604"/>
      <c r="DS194" s="1604"/>
      <c r="DT194" s="1604"/>
      <c r="DU194" s="1604"/>
      <c r="DV194" s="1604"/>
      <c r="DW194" s="1604"/>
      <c r="DX194" s="1604"/>
      <c r="DY194" s="1604"/>
      <c r="DZ194" s="1604"/>
      <c r="EA194" s="1604"/>
      <c r="EB194" s="1604"/>
      <c r="EC194" s="1604"/>
      <c r="ED194" s="1604"/>
      <c r="EE194" s="1604"/>
      <c r="EF194" s="1604"/>
      <c r="EG194" s="1604"/>
      <c r="EH194" s="1604"/>
      <c r="EI194" s="1604"/>
      <c r="EJ194" s="1604"/>
      <c r="EK194" s="1604"/>
      <c r="EL194" s="1604"/>
      <c r="EM194" s="1604"/>
      <c r="EN194" s="1604"/>
      <c r="EO194" s="1604"/>
      <c r="EP194" s="1604"/>
      <c r="EQ194" s="1604"/>
      <c r="ER194" s="1604"/>
      <c r="ES194" s="1604"/>
      <c r="ET194" s="1604"/>
      <c r="EU194" s="1604"/>
      <c r="EV194" s="1604"/>
      <c r="EW194" s="1604"/>
      <c r="EX194" s="1604"/>
      <c r="EY194" s="1604"/>
      <c r="EZ194" s="1604"/>
      <c r="FA194" s="1604"/>
      <c r="FB194" s="1604"/>
      <c r="FC194" s="1604"/>
      <c r="FD194" s="1604"/>
      <c r="FE194" s="1604"/>
      <c r="FF194" s="1604"/>
      <c r="FG194" s="1604"/>
      <c r="FH194" s="1604"/>
      <c r="FI194" s="1604"/>
      <c r="FJ194" s="1604"/>
      <c r="FK194" s="1604"/>
      <c r="FL194" s="1604"/>
      <c r="FM194" s="1604"/>
      <c r="FN194" s="1604"/>
      <c r="FO194" s="1604"/>
      <c r="FP194" s="1604"/>
      <c r="FQ194" s="1604"/>
      <c r="FR194" s="1604"/>
      <c r="FS194" s="1604"/>
      <c r="FT194" s="1604"/>
      <c r="FU194" s="1604"/>
      <c r="FV194" s="1604"/>
      <c r="FW194" s="1604"/>
      <c r="FX194" s="1604"/>
      <c r="FY194" s="1604"/>
      <c r="FZ194" s="1604"/>
      <c r="GA194" s="1604"/>
      <c r="GB194" s="1604"/>
      <c r="GC194" s="1604"/>
      <c r="GD194" s="1604"/>
      <c r="GE194" s="1604"/>
      <c r="GF194" s="1604"/>
      <c r="GG194" s="1604"/>
      <c r="GH194" s="1604"/>
      <c r="GI194" s="1604"/>
      <c r="GJ194" s="1604"/>
      <c r="GK194" s="1604"/>
      <c r="GL194" s="1604"/>
      <c r="GM194" s="1604"/>
      <c r="GN194" s="1604"/>
      <c r="GO194" s="1604"/>
      <c r="GP194" s="1604"/>
      <c r="GQ194" s="1604"/>
      <c r="GR194" s="1604"/>
      <c r="GS194" s="1604"/>
      <c r="GT194" s="1604"/>
      <c r="GU194" s="1604"/>
      <c r="GV194" s="1604"/>
      <c r="GW194" s="1604"/>
      <c r="GX194" s="1604"/>
      <c r="GY194" s="1604"/>
      <c r="GZ194" s="1604"/>
      <c r="HA194" s="1604"/>
      <c r="HB194" s="1604"/>
      <c r="HC194" s="1604"/>
      <c r="HD194" s="1604"/>
      <c r="HE194" s="1604"/>
      <c r="HF194" s="1604"/>
      <c r="HG194" s="1604"/>
      <c r="HH194" s="1604"/>
      <c r="HI194" s="1604"/>
      <c r="HJ194" s="1604"/>
      <c r="HK194" s="1604"/>
      <c r="HL194" s="1604"/>
      <c r="HM194" s="1604"/>
      <c r="HN194" s="1604"/>
      <c r="HO194" s="1604"/>
      <c r="HP194" s="1604"/>
      <c r="HQ194" s="1604"/>
      <c r="HR194" s="1604"/>
      <c r="HS194" s="1604"/>
      <c r="HT194" s="1604"/>
      <c r="HU194" s="1604"/>
      <c r="HV194" s="1604"/>
      <c r="HW194" s="1604"/>
      <c r="HX194" s="1604"/>
      <c r="HY194" s="1604"/>
      <c r="HZ194" s="1604"/>
      <c r="IA194" s="1604"/>
      <c r="IB194" s="1604"/>
      <c r="IC194" s="1604"/>
      <c r="ID194" s="1604"/>
      <c r="IE194" s="1604"/>
      <c r="IF194" s="1604"/>
      <c r="IG194" s="1604"/>
      <c r="IH194" s="1604"/>
      <c r="II194" s="1604"/>
      <c r="IJ194" s="1604"/>
      <c r="IK194" s="1604"/>
      <c r="IL194" s="1604"/>
      <c r="IM194" s="1604"/>
      <c r="IN194" s="1604"/>
      <c r="IO194" s="1604"/>
      <c r="IP194" s="1604"/>
      <c r="IQ194" s="1604"/>
      <c r="IR194" s="1604"/>
      <c r="IS194" s="1604"/>
      <c r="IT194" s="1604"/>
      <c r="IU194" s="1604"/>
    </row>
    <row r="195" spans="1:255">
      <c r="A195" s="2221">
        <v>46</v>
      </c>
      <c r="B195" s="1586"/>
      <c r="C195" s="1586"/>
      <c r="D195" s="1586"/>
      <c r="E195" s="1945"/>
      <c r="F195" s="1585"/>
      <c r="G195" s="1586"/>
      <c r="H195" s="1586"/>
      <c r="I195" s="1586"/>
      <c r="J195" s="1586"/>
      <c r="K195" s="1917"/>
      <c r="L195" s="1917"/>
      <c r="M195" s="1956">
        <v>46</v>
      </c>
      <c r="N195" s="1585"/>
      <c r="O195" s="1917"/>
      <c r="P195" s="1917"/>
      <c r="Q195" s="1917"/>
      <c r="R195" s="1917">
        <f t="shared" si="1"/>
        <v>0</v>
      </c>
      <c r="S195" s="1956">
        <v>46</v>
      </c>
      <c r="T195" s="1604"/>
      <c r="U195" s="1604"/>
      <c r="V195" s="1604"/>
      <c r="W195" s="1604"/>
      <c r="X195" s="1604"/>
      <c r="Y195" s="1604"/>
      <c r="Z195" s="1604"/>
      <c r="AA195" s="1604"/>
      <c r="AB195" s="1604"/>
      <c r="AC195" s="1604"/>
      <c r="AD195" s="1604"/>
      <c r="AE195" s="1604"/>
      <c r="AF195" s="1604"/>
      <c r="AG195" s="1604"/>
      <c r="AH195" s="1604"/>
      <c r="AI195" s="1604"/>
      <c r="AJ195" s="1604"/>
      <c r="AK195" s="1604"/>
      <c r="AL195" s="1604"/>
      <c r="AM195" s="1604"/>
      <c r="AN195" s="1604"/>
      <c r="AO195" s="1604"/>
      <c r="AP195" s="1604"/>
      <c r="AQ195" s="1604"/>
      <c r="AR195" s="1604"/>
      <c r="AS195" s="1604"/>
      <c r="AT195" s="1604"/>
      <c r="AU195" s="1604"/>
      <c r="AV195" s="1604"/>
      <c r="AW195" s="1604"/>
      <c r="AX195" s="1604"/>
      <c r="AY195" s="1604"/>
      <c r="AZ195" s="1604"/>
      <c r="BA195" s="1604"/>
      <c r="BB195" s="1604"/>
      <c r="BC195" s="1604"/>
      <c r="BD195" s="1604"/>
      <c r="BE195" s="1604"/>
      <c r="BF195" s="1604"/>
      <c r="BG195" s="1604"/>
      <c r="BH195" s="1604"/>
      <c r="BI195" s="1604"/>
      <c r="BJ195" s="1604"/>
      <c r="BK195" s="1604"/>
      <c r="BL195" s="1604"/>
      <c r="BM195" s="1604"/>
      <c r="BN195" s="1604"/>
      <c r="BO195" s="1604"/>
      <c r="BP195" s="1604"/>
      <c r="BQ195" s="1604"/>
      <c r="BR195" s="1604"/>
      <c r="BS195" s="1604"/>
      <c r="BT195" s="1604"/>
      <c r="BU195" s="1604"/>
      <c r="BV195" s="1604"/>
      <c r="BW195" s="1604"/>
      <c r="BX195" s="1604"/>
      <c r="BY195" s="1604"/>
      <c r="BZ195" s="1604"/>
      <c r="CA195" s="1604"/>
      <c r="CB195" s="1604"/>
      <c r="CC195" s="1604"/>
      <c r="CD195" s="1604"/>
      <c r="CE195" s="1604"/>
      <c r="CF195" s="1604"/>
      <c r="CG195" s="1604"/>
      <c r="CH195" s="1604"/>
      <c r="CI195" s="1604"/>
      <c r="CJ195" s="1604"/>
      <c r="CK195" s="1604"/>
      <c r="CL195" s="1604"/>
      <c r="CM195" s="1604"/>
      <c r="CN195" s="1604"/>
      <c r="CO195" s="1604"/>
      <c r="CP195" s="1604"/>
      <c r="CQ195" s="1604"/>
      <c r="CR195" s="1604"/>
      <c r="CS195" s="1604"/>
      <c r="CT195" s="1604"/>
      <c r="CU195" s="1604"/>
      <c r="CV195" s="1604"/>
      <c r="CW195" s="1604"/>
      <c r="CX195" s="1604"/>
      <c r="CY195" s="1604"/>
      <c r="CZ195" s="1604"/>
      <c r="DA195" s="1604"/>
      <c r="DB195" s="1604"/>
      <c r="DC195" s="1604"/>
      <c r="DD195" s="1604"/>
      <c r="DE195" s="1604"/>
      <c r="DF195" s="1604"/>
      <c r="DG195" s="1604"/>
      <c r="DH195" s="1604"/>
      <c r="DI195" s="1604"/>
      <c r="DJ195" s="1604"/>
      <c r="DK195" s="1604"/>
      <c r="DL195" s="1604"/>
      <c r="DM195" s="1604"/>
      <c r="DN195" s="1604"/>
      <c r="DO195" s="1604"/>
      <c r="DP195" s="1604"/>
      <c r="DQ195" s="1604"/>
      <c r="DR195" s="1604"/>
      <c r="DS195" s="1604"/>
      <c r="DT195" s="1604"/>
      <c r="DU195" s="1604"/>
      <c r="DV195" s="1604"/>
      <c r="DW195" s="1604"/>
      <c r="DX195" s="1604"/>
      <c r="DY195" s="1604"/>
      <c r="DZ195" s="1604"/>
      <c r="EA195" s="1604"/>
      <c r="EB195" s="1604"/>
      <c r="EC195" s="1604"/>
      <c r="ED195" s="1604"/>
      <c r="EE195" s="1604"/>
      <c r="EF195" s="1604"/>
      <c r="EG195" s="1604"/>
      <c r="EH195" s="1604"/>
      <c r="EI195" s="1604"/>
      <c r="EJ195" s="1604"/>
      <c r="EK195" s="1604"/>
      <c r="EL195" s="1604"/>
      <c r="EM195" s="1604"/>
      <c r="EN195" s="1604"/>
      <c r="EO195" s="1604"/>
      <c r="EP195" s="1604"/>
      <c r="EQ195" s="1604"/>
      <c r="ER195" s="1604"/>
      <c r="ES195" s="1604"/>
      <c r="ET195" s="1604"/>
      <c r="EU195" s="1604"/>
      <c r="EV195" s="1604"/>
      <c r="EW195" s="1604"/>
      <c r="EX195" s="1604"/>
      <c r="EY195" s="1604"/>
      <c r="EZ195" s="1604"/>
      <c r="FA195" s="1604"/>
      <c r="FB195" s="1604"/>
      <c r="FC195" s="1604"/>
      <c r="FD195" s="1604"/>
      <c r="FE195" s="1604"/>
      <c r="FF195" s="1604"/>
      <c r="FG195" s="1604"/>
      <c r="FH195" s="1604"/>
      <c r="FI195" s="1604"/>
      <c r="FJ195" s="1604"/>
      <c r="FK195" s="1604"/>
      <c r="FL195" s="1604"/>
      <c r="FM195" s="1604"/>
      <c r="FN195" s="1604"/>
      <c r="FO195" s="1604"/>
      <c r="FP195" s="1604"/>
      <c r="FQ195" s="1604"/>
      <c r="FR195" s="1604"/>
      <c r="FS195" s="1604"/>
      <c r="FT195" s="1604"/>
      <c r="FU195" s="1604"/>
      <c r="FV195" s="1604"/>
      <c r="FW195" s="1604"/>
      <c r="FX195" s="1604"/>
      <c r="FY195" s="1604"/>
      <c r="FZ195" s="1604"/>
      <c r="GA195" s="1604"/>
      <c r="GB195" s="1604"/>
      <c r="GC195" s="1604"/>
      <c r="GD195" s="1604"/>
      <c r="GE195" s="1604"/>
      <c r="GF195" s="1604"/>
      <c r="GG195" s="1604"/>
      <c r="GH195" s="1604"/>
      <c r="GI195" s="1604"/>
      <c r="GJ195" s="1604"/>
      <c r="GK195" s="1604"/>
      <c r="GL195" s="1604"/>
      <c r="GM195" s="1604"/>
      <c r="GN195" s="1604"/>
      <c r="GO195" s="1604"/>
      <c r="GP195" s="1604"/>
      <c r="GQ195" s="1604"/>
      <c r="GR195" s="1604"/>
      <c r="GS195" s="1604"/>
      <c r="GT195" s="1604"/>
      <c r="GU195" s="1604"/>
      <c r="GV195" s="1604"/>
      <c r="GW195" s="1604"/>
      <c r="GX195" s="1604"/>
      <c r="GY195" s="1604"/>
      <c r="GZ195" s="1604"/>
      <c r="HA195" s="1604"/>
      <c r="HB195" s="1604"/>
      <c r="HC195" s="1604"/>
      <c r="HD195" s="1604"/>
      <c r="HE195" s="1604"/>
      <c r="HF195" s="1604"/>
      <c r="HG195" s="1604"/>
      <c r="HH195" s="1604"/>
      <c r="HI195" s="1604"/>
      <c r="HJ195" s="1604"/>
      <c r="HK195" s="1604"/>
      <c r="HL195" s="1604"/>
      <c r="HM195" s="1604"/>
      <c r="HN195" s="1604"/>
      <c r="HO195" s="1604"/>
      <c r="HP195" s="1604"/>
      <c r="HQ195" s="1604"/>
      <c r="HR195" s="1604"/>
      <c r="HS195" s="1604"/>
      <c r="HT195" s="1604"/>
      <c r="HU195" s="1604"/>
      <c r="HV195" s="1604"/>
      <c r="HW195" s="1604"/>
      <c r="HX195" s="1604"/>
      <c r="HY195" s="1604"/>
      <c r="HZ195" s="1604"/>
      <c r="IA195" s="1604"/>
      <c r="IB195" s="1604"/>
      <c r="IC195" s="1604"/>
      <c r="ID195" s="1604"/>
      <c r="IE195" s="1604"/>
      <c r="IF195" s="1604"/>
      <c r="IG195" s="1604"/>
      <c r="IH195" s="1604"/>
      <c r="II195" s="1604"/>
      <c r="IJ195" s="1604"/>
      <c r="IK195" s="1604"/>
      <c r="IL195" s="1604"/>
      <c r="IM195" s="1604"/>
      <c r="IN195" s="1604"/>
      <c r="IO195" s="1604"/>
      <c r="IP195" s="1604"/>
      <c r="IQ195" s="1604"/>
      <c r="IR195" s="1604"/>
      <c r="IS195" s="1604"/>
      <c r="IT195" s="1604"/>
      <c r="IU195" s="1604"/>
    </row>
    <row r="196" spans="1:255">
      <c r="A196" s="2221">
        <v>47</v>
      </c>
      <c r="B196" s="1586"/>
      <c r="C196" s="1586"/>
      <c r="D196" s="1586"/>
      <c r="E196" s="1945"/>
      <c r="F196" s="1585"/>
      <c r="G196" s="1586"/>
      <c r="H196" s="1586"/>
      <c r="I196" s="1586"/>
      <c r="J196" s="1586"/>
      <c r="K196" s="1917"/>
      <c r="L196" s="1917"/>
      <c r="M196" s="1956">
        <v>47</v>
      </c>
      <c r="N196" s="1585"/>
      <c r="O196" s="1917"/>
      <c r="P196" s="1917"/>
      <c r="Q196" s="1917"/>
      <c r="R196" s="1917">
        <f t="shared" si="1"/>
        <v>0</v>
      </c>
      <c r="S196" s="1956">
        <v>47</v>
      </c>
      <c r="T196" s="1604"/>
      <c r="U196" s="1604"/>
      <c r="V196" s="1604"/>
      <c r="W196" s="1604"/>
      <c r="X196" s="1604"/>
      <c r="Y196" s="1604"/>
      <c r="Z196" s="1604"/>
      <c r="AA196" s="1604"/>
      <c r="AB196" s="1604"/>
      <c r="AC196" s="1604"/>
      <c r="AD196" s="1604"/>
      <c r="AE196" s="1604"/>
      <c r="AF196" s="1604"/>
      <c r="AG196" s="1604"/>
      <c r="AH196" s="1604"/>
      <c r="AI196" s="1604"/>
      <c r="AJ196" s="1604"/>
      <c r="AK196" s="1604"/>
      <c r="AL196" s="1604"/>
      <c r="AM196" s="1604"/>
      <c r="AN196" s="1604"/>
      <c r="AO196" s="1604"/>
      <c r="AP196" s="1604"/>
      <c r="AQ196" s="1604"/>
      <c r="AR196" s="1604"/>
      <c r="AS196" s="1604"/>
      <c r="AT196" s="1604"/>
      <c r="AU196" s="1604"/>
      <c r="AV196" s="1604"/>
      <c r="AW196" s="1604"/>
      <c r="AX196" s="1604"/>
      <c r="AY196" s="1604"/>
      <c r="AZ196" s="1604"/>
      <c r="BA196" s="1604"/>
      <c r="BB196" s="1604"/>
      <c r="BC196" s="1604"/>
      <c r="BD196" s="1604"/>
      <c r="BE196" s="1604"/>
      <c r="BF196" s="1604"/>
      <c r="BG196" s="1604"/>
      <c r="BH196" s="1604"/>
      <c r="BI196" s="1604"/>
      <c r="BJ196" s="1604"/>
      <c r="BK196" s="1604"/>
      <c r="BL196" s="1604"/>
      <c r="BM196" s="1604"/>
      <c r="BN196" s="1604"/>
      <c r="BO196" s="1604"/>
      <c r="BP196" s="1604"/>
      <c r="BQ196" s="1604"/>
      <c r="BR196" s="1604"/>
      <c r="BS196" s="1604"/>
      <c r="BT196" s="1604"/>
      <c r="BU196" s="1604"/>
      <c r="BV196" s="1604"/>
      <c r="BW196" s="1604"/>
      <c r="BX196" s="1604"/>
      <c r="BY196" s="1604"/>
      <c r="BZ196" s="1604"/>
      <c r="CA196" s="1604"/>
      <c r="CB196" s="1604"/>
      <c r="CC196" s="1604"/>
      <c r="CD196" s="1604"/>
      <c r="CE196" s="1604"/>
      <c r="CF196" s="1604"/>
      <c r="CG196" s="1604"/>
      <c r="CH196" s="1604"/>
      <c r="CI196" s="1604"/>
      <c r="CJ196" s="1604"/>
      <c r="CK196" s="1604"/>
      <c r="CL196" s="1604"/>
      <c r="CM196" s="1604"/>
      <c r="CN196" s="1604"/>
      <c r="CO196" s="1604"/>
      <c r="CP196" s="1604"/>
      <c r="CQ196" s="1604"/>
      <c r="CR196" s="1604"/>
      <c r="CS196" s="1604"/>
      <c r="CT196" s="1604"/>
      <c r="CU196" s="1604"/>
      <c r="CV196" s="1604"/>
      <c r="CW196" s="1604"/>
      <c r="CX196" s="1604"/>
      <c r="CY196" s="1604"/>
      <c r="CZ196" s="1604"/>
      <c r="DA196" s="1604"/>
      <c r="DB196" s="1604"/>
      <c r="DC196" s="1604"/>
      <c r="DD196" s="1604"/>
      <c r="DE196" s="1604"/>
      <c r="DF196" s="1604"/>
      <c r="DG196" s="1604"/>
      <c r="DH196" s="1604"/>
      <c r="DI196" s="1604"/>
      <c r="DJ196" s="1604"/>
      <c r="DK196" s="1604"/>
      <c r="DL196" s="1604"/>
      <c r="DM196" s="1604"/>
      <c r="DN196" s="1604"/>
      <c r="DO196" s="1604"/>
      <c r="DP196" s="1604"/>
      <c r="DQ196" s="1604"/>
      <c r="DR196" s="1604"/>
      <c r="DS196" s="1604"/>
      <c r="DT196" s="1604"/>
      <c r="DU196" s="1604"/>
      <c r="DV196" s="1604"/>
      <c r="DW196" s="1604"/>
      <c r="DX196" s="1604"/>
      <c r="DY196" s="1604"/>
      <c r="DZ196" s="1604"/>
      <c r="EA196" s="1604"/>
      <c r="EB196" s="1604"/>
      <c r="EC196" s="1604"/>
      <c r="ED196" s="1604"/>
      <c r="EE196" s="1604"/>
      <c r="EF196" s="1604"/>
      <c r="EG196" s="1604"/>
      <c r="EH196" s="1604"/>
      <c r="EI196" s="1604"/>
      <c r="EJ196" s="1604"/>
      <c r="EK196" s="1604"/>
      <c r="EL196" s="1604"/>
      <c r="EM196" s="1604"/>
      <c r="EN196" s="1604"/>
      <c r="EO196" s="1604"/>
      <c r="EP196" s="1604"/>
      <c r="EQ196" s="1604"/>
      <c r="ER196" s="1604"/>
      <c r="ES196" s="1604"/>
      <c r="ET196" s="1604"/>
      <c r="EU196" s="1604"/>
      <c r="EV196" s="1604"/>
      <c r="EW196" s="1604"/>
      <c r="EX196" s="1604"/>
      <c r="EY196" s="1604"/>
      <c r="EZ196" s="1604"/>
      <c r="FA196" s="1604"/>
      <c r="FB196" s="1604"/>
      <c r="FC196" s="1604"/>
      <c r="FD196" s="1604"/>
      <c r="FE196" s="1604"/>
      <c r="FF196" s="1604"/>
      <c r="FG196" s="1604"/>
      <c r="FH196" s="1604"/>
      <c r="FI196" s="1604"/>
      <c r="FJ196" s="1604"/>
      <c r="FK196" s="1604"/>
      <c r="FL196" s="1604"/>
      <c r="FM196" s="1604"/>
      <c r="FN196" s="1604"/>
      <c r="FO196" s="1604"/>
      <c r="FP196" s="1604"/>
      <c r="FQ196" s="1604"/>
      <c r="FR196" s="1604"/>
      <c r="FS196" s="1604"/>
      <c r="FT196" s="1604"/>
      <c r="FU196" s="1604"/>
      <c r="FV196" s="1604"/>
      <c r="FW196" s="1604"/>
      <c r="FX196" s="1604"/>
      <c r="FY196" s="1604"/>
      <c r="FZ196" s="1604"/>
      <c r="GA196" s="1604"/>
      <c r="GB196" s="1604"/>
      <c r="GC196" s="1604"/>
      <c r="GD196" s="1604"/>
      <c r="GE196" s="1604"/>
      <c r="GF196" s="1604"/>
      <c r="GG196" s="1604"/>
      <c r="GH196" s="1604"/>
      <c r="GI196" s="1604"/>
      <c r="GJ196" s="1604"/>
      <c r="GK196" s="1604"/>
      <c r="GL196" s="1604"/>
      <c r="GM196" s="1604"/>
      <c r="GN196" s="1604"/>
      <c r="GO196" s="1604"/>
      <c r="GP196" s="1604"/>
      <c r="GQ196" s="1604"/>
      <c r="GR196" s="1604"/>
      <c r="GS196" s="1604"/>
      <c r="GT196" s="1604"/>
      <c r="GU196" s="1604"/>
      <c r="GV196" s="1604"/>
      <c r="GW196" s="1604"/>
      <c r="GX196" s="1604"/>
      <c r="GY196" s="1604"/>
      <c r="GZ196" s="1604"/>
      <c r="HA196" s="1604"/>
      <c r="HB196" s="1604"/>
      <c r="HC196" s="1604"/>
      <c r="HD196" s="1604"/>
      <c r="HE196" s="1604"/>
      <c r="HF196" s="1604"/>
      <c r="HG196" s="1604"/>
      <c r="HH196" s="1604"/>
      <c r="HI196" s="1604"/>
      <c r="HJ196" s="1604"/>
      <c r="HK196" s="1604"/>
      <c r="HL196" s="1604"/>
      <c r="HM196" s="1604"/>
      <c r="HN196" s="1604"/>
      <c r="HO196" s="1604"/>
      <c r="HP196" s="1604"/>
      <c r="HQ196" s="1604"/>
      <c r="HR196" s="1604"/>
      <c r="HS196" s="1604"/>
      <c r="HT196" s="1604"/>
      <c r="HU196" s="1604"/>
      <c r="HV196" s="1604"/>
      <c r="HW196" s="1604"/>
      <c r="HX196" s="1604"/>
      <c r="HY196" s="1604"/>
      <c r="HZ196" s="1604"/>
      <c r="IA196" s="1604"/>
      <c r="IB196" s="1604"/>
      <c r="IC196" s="1604"/>
      <c r="ID196" s="1604"/>
      <c r="IE196" s="1604"/>
      <c r="IF196" s="1604"/>
      <c r="IG196" s="1604"/>
      <c r="IH196" s="1604"/>
      <c r="II196" s="1604"/>
      <c r="IJ196" s="1604"/>
      <c r="IK196" s="1604"/>
      <c r="IL196" s="1604"/>
      <c r="IM196" s="1604"/>
      <c r="IN196" s="1604"/>
      <c r="IO196" s="1604"/>
      <c r="IP196" s="1604"/>
      <c r="IQ196" s="1604"/>
      <c r="IR196" s="1604"/>
      <c r="IS196" s="1604"/>
      <c r="IT196" s="1604"/>
      <c r="IU196" s="1604"/>
    </row>
    <row r="197" spans="1:255">
      <c r="A197" s="2221">
        <v>48</v>
      </c>
      <c r="B197" s="1586"/>
      <c r="C197" s="1586"/>
      <c r="D197" s="1586"/>
      <c r="E197" s="1945"/>
      <c r="F197" s="1585"/>
      <c r="G197" s="1586"/>
      <c r="H197" s="1586"/>
      <c r="I197" s="1586"/>
      <c r="J197" s="1586"/>
      <c r="K197" s="1917"/>
      <c r="L197" s="1917"/>
      <c r="M197" s="1956">
        <v>48</v>
      </c>
      <c r="N197" s="1585"/>
      <c r="O197" s="1917"/>
      <c r="P197" s="1917"/>
      <c r="Q197" s="1917"/>
      <c r="R197" s="1917">
        <f t="shared" si="1"/>
        <v>0</v>
      </c>
      <c r="S197" s="1956">
        <v>48</v>
      </c>
      <c r="T197" s="1604"/>
      <c r="U197" s="1604"/>
      <c r="V197" s="1604"/>
      <c r="W197" s="1604"/>
      <c r="X197" s="1604"/>
      <c r="Y197" s="1604"/>
      <c r="Z197" s="1604"/>
      <c r="AA197" s="1604"/>
      <c r="AB197" s="1604"/>
      <c r="AC197" s="1604"/>
      <c r="AD197" s="1604"/>
      <c r="AE197" s="1604"/>
      <c r="AF197" s="1604"/>
      <c r="AG197" s="1604"/>
      <c r="AH197" s="1604"/>
      <c r="AI197" s="1604"/>
      <c r="AJ197" s="1604"/>
      <c r="AK197" s="1604"/>
      <c r="AL197" s="1604"/>
      <c r="AM197" s="1604"/>
      <c r="AN197" s="1604"/>
      <c r="AO197" s="1604"/>
      <c r="AP197" s="1604"/>
      <c r="AQ197" s="1604"/>
      <c r="AR197" s="1604"/>
      <c r="AS197" s="1604"/>
      <c r="AT197" s="1604"/>
      <c r="AU197" s="1604"/>
      <c r="AV197" s="1604"/>
      <c r="AW197" s="1604"/>
      <c r="AX197" s="1604"/>
      <c r="AY197" s="1604"/>
      <c r="AZ197" s="1604"/>
      <c r="BA197" s="1604"/>
      <c r="BB197" s="1604"/>
      <c r="BC197" s="1604"/>
      <c r="BD197" s="1604"/>
      <c r="BE197" s="1604"/>
      <c r="BF197" s="1604"/>
      <c r="BG197" s="1604"/>
      <c r="BH197" s="1604"/>
      <c r="BI197" s="1604"/>
      <c r="BJ197" s="1604"/>
      <c r="BK197" s="1604"/>
      <c r="BL197" s="1604"/>
      <c r="BM197" s="1604"/>
      <c r="BN197" s="1604"/>
      <c r="BO197" s="1604"/>
      <c r="BP197" s="1604"/>
      <c r="BQ197" s="1604"/>
      <c r="BR197" s="1604"/>
      <c r="BS197" s="1604"/>
      <c r="BT197" s="1604"/>
      <c r="BU197" s="1604"/>
      <c r="BV197" s="1604"/>
      <c r="BW197" s="1604"/>
      <c r="BX197" s="1604"/>
      <c r="BY197" s="1604"/>
      <c r="BZ197" s="1604"/>
      <c r="CA197" s="1604"/>
      <c r="CB197" s="1604"/>
      <c r="CC197" s="1604"/>
      <c r="CD197" s="1604"/>
      <c r="CE197" s="1604"/>
      <c r="CF197" s="1604"/>
      <c r="CG197" s="1604"/>
      <c r="CH197" s="1604"/>
      <c r="CI197" s="1604"/>
      <c r="CJ197" s="1604"/>
      <c r="CK197" s="1604"/>
      <c r="CL197" s="1604"/>
      <c r="CM197" s="1604"/>
      <c r="CN197" s="1604"/>
      <c r="CO197" s="1604"/>
      <c r="CP197" s="1604"/>
      <c r="CQ197" s="1604"/>
      <c r="CR197" s="1604"/>
      <c r="CS197" s="1604"/>
      <c r="CT197" s="1604"/>
      <c r="CU197" s="1604"/>
      <c r="CV197" s="1604"/>
      <c r="CW197" s="1604"/>
      <c r="CX197" s="1604"/>
      <c r="CY197" s="1604"/>
      <c r="CZ197" s="1604"/>
      <c r="DA197" s="1604"/>
      <c r="DB197" s="1604"/>
      <c r="DC197" s="1604"/>
      <c r="DD197" s="1604"/>
      <c r="DE197" s="1604"/>
      <c r="DF197" s="1604"/>
      <c r="DG197" s="1604"/>
      <c r="DH197" s="1604"/>
      <c r="DI197" s="1604"/>
      <c r="DJ197" s="1604"/>
      <c r="DK197" s="1604"/>
      <c r="DL197" s="1604"/>
      <c r="DM197" s="1604"/>
      <c r="DN197" s="1604"/>
      <c r="DO197" s="1604"/>
      <c r="DP197" s="1604"/>
      <c r="DQ197" s="1604"/>
      <c r="DR197" s="1604"/>
      <c r="DS197" s="1604"/>
      <c r="DT197" s="1604"/>
      <c r="DU197" s="1604"/>
      <c r="DV197" s="1604"/>
      <c r="DW197" s="1604"/>
      <c r="DX197" s="1604"/>
      <c r="DY197" s="1604"/>
      <c r="DZ197" s="1604"/>
      <c r="EA197" s="1604"/>
      <c r="EB197" s="1604"/>
      <c r="EC197" s="1604"/>
      <c r="ED197" s="1604"/>
      <c r="EE197" s="1604"/>
      <c r="EF197" s="1604"/>
      <c r="EG197" s="1604"/>
      <c r="EH197" s="1604"/>
      <c r="EI197" s="1604"/>
      <c r="EJ197" s="1604"/>
      <c r="EK197" s="1604"/>
      <c r="EL197" s="1604"/>
      <c r="EM197" s="1604"/>
      <c r="EN197" s="1604"/>
      <c r="EO197" s="1604"/>
      <c r="EP197" s="1604"/>
      <c r="EQ197" s="1604"/>
      <c r="ER197" s="1604"/>
      <c r="ES197" s="1604"/>
      <c r="ET197" s="1604"/>
      <c r="EU197" s="1604"/>
      <c r="EV197" s="1604"/>
      <c r="EW197" s="1604"/>
      <c r="EX197" s="1604"/>
      <c r="EY197" s="1604"/>
      <c r="EZ197" s="1604"/>
      <c r="FA197" s="1604"/>
      <c r="FB197" s="1604"/>
      <c r="FC197" s="1604"/>
      <c r="FD197" s="1604"/>
      <c r="FE197" s="1604"/>
      <c r="FF197" s="1604"/>
      <c r="FG197" s="1604"/>
      <c r="FH197" s="1604"/>
      <c r="FI197" s="1604"/>
      <c r="FJ197" s="1604"/>
      <c r="FK197" s="1604"/>
      <c r="FL197" s="1604"/>
      <c r="FM197" s="1604"/>
      <c r="FN197" s="1604"/>
      <c r="FO197" s="1604"/>
      <c r="FP197" s="1604"/>
      <c r="FQ197" s="1604"/>
      <c r="FR197" s="1604"/>
      <c r="FS197" s="1604"/>
      <c r="FT197" s="1604"/>
      <c r="FU197" s="1604"/>
      <c r="FV197" s="1604"/>
      <c r="FW197" s="1604"/>
      <c r="FX197" s="1604"/>
      <c r="FY197" s="1604"/>
      <c r="FZ197" s="1604"/>
      <c r="GA197" s="1604"/>
      <c r="GB197" s="1604"/>
      <c r="GC197" s="1604"/>
      <c r="GD197" s="1604"/>
      <c r="GE197" s="1604"/>
      <c r="GF197" s="1604"/>
      <c r="GG197" s="1604"/>
      <c r="GH197" s="1604"/>
      <c r="GI197" s="1604"/>
      <c r="GJ197" s="1604"/>
      <c r="GK197" s="1604"/>
      <c r="GL197" s="1604"/>
      <c r="GM197" s="1604"/>
      <c r="GN197" s="1604"/>
      <c r="GO197" s="1604"/>
      <c r="GP197" s="1604"/>
      <c r="GQ197" s="1604"/>
      <c r="GR197" s="1604"/>
      <c r="GS197" s="1604"/>
      <c r="GT197" s="1604"/>
      <c r="GU197" s="1604"/>
      <c r="GV197" s="1604"/>
      <c r="GW197" s="1604"/>
      <c r="GX197" s="1604"/>
      <c r="GY197" s="1604"/>
      <c r="GZ197" s="1604"/>
      <c r="HA197" s="1604"/>
      <c r="HB197" s="1604"/>
      <c r="HC197" s="1604"/>
      <c r="HD197" s="1604"/>
      <c r="HE197" s="1604"/>
      <c r="HF197" s="1604"/>
      <c r="HG197" s="1604"/>
      <c r="HH197" s="1604"/>
      <c r="HI197" s="1604"/>
      <c r="HJ197" s="1604"/>
      <c r="HK197" s="1604"/>
      <c r="HL197" s="1604"/>
      <c r="HM197" s="1604"/>
      <c r="HN197" s="1604"/>
      <c r="HO197" s="1604"/>
      <c r="HP197" s="1604"/>
      <c r="HQ197" s="1604"/>
      <c r="HR197" s="1604"/>
      <c r="HS197" s="1604"/>
      <c r="HT197" s="1604"/>
      <c r="HU197" s="1604"/>
      <c r="HV197" s="1604"/>
      <c r="HW197" s="1604"/>
      <c r="HX197" s="1604"/>
      <c r="HY197" s="1604"/>
      <c r="HZ197" s="1604"/>
      <c r="IA197" s="1604"/>
      <c r="IB197" s="1604"/>
      <c r="IC197" s="1604"/>
      <c r="ID197" s="1604"/>
      <c r="IE197" s="1604"/>
      <c r="IF197" s="1604"/>
      <c r="IG197" s="1604"/>
      <c r="IH197" s="1604"/>
      <c r="II197" s="1604"/>
      <c r="IJ197" s="1604"/>
      <c r="IK197" s="1604"/>
      <c r="IL197" s="1604"/>
      <c r="IM197" s="1604"/>
      <c r="IN197" s="1604"/>
      <c r="IO197" s="1604"/>
      <c r="IP197" s="1604"/>
      <c r="IQ197" s="1604"/>
      <c r="IR197" s="1604"/>
      <c r="IS197" s="1604"/>
      <c r="IT197" s="1604"/>
      <c r="IU197" s="1604"/>
    </row>
    <row r="198" spans="1:255">
      <c r="A198" s="2221">
        <v>49</v>
      </c>
      <c r="B198" s="1586"/>
      <c r="C198" s="1586"/>
      <c r="D198" s="1586"/>
      <c r="E198" s="1945"/>
      <c r="F198" s="1585"/>
      <c r="G198" s="1586"/>
      <c r="H198" s="1586"/>
      <c r="I198" s="1586"/>
      <c r="J198" s="1586"/>
      <c r="K198" s="1917"/>
      <c r="L198" s="1917"/>
      <c r="M198" s="1956">
        <v>49</v>
      </c>
      <c r="N198" s="1585"/>
      <c r="O198" s="1917"/>
      <c r="P198" s="1917"/>
      <c r="Q198" s="1917"/>
      <c r="R198" s="1917">
        <f t="shared" si="1"/>
        <v>0</v>
      </c>
      <c r="S198" s="1956">
        <v>49</v>
      </c>
      <c r="T198" s="1604"/>
      <c r="U198" s="1604"/>
      <c r="V198" s="1604"/>
      <c r="W198" s="1604"/>
      <c r="X198" s="1604"/>
      <c r="Y198" s="1604"/>
      <c r="Z198" s="1604"/>
      <c r="AA198" s="1604"/>
      <c r="AB198" s="1604"/>
      <c r="AC198" s="1604"/>
      <c r="AD198" s="1604"/>
      <c r="AE198" s="1604"/>
      <c r="AF198" s="1604"/>
      <c r="AG198" s="1604"/>
      <c r="AH198" s="1604"/>
      <c r="AI198" s="1604"/>
      <c r="AJ198" s="1604"/>
      <c r="AK198" s="1604"/>
      <c r="AL198" s="1604"/>
      <c r="AM198" s="1604"/>
      <c r="AN198" s="1604"/>
      <c r="AO198" s="1604"/>
      <c r="AP198" s="1604"/>
      <c r="AQ198" s="1604"/>
      <c r="AR198" s="1604"/>
      <c r="AS198" s="1604"/>
      <c r="AT198" s="1604"/>
      <c r="AU198" s="1604"/>
      <c r="AV198" s="1604"/>
      <c r="AW198" s="1604"/>
      <c r="AX198" s="1604"/>
      <c r="AY198" s="1604"/>
      <c r="AZ198" s="1604"/>
      <c r="BA198" s="1604"/>
      <c r="BB198" s="1604"/>
      <c r="BC198" s="1604"/>
      <c r="BD198" s="1604"/>
      <c r="BE198" s="1604"/>
      <c r="BF198" s="1604"/>
      <c r="BG198" s="1604"/>
      <c r="BH198" s="1604"/>
      <c r="BI198" s="1604"/>
      <c r="BJ198" s="1604"/>
      <c r="BK198" s="1604"/>
      <c r="BL198" s="1604"/>
      <c r="BM198" s="1604"/>
      <c r="BN198" s="1604"/>
      <c r="BO198" s="1604"/>
      <c r="BP198" s="1604"/>
      <c r="BQ198" s="1604"/>
      <c r="BR198" s="1604"/>
      <c r="BS198" s="1604"/>
      <c r="BT198" s="1604"/>
      <c r="BU198" s="1604"/>
      <c r="BV198" s="1604"/>
      <c r="BW198" s="1604"/>
      <c r="BX198" s="1604"/>
      <c r="BY198" s="1604"/>
      <c r="BZ198" s="1604"/>
      <c r="CA198" s="1604"/>
      <c r="CB198" s="1604"/>
      <c r="CC198" s="1604"/>
      <c r="CD198" s="1604"/>
      <c r="CE198" s="1604"/>
      <c r="CF198" s="1604"/>
      <c r="CG198" s="1604"/>
      <c r="CH198" s="1604"/>
      <c r="CI198" s="1604"/>
      <c r="CJ198" s="1604"/>
      <c r="CK198" s="1604"/>
      <c r="CL198" s="1604"/>
      <c r="CM198" s="1604"/>
      <c r="CN198" s="1604"/>
      <c r="CO198" s="1604"/>
      <c r="CP198" s="1604"/>
      <c r="CQ198" s="1604"/>
      <c r="CR198" s="1604"/>
      <c r="CS198" s="1604"/>
      <c r="CT198" s="1604"/>
      <c r="CU198" s="1604"/>
      <c r="CV198" s="1604"/>
      <c r="CW198" s="1604"/>
      <c r="CX198" s="1604"/>
      <c r="CY198" s="1604"/>
      <c r="CZ198" s="1604"/>
      <c r="DA198" s="1604"/>
      <c r="DB198" s="1604"/>
      <c r="DC198" s="1604"/>
      <c r="DD198" s="1604"/>
      <c r="DE198" s="1604"/>
      <c r="DF198" s="1604"/>
      <c r="DG198" s="1604"/>
      <c r="DH198" s="1604"/>
      <c r="DI198" s="1604"/>
      <c r="DJ198" s="1604"/>
      <c r="DK198" s="1604"/>
      <c r="DL198" s="1604"/>
      <c r="DM198" s="1604"/>
      <c r="DN198" s="1604"/>
      <c r="DO198" s="1604"/>
      <c r="DP198" s="1604"/>
      <c r="DQ198" s="1604"/>
      <c r="DR198" s="1604"/>
      <c r="DS198" s="1604"/>
      <c r="DT198" s="1604"/>
      <c r="DU198" s="1604"/>
      <c r="DV198" s="1604"/>
      <c r="DW198" s="1604"/>
      <c r="DX198" s="1604"/>
      <c r="DY198" s="1604"/>
      <c r="DZ198" s="1604"/>
      <c r="EA198" s="1604"/>
      <c r="EB198" s="1604"/>
      <c r="EC198" s="1604"/>
      <c r="ED198" s="1604"/>
      <c r="EE198" s="1604"/>
      <c r="EF198" s="1604"/>
      <c r="EG198" s="1604"/>
      <c r="EH198" s="1604"/>
      <c r="EI198" s="1604"/>
      <c r="EJ198" s="1604"/>
      <c r="EK198" s="1604"/>
      <c r="EL198" s="1604"/>
      <c r="EM198" s="1604"/>
      <c r="EN198" s="1604"/>
      <c r="EO198" s="1604"/>
      <c r="EP198" s="1604"/>
      <c r="EQ198" s="1604"/>
      <c r="ER198" s="1604"/>
      <c r="ES198" s="1604"/>
      <c r="ET198" s="1604"/>
      <c r="EU198" s="1604"/>
      <c r="EV198" s="1604"/>
      <c r="EW198" s="1604"/>
      <c r="EX198" s="1604"/>
      <c r="EY198" s="1604"/>
      <c r="EZ198" s="1604"/>
      <c r="FA198" s="1604"/>
      <c r="FB198" s="1604"/>
      <c r="FC198" s="1604"/>
      <c r="FD198" s="1604"/>
      <c r="FE198" s="1604"/>
      <c r="FF198" s="1604"/>
      <c r="FG198" s="1604"/>
      <c r="FH198" s="1604"/>
      <c r="FI198" s="1604"/>
      <c r="FJ198" s="1604"/>
      <c r="FK198" s="1604"/>
      <c r="FL198" s="1604"/>
      <c r="FM198" s="1604"/>
      <c r="FN198" s="1604"/>
      <c r="FO198" s="1604"/>
      <c r="FP198" s="1604"/>
      <c r="FQ198" s="1604"/>
      <c r="FR198" s="1604"/>
      <c r="FS198" s="1604"/>
      <c r="FT198" s="1604"/>
      <c r="FU198" s="1604"/>
      <c r="FV198" s="1604"/>
      <c r="FW198" s="1604"/>
      <c r="FX198" s="1604"/>
      <c r="FY198" s="1604"/>
      <c r="FZ198" s="1604"/>
      <c r="GA198" s="1604"/>
      <c r="GB198" s="1604"/>
      <c r="GC198" s="1604"/>
      <c r="GD198" s="1604"/>
      <c r="GE198" s="1604"/>
      <c r="GF198" s="1604"/>
      <c r="GG198" s="1604"/>
      <c r="GH198" s="1604"/>
      <c r="GI198" s="1604"/>
      <c r="GJ198" s="1604"/>
      <c r="GK198" s="1604"/>
      <c r="GL198" s="1604"/>
      <c r="GM198" s="1604"/>
      <c r="GN198" s="1604"/>
      <c r="GO198" s="1604"/>
      <c r="GP198" s="1604"/>
      <c r="GQ198" s="1604"/>
      <c r="GR198" s="1604"/>
      <c r="GS198" s="1604"/>
      <c r="GT198" s="1604"/>
      <c r="GU198" s="1604"/>
      <c r="GV198" s="1604"/>
      <c r="GW198" s="1604"/>
      <c r="GX198" s="1604"/>
      <c r="GY198" s="1604"/>
      <c r="GZ198" s="1604"/>
      <c r="HA198" s="1604"/>
      <c r="HB198" s="1604"/>
      <c r="HC198" s="1604"/>
      <c r="HD198" s="1604"/>
      <c r="HE198" s="1604"/>
      <c r="HF198" s="1604"/>
      <c r="HG198" s="1604"/>
      <c r="HH198" s="1604"/>
      <c r="HI198" s="1604"/>
      <c r="HJ198" s="1604"/>
      <c r="HK198" s="1604"/>
      <c r="HL198" s="1604"/>
      <c r="HM198" s="1604"/>
      <c r="HN198" s="1604"/>
      <c r="HO198" s="1604"/>
      <c r="HP198" s="1604"/>
      <c r="HQ198" s="1604"/>
      <c r="HR198" s="1604"/>
      <c r="HS198" s="1604"/>
      <c r="HT198" s="1604"/>
      <c r="HU198" s="1604"/>
      <c r="HV198" s="1604"/>
      <c r="HW198" s="1604"/>
      <c r="HX198" s="1604"/>
      <c r="HY198" s="1604"/>
      <c r="HZ198" s="1604"/>
      <c r="IA198" s="1604"/>
      <c r="IB198" s="1604"/>
      <c r="IC198" s="1604"/>
      <c r="ID198" s="1604"/>
      <c r="IE198" s="1604"/>
      <c r="IF198" s="1604"/>
      <c r="IG198" s="1604"/>
      <c r="IH198" s="1604"/>
      <c r="II198" s="1604"/>
      <c r="IJ198" s="1604"/>
      <c r="IK198" s="1604"/>
      <c r="IL198" s="1604"/>
      <c r="IM198" s="1604"/>
      <c r="IN198" s="1604"/>
      <c r="IO198" s="1604"/>
      <c r="IP198" s="1604"/>
      <c r="IQ198" s="1604"/>
      <c r="IR198" s="1604"/>
      <c r="IS198" s="1604"/>
      <c r="IT198" s="1604"/>
      <c r="IU198" s="1604"/>
    </row>
    <row r="199" spans="1:255">
      <c r="A199" s="2221">
        <v>50</v>
      </c>
      <c r="B199" s="1586"/>
      <c r="C199" s="1586"/>
      <c r="D199" s="1586"/>
      <c r="E199" s="1945"/>
      <c r="F199" s="1585"/>
      <c r="G199" s="1586"/>
      <c r="H199" s="1586"/>
      <c r="I199" s="1586"/>
      <c r="J199" s="1586"/>
      <c r="K199" s="1917"/>
      <c r="L199" s="1917"/>
      <c r="M199" s="1956">
        <v>50</v>
      </c>
      <c r="N199" s="1585"/>
      <c r="O199" s="1917"/>
      <c r="P199" s="1917"/>
      <c r="Q199" s="1917"/>
      <c r="R199" s="1917">
        <f t="shared" si="1"/>
        <v>0</v>
      </c>
      <c r="S199" s="1956">
        <v>50</v>
      </c>
    </row>
    <row r="200" spans="1:255">
      <c r="A200" s="2221">
        <v>51</v>
      </c>
      <c r="B200" s="1586"/>
      <c r="C200" s="1586"/>
      <c r="D200" s="1586"/>
      <c r="E200" s="1945"/>
      <c r="F200" s="1585"/>
      <c r="G200" s="1586"/>
      <c r="H200" s="1586"/>
      <c r="I200" s="1586"/>
      <c r="J200" s="1586"/>
      <c r="K200" s="1917"/>
      <c r="L200" s="1917"/>
      <c r="M200" s="1956">
        <v>51</v>
      </c>
      <c r="N200" s="1585"/>
      <c r="O200" s="1917"/>
      <c r="P200" s="1917"/>
      <c r="Q200" s="1917"/>
      <c r="R200" s="1917">
        <f t="shared" si="1"/>
        <v>0</v>
      </c>
      <c r="S200" s="1956">
        <v>51</v>
      </c>
    </row>
    <row r="201" spans="1:255">
      <c r="A201" s="2221">
        <v>52</v>
      </c>
      <c r="B201" s="1586"/>
      <c r="C201" s="1586"/>
      <c r="D201" s="1586"/>
      <c r="E201" s="1945"/>
      <c r="F201" s="1585"/>
      <c r="G201" s="1586"/>
      <c r="H201" s="1586"/>
      <c r="I201" s="1586"/>
      <c r="J201" s="1586"/>
      <c r="K201" s="1917"/>
      <c r="L201" s="1917"/>
      <c r="M201" s="1956">
        <v>52</v>
      </c>
      <c r="N201" s="1585"/>
      <c r="O201" s="1917"/>
      <c r="P201" s="1917"/>
      <c r="Q201" s="1917"/>
      <c r="R201" s="1917">
        <f t="shared" si="1"/>
        <v>0</v>
      </c>
      <c r="S201" s="1956">
        <v>52</v>
      </c>
    </row>
    <row r="202" spans="1:255">
      <c r="A202" s="2221">
        <v>53</v>
      </c>
      <c r="B202" s="1586"/>
      <c r="C202" s="1586"/>
      <c r="D202" s="1586"/>
      <c r="E202" s="1945"/>
      <c r="F202" s="1585"/>
      <c r="G202" s="1586"/>
      <c r="H202" s="1586"/>
      <c r="I202" s="1586"/>
      <c r="J202" s="1586"/>
      <c r="K202" s="1917"/>
      <c r="L202" s="1917"/>
      <c r="M202" s="1956">
        <v>53</v>
      </c>
      <c r="N202" s="1585"/>
      <c r="O202" s="1917"/>
      <c r="P202" s="1917"/>
      <c r="Q202" s="1917"/>
      <c r="R202" s="1917">
        <f t="shared" si="1"/>
        <v>0</v>
      </c>
      <c r="S202" s="1956">
        <v>53</v>
      </c>
    </row>
    <row r="203" spans="1:255">
      <c r="A203" s="2221">
        <v>54</v>
      </c>
      <c r="B203" s="1586"/>
      <c r="C203" s="1586"/>
      <c r="D203" s="1586"/>
      <c r="E203" s="1945"/>
      <c r="F203" s="1585"/>
      <c r="G203" s="1586"/>
      <c r="H203" s="1586"/>
      <c r="I203" s="1586"/>
      <c r="J203" s="1586"/>
      <c r="K203" s="1917"/>
      <c r="L203" s="1917"/>
      <c r="M203" s="1956">
        <v>54</v>
      </c>
      <c r="N203" s="1585"/>
      <c r="O203" s="1917"/>
      <c r="P203" s="1917"/>
      <c r="Q203" s="1917"/>
      <c r="R203" s="1917">
        <f t="shared" si="1"/>
        <v>0</v>
      </c>
      <c r="S203" s="1956">
        <v>54</v>
      </c>
    </row>
    <row r="204" spans="1:255">
      <c r="A204" s="2221">
        <v>55</v>
      </c>
      <c r="B204" s="1586"/>
      <c r="C204" s="1586"/>
      <c r="D204" s="1586"/>
      <c r="E204" s="1945"/>
      <c r="F204" s="1585"/>
      <c r="G204" s="1586"/>
      <c r="H204" s="1586"/>
      <c r="I204" s="1586"/>
      <c r="J204" s="1586"/>
      <c r="K204" s="1917"/>
      <c r="L204" s="1917"/>
      <c r="M204" s="1956">
        <v>55</v>
      </c>
      <c r="N204" s="1585"/>
      <c r="O204" s="1917"/>
      <c r="P204" s="1917"/>
      <c r="Q204" s="1917"/>
      <c r="R204" s="1917">
        <f t="shared" si="1"/>
        <v>0</v>
      </c>
      <c r="S204" s="1956">
        <v>55</v>
      </c>
    </row>
    <row r="205" spans="1:255">
      <c r="A205" s="2221">
        <v>56</v>
      </c>
      <c r="B205" s="1586"/>
      <c r="C205" s="1586"/>
      <c r="D205" s="1586"/>
      <c r="E205" s="1945"/>
      <c r="F205" s="1585"/>
      <c r="G205" s="1586"/>
      <c r="H205" s="1586"/>
      <c r="I205" s="1586"/>
      <c r="J205" s="1586"/>
      <c r="K205" s="1917"/>
      <c r="L205" s="1917"/>
      <c r="M205" s="1956">
        <v>56</v>
      </c>
      <c r="N205" s="1585"/>
      <c r="O205" s="1917"/>
      <c r="P205" s="1917"/>
      <c r="Q205" s="1917"/>
      <c r="R205" s="1917">
        <f t="shared" si="1"/>
        <v>0</v>
      </c>
      <c r="S205" s="1956">
        <v>56</v>
      </c>
    </row>
    <row r="206" spans="1:255">
      <c r="A206" s="2221">
        <v>57</v>
      </c>
      <c r="B206" s="1586"/>
      <c r="C206" s="1586"/>
      <c r="D206" s="1586"/>
      <c r="E206" s="1945"/>
      <c r="F206" s="1585"/>
      <c r="G206" s="1586"/>
      <c r="H206" s="1586"/>
      <c r="I206" s="1586"/>
      <c r="J206" s="1586"/>
      <c r="K206" s="1917"/>
      <c r="L206" s="1917"/>
      <c r="M206" s="1956">
        <v>57</v>
      </c>
      <c r="N206" s="1585"/>
      <c r="O206" s="1917"/>
      <c r="P206" s="1917"/>
      <c r="Q206" s="1917"/>
      <c r="R206" s="1917">
        <f t="shared" si="1"/>
        <v>0</v>
      </c>
      <c r="S206" s="1956">
        <v>57</v>
      </c>
    </row>
    <row r="207" spans="1:255">
      <c r="A207" s="2221">
        <v>58</v>
      </c>
      <c r="B207" s="1586"/>
      <c r="C207" s="1586"/>
      <c r="D207" s="1586"/>
      <c r="E207" s="1945"/>
      <c r="F207" s="1585"/>
      <c r="G207" s="1586"/>
      <c r="H207" s="1586"/>
      <c r="I207" s="1586"/>
      <c r="J207" s="1586"/>
      <c r="K207" s="1917"/>
      <c r="L207" s="1917"/>
      <c r="M207" s="1956">
        <v>58</v>
      </c>
      <c r="N207" s="1585"/>
      <c r="O207" s="1917"/>
      <c r="P207" s="1917"/>
      <c r="Q207" s="1917"/>
      <c r="R207" s="1917">
        <f t="shared" si="1"/>
        <v>0</v>
      </c>
      <c r="S207" s="1956">
        <v>58</v>
      </c>
    </row>
    <row r="208" spans="1:255">
      <c r="A208" s="2221">
        <v>59</v>
      </c>
      <c r="B208" s="1586"/>
      <c r="C208" s="1586"/>
      <c r="D208" s="1586"/>
      <c r="E208" s="1945"/>
      <c r="F208" s="1585"/>
      <c r="G208" s="1586"/>
      <c r="H208" s="1586"/>
      <c r="I208" s="1586"/>
      <c r="J208" s="1586"/>
      <c r="K208" s="1917"/>
      <c r="L208" s="1917"/>
      <c r="M208" s="1956">
        <v>59</v>
      </c>
      <c r="N208" s="1585"/>
      <c r="O208" s="1917"/>
      <c r="P208" s="1917"/>
      <c r="Q208" s="1917"/>
      <c r="R208" s="1917">
        <f t="shared" si="1"/>
        <v>0</v>
      </c>
      <c r="S208" s="1956">
        <v>59</v>
      </c>
    </row>
    <row r="209" spans="1:19">
      <c r="A209" s="2221">
        <v>60</v>
      </c>
      <c r="B209" s="1586"/>
      <c r="C209" s="1586"/>
      <c r="D209" s="1586"/>
      <c r="E209" s="1945"/>
      <c r="F209" s="1585"/>
      <c r="G209" s="1586"/>
      <c r="H209" s="1586"/>
      <c r="I209" s="1586"/>
      <c r="J209" s="1586"/>
      <c r="K209" s="1917"/>
      <c r="L209" s="1917"/>
      <c r="M209" s="1956">
        <v>60</v>
      </c>
      <c r="N209" s="1585"/>
      <c r="O209" s="1917"/>
      <c r="P209" s="1917"/>
      <c r="Q209" s="1917"/>
      <c r="R209" s="1917">
        <f t="shared" si="1"/>
        <v>0</v>
      </c>
      <c r="S209" s="1956">
        <v>60</v>
      </c>
    </row>
    <row r="210" spans="1:19">
      <c r="A210" s="2221">
        <v>61</v>
      </c>
      <c r="B210" s="1586"/>
      <c r="C210" s="1586"/>
      <c r="D210" s="1586"/>
      <c r="E210" s="1945"/>
      <c r="F210" s="1585"/>
      <c r="G210" s="1586"/>
      <c r="H210" s="1586"/>
      <c r="I210" s="1586"/>
      <c r="J210" s="1586"/>
      <c r="K210" s="1917"/>
      <c r="L210" s="1917"/>
      <c r="M210" s="1956">
        <v>61</v>
      </c>
      <c r="N210" s="1585"/>
      <c r="O210" s="1917"/>
      <c r="P210" s="1917"/>
      <c r="Q210" s="1917"/>
      <c r="R210" s="1917">
        <f t="shared" si="1"/>
        <v>0</v>
      </c>
      <c r="S210" s="1956">
        <v>61</v>
      </c>
    </row>
    <row r="211" spans="1:19">
      <c r="A211" s="2221">
        <v>62</v>
      </c>
      <c r="B211" s="1586"/>
      <c r="C211" s="1586"/>
      <c r="D211" s="1586"/>
      <c r="E211" s="1945"/>
      <c r="F211" s="1585"/>
      <c r="G211" s="1586"/>
      <c r="H211" s="1586"/>
      <c r="I211" s="1586"/>
      <c r="J211" s="1586"/>
      <c r="K211" s="1917"/>
      <c r="L211" s="1917"/>
      <c r="M211" s="1956">
        <v>62</v>
      </c>
      <c r="N211" s="1585"/>
      <c r="O211" s="1917"/>
      <c r="P211" s="1917"/>
      <c r="Q211" s="1917"/>
      <c r="R211" s="1917">
        <f t="shared" si="1"/>
        <v>0</v>
      </c>
      <c r="S211" s="1956">
        <v>62</v>
      </c>
    </row>
    <row r="212" spans="1:19">
      <c r="A212" s="2221">
        <v>63</v>
      </c>
      <c r="B212" s="1586"/>
      <c r="C212" s="1586"/>
      <c r="D212" s="1586"/>
      <c r="E212" s="1945"/>
      <c r="F212" s="1585"/>
      <c r="G212" s="1586"/>
      <c r="H212" s="1586"/>
      <c r="I212" s="1586"/>
      <c r="J212" s="1586"/>
      <c r="K212" s="1917"/>
      <c r="L212" s="1917"/>
      <c r="M212" s="1956">
        <v>63</v>
      </c>
      <c r="N212" s="1585"/>
      <c r="O212" s="1917"/>
      <c r="P212" s="1917"/>
      <c r="Q212" s="1917"/>
      <c r="R212" s="1917">
        <f t="shared" si="1"/>
        <v>0</v>
      </c>
      <c r="S212" s="1956">
        <v>63</v>
      </c>
    </row>
    <row r="213" spans="1:19">
      <c r="A213" s="2221">
        <v>64</v>
      </c>
      <c r="B213" s="1586"/>
      <c r="C213" s="1586"/>
      <c r="D213" s="1586"/>
      <c r="E213" s="1945"/>
      <c r="F213" s="1585"/>
      <c r="G213" s="1586"/>
      <c r="H213" s="1586"/>
      <c r="I213" s="1586"/>
      <c r="J213" s="1586"/>
      <c r="K213" s="1917"/>
      <c r="L213" s="1917"/>
      <c r="M213" s="1956">
        <v>64</v>
      </c>
      <c r="N213" s="1585"/>
      <c r="O213" s="1917"/>
      <c r="P213" s="1917"/>
      <c r="Q213" s="1917"/>
      <c r="R213" s="1917">
        <f t="shared" si="1"/>
        <v>0</v>
      </c>
      <c r="S213" s="1956">
        <v>64</v>
      </c>
    </row>
    <row r="214" spans="1:19" ht="15.75" thickBot="1">
      <c r="A214" s="2217">
        <v>65</v>
      </c>
      <c r="B214" s="2328" t="s">
        <v>2322</v>
      </c>
      <c r="C214" s="2343"/>
      <c r="D214" s="2343"/>
      <c r="E214" s="2399"/>
      <c r="F214" s="2400"/>
      <c r="G214" s="2343"/>
      <c r="H214" s="2343"/>
      <c r="I214" s="2343"/>
      <c r="J214" s="1614">
        <f>SUM(J150:J213)</f>
        <v>0</v>
      </c>
      <c r="K214" s="2331">
        <f>SUM(K150:K213)</f>
        <v>0</v>
      </c>
      <c r="L214" s="2331">
        <f>SUM(L150:L213)</f>
        <v>0</v>
      </c>
      <c r="M214" s="2333">
        <v>65</v>
      </c>
      <c r="N214" s="1818"/>
      <c r="O214" s="2332">
        <f>SUM(O150:O213)</f>
        <v>0</v>
      </c>
      <c r="P214" s="2332">
        <f>SUM(P150:P213)</f>
        <v>0</v>
      </c>
      <c r="Q214" s="2332">
        <f>SUM(Q150:Q213)</f>
        <v>0</v>
      </c>
      <c r="R214" s="2332">
        <f>SUM(R150:R213)</f>
        <v>0</v>
      </c>
      <c r="S214" s="2333">
        <v>65</v>
      </c>
    </row>
    <row r="215" spans="1:19">
      <c r="A215" s="1871"/>
      <c r="B215" s="1871"/>
      <c r="C215" s="1626"/>
      <c r="D215" s="1626"/>
      <c r="E215" s="1626"/>
      <c r="F215" s="1626"/>
      <c r="G215" s="1626"/>
      <c r="H215" s="1626"/>
      <c r="I215" s="1626"/>
      <c r="J215" s="1851"/>
      <c r="K215" s="1935"/>
      <c r="L215" s="1935"/>
      <c r="M215" s="1871"/>
      <c r="N215" s="1851"/>
      <c r="O215" s="2347"/>
      <c r="P215" s="2347"/>
      <c r="Q215" s="2347"/>
      <c r="R215" s="2347"/>
      <c r="S215" s="1871"/>
    </row>
    <row r="216" spans="1:19">
      <c r="A216" s="2839" t="s">
        <v>4661</v>
      </c>
      <c r="B216" s="2766"/>
      <c r="C216" s="2766"/>
      <c r="D216" s="1619"/>
      <c r="E216" s="1619"/>
      <c r="F216" s="2839" t="s">
        <v>4661</v>
      </c>
      <c r="G216" s="2766"/>
      <c r="H216" s="2766"/>
      <c r="I216" s="2539"/>
      <c r="J216" s="1604"/>
      <c r="K216" s="1604"/>
      <c r="L216" s="1604"/>
      <c r="M216" s="1604"/>
      <c r="N216" s="2839" t="s">
        <v>4661</v>
      </c>
      <c r="O216" s="1604"/>
      <c r="P216" s="1604"/>
      <c r="Q216" s="1604"/>
      <c r="R216" s="1604"/>
      <c r="S216" s="1604"/>
    </row>
    <row r="217" spans="1:19">
      <c r="A217" s="1619" t="s">
        <v>1406</v>
      </c>
      <c r="B217" s="1619"/>
      <c r="C217" s="1619"/>
      <c r="D217" s="1619"/>
      <c r="E217" s="1619"/>
      <c r="F217" s="1619" t="s">
        <v>1407</v>
      </c>
      <c r="G217" s="1619"/>
      <c r="H217" s="1619"/>
      <c r="I217" s="1619"/>
      <c r="J217" s="2390"/>
      <c r="K217" s="2390"/>
      <c r="L217" s="2390"/>
      <c r="M217" s="1619"/>
      <c r="N217" s="1619" t="s">
        <v>1408</v>
      </c>
      <c r="O217" s="1619"/>
      <c r="P217" s="2390"/>
      <c r="Q217" s="2390"/>
      <c r="R217" s="2390"/>
      <c r="S217" s="1619"/>
    </row>
    <row r="218" spans="1:19">
      <c r="A218" s="1626"/>
      <c r="B218" s="1626"/>
      <c r="C218" s="1626"/>
      <c r="D218" s="1626"/>
      <c r="E218" s="1626"/>
      <c r="F218" s="1626"/>
      <c r="G218" s="1626"/>
      <c r="H218" s="1626"/>
      <c r="I218" s="1626"/>
      <c r="J218" s="1626"/>
      <c r="K218" s="1626"/>
      <c r="L218" s="1626"/>
      <c r="M218" s="1626"/>
      <c r="N218" s="1626"/>
      <c r="O218" s="1626"/>
      <c r="P218" s="1626"/>
      <c r="Q218" s="1626"/>
      <c r="R218" s="1626"/>
      <c r="S218" s="1626"/>
    </row>
    <row r="219" spans="1:19">
      <c r="A219" s="1626"/>
      <c r="B219" s="1626"/>
      <c r="C219" s="1626"/>
      <c r="D219" s="1626"/>
      <c r="E219" s="1626"/>
      <c r="F219" s="1626"/>
      <c r="G219" s="1626"/>
      <c r="H219" s="1626"/>
      <c r="I219" s="1626"/>
      <c r="J219" s="1626"/>
      <c r="K219" s="1626"/>
      <c r="L219" s="1626"/>
      <c r="M219" s="1626"/>
      <c r="N219" s="1626"/>
      <c r="O219" s="1626"/>
      <c r="P219" s="1626"/>
      <c r="Q219" s="1626"/>
      <c r="R219" s="1626"/>
      <c r="S219" s="1626"/>
    </row>
    <row r="220" spans="1:19">
      <c r="A220" s="1626"/>
      <c r="B220" s="1626"/>
      <c r="C220" s="1626"/>
      <c r="D220" s="1626"/>
      <c r="E220" s="1626"/>
      <c r="F220" s="1626"/>
      <c r="G220" s="1626"/>
      <c r="H220" s="1626"/>
      <c r="I220" s="1626"/>
      <c r="J220" s="1626"/>
      <c r="K220" s="1626"/>
      <c r="L220" s="1626"/>
      <c r="M220" s="1626"/>
      <c r="N220" s="1626"/>
      <c r="O220" s="1626"/>
      <c r="P220" s="1626"/>
      <c r="Q220" s="1626"/>
      <c r="R220" s="1626"/>
      <c r="S220" s="1626"/>
    </row>
    <row r="221" spans="1:19">
      <c r="A221" s="1626"/>
      <c r="B221" s="1626"/>
      <c r="C221" s="1626"/>
      <c r="D221" s="1626"/>
      <c r="E221" s="1626"/>
      <c r="F221" s="1626"/>
      <c r="G221" s="1626"/>
      <c r="H221" s="1626"/>
      <c r="I221" s="1626"/>
      <c r="J221" s="1626"/>
      <c r="K221" s="1626"/>
      <c r="L221" s="1626"/>
      <c r="M221" s="1626"/>
      <c r="N221" s="1626"/>
      <c r="O221" s="1626"/>
      <c r="P221" s="1626"/>
      <c r="Q221" s="1626"/>
      <c r="R221" s="1626"/>
      <c r="S221" s="1626"/>
    </row>
    <row r="222" spans="1:19">
      <c r="A222" s="1626"/>
      <c r="B222" s="1626"/>
      <c r="C222" s="1626"/>
      <c r="D222" s="1626"/>
      <c r="E222" s="1626"/>
      <c r="F222" s="1626"/>
      <c r="G222" s="1626"/>
      <c r="H222" s="1626"/>
      <c r="I222" s="1626"/>
      <c r="J222" s="1626"/>
      <c r="K222" s="1626"/>
      <c r="L222" s="1626"/>
      <c r="M222" s="1626"/>
      <c r="N222" s="1626"/>
      <c r="O222" s="1626"/>
      <c r="P222" s="1626"/>
      <c r="Q222" s="1626"/>
      <c r="R222" s="1626"/>
      <c r="S222" s="1626"/>
    </row>
    <row r="223" spans="1:19">
      <c r="A223" s="1626"/>
      <c r="B223" s="1626"/>
      <c r="C223" s="1626"/>
      <c r="D223" s="1626"/>
      <c r="E223" s="1626"/>
      <c r="F223" s="1626"/>
      <c r="G223" s="1626"/>
      <c r="H223" s="1626"/>
      <c r="I223" s="1626"/>
      <c r="J223" s="1626"/>
      <c r="K223" s="1626"/>
      <c r="L223" s="1626"/>
      <c r="M223" s="1626"/>
      <c r="N223" s="1626"/>
      <c r="O223" s="1626"/>
      <c r="P223" s="1626"/>
      <c r="Q223" s="1626"/>
      <c r="R223" s="1626"/>
      <c r="S223" s="1626"/>
    </row>
    <row r="224" spans="1:19">
      <c r="A224" s="1626"/>
      <c r="B224" s="1626"/>
      <c r="C224" s="1626"/>
      <c r="D224" s="1626"/>
      <c r="E224" s="1626"/>
      <c r="F224" s="1626"/>
      <c r="G224" s="1626"/>
      <c r="H224" s="1626"/>
      <c r="I224" s="1626"/>
      <c r="J224" s="1626"/>
      <c r="K224" s="1626"/>
      <c r="L224" s="1626"/>
      <c r="M224" s="1626"/>
      <c r="N224" s="1626"/>
      <c r="O224" s="1626"/>
      <c r="P224" s="1626"/>
      <c r="Q224" s="1626"/>
      <c r="R224" s="1626"/>
      <c r="S224" s="1626"/>
    </row>
    <row r="225" spans="1:19">
      <c r="A225" s="1626"/>
      <c r="B225" s="1626"/>
      <c r="C225" s="1626"/>
      <c r="D225" s="1626"/>
      <c r="E225" s="1626"/>
      <c r="F225" s="1626"/>
      <c r="G225" s="1626"/>
      <c r="H225" s="1626"/>
      <c r="I225" s="1626"/>
      <c r="J225" s="1626"/>
      <c r="K225" s="1626"/>
      <c r="L225" s="1626"/>
      <c r="M225" s="1626"/>
      <c r="N225" s="1626"/>
      <c r="O225" s="1626"/>
      <c r="P225" s="1626"/>
      <c r="Q225" s="1626"/>
      <c r="R225" s="1626"/>
      <c r="S225" s="1626"/>
    </row>
    <row r="226" spans="1:19">
      <c r="A226" s="1626"/>
      <c r="B226" s="1626"/>
      <c r="C226" s="1626"/>
      <c r="D226" s="1626"/>
      <c r="E226" s="1626"/>
      <c r="F226" s="1626"/>
      <c r="G226" s="1626"/>
      <c r="H226" s="1626"/>
      <c r="I226" s="1626"/>
      <c r="J226" s="1626"/>
      <c r="K226" s="1626"/>
      <c r="L226" s="1626"/>
      <c r="M226" s="1626"/>
      <c r="N226" s="1626"/>
      <c r="O226" s="1626"/>
      <c r="P226" s="1626"/>
      <c r="Q226" s="1626"/>
      <c r="R226" s="1626"/>
      <c r="S226" s="1626"/>
    </row>
    <row r="227" spans="1:19">
      <c r="A227" s="1626"/>
      <c r="B227" s="1626"/>
      <c r="C227" s="1626"/>
      <c r="D227" s="1626"/>
      <c r="E227" s="1626"/>
      <c r="F227" s="1626"/>
      <c r="G227" s="1626"/>
      <c r="H227" s="1626"/>
      <c r="I227" s="1626"/>
      <c r="J227" s="1626"/>
      <c r="K227" s="1626"/>
      <c r="L227" s="1626"/>
      <c r="M227" s="1626"/>
      <c r="N227" s="1626"/>
      <c r="O227" s="1626"/>
      <c r="P227" s="1626"/>
      <c r="Q227" s="1626"/>
      <c r="R227" s="1626"/>
      <c r="S227" s="1626"/>
    </row>
    <row r="228" spans="1:19">
      <c r="A228" s="1626"/>
      <c r="B228" s="1626"/>
      <c r="C228" s="1626"/>
      <c r="D228" s="1626"/>
      <c r="E228" s="1626"/>
      <c r="F228" s="1626"/>
      <c r="G228" s="1626"/>
      <c r="H228" s="1626"/>
      <c r="I228" s="1626"/>
      <c r="J228" s="1626"/>
      <c r="K228" s="1626"/>
      <c r="L228" s="1626"/>
      <c r="M228" s="1626"/>
      <c r="N228" s="1626"/>
      <c r="O228" s="1626"/>
      <c r="P228" s="1626"/>
      <c r="Q228" s="1626"/>
      <c r="R228" s="1626"/>
      <c r="S228" s="1626"/>
    </row>
    <row r="229" spans="1:19">
      <c r="A229" s="1626"/>
      <c r="B229" s="1626"/>
      <c r="C229" s="1626"/>
      <c r="D229" s="1626"/>
      <c r="E229" s="1626"/>
      <c r="F229" s="1626"/>
      <c r="G229" s="1626"/>
      <c r="H229" s="1626"/>
      <c r="I229" s="1626"/>
      <c r="J229" s="1626"/>
      <c r="K229" s="1626"/>
      <c r="L229" s="1626"/>
      <c r="M229" s="1626"/>
      <c r="N229" s="1626"/>
      <c r="O229" s="1626"/>
      <c r="P229" s="1626"/>
      <c r="Q229" s="1626"/>
      <c r="R229" s="1626"/>
      <c r="S229" s="1626"/>
    </row>
    <row r="230" spans="1:19">
      <c r="A230" s="1626"/>
      <c r="B230" s="1626"/>
      <c r="C230" s="1626"/>
      <c r="D230" s="1626"/>
      <c r="E230" s="1626"/>
      <c r="F230" s="1626"/>
      <c r="G230" s="1626"/>
      <c r="H230" s="1626"/>
      <c r="I230" s="1626"/>
      <c r="J230" s="1626"/>
      <c r="K230" s="1626"/>
      <c r="L230" s="1626"/>
      <c r="M230" s="1626"/>
      <c r="N230" s="1626"/>
      <c r="O230" s="1626"/>
      <c r="P230" s="1626"/>
      <c r="Q230" s="1626"/>
      <c r="R230" s="1626"/>
      <c r="S230" s="1626"/>
    </row>
    <row r="231" spans="1:19">
      <c r="A231" s="1626"/>
      <c r="B231" s="1626"/>
      <c r="C231" s="1626"/>
      <c r="D231" s="1626"/>
      <c r="E231" s="1626"/>
      <c r="F231" s="1626"/>
      <c r="G231" s="1626"/>
      <c r="H231" s="1626"/>
      <c r="I231" s="1626"/>
      <c r="J231" s="1626"/>
      <c r="K231" s="1626"/>
      <c r="L231" s="1626"/>
      <c r="M231" s="1626"/>
      <c r="N231" s="1626"/>
      <c r="O231" s="1626"/>
      <c r="P231" s="1626"/>
      <c r="Q231" s="1626"/>
      <c r="R231" s="1626"/>
      <c r="S231" s="1626"/>
    </row>
  </sheetData>
  <mergeCells count="45">
    <mergeCell ref="N27:S27"/>
    <mergeCell ref="N37:O37"/>
    <mergeCell ref="N36:O36"/>
    <mergeCell ref="N35:O35"/>
    <mergeCell ref="N34:O34"/>
    <mergeCell ref="N33:O33"/>
    <mergeCell ref="N32:O32"/>
    <mergeCell ref="N38:O38"/>
    <mergeCell ref="F46:G46"/>
    <mergeCell ref="F47:G47"/>
    <mergeCell ref="N28:O28"/>
    <mergeCell ref="N29:O29"/>
    <mergeCell ref="N30:O30"/>
    <mergeCell ref="N47:O47"/>
    <mergeCell ref="N46:O46"/>
    <mergeCell ref="N45:O45"/>
    <mergeCell ref="N44:O44"/>
    <mergeCell ref="N43:O43"/>
    <mergeCell ref="N42:O42"/>
    <mergeCell ref="N41:O41"/>
    <mergeCell ref="N40:O40"/>
    <mergeCell ref="N39:O39"/>
    <mergeCell ref="N31:O31"/>
    <mergeCell ref="F27:G27"/>
    <mergeCell ref="F28:G28"/>
    <mergeCell ref="F29:G29"/>
    <mergeCell ref="F30:G30"/>
    <mergeCell ref="F4:M4"/>
    <mergeCell ref="A4:E4"/>
    <mergeCell ref="A5:E5"/>
    <mergeCell ref="F5:M5"/>
    <mergeCell ref="N4:S4"/>
    <mergeCell ref="N5:S5"/>
    <mergeCell ref="A66:E66"/>
    <mergeCell ref="A67:E67"/>
    <mergeCell ref="F66:M66"/>
    <mergeCell ref="F67:M67"/>
    <mergeCell ref="N66:S66"/>
    <mergeCell ref="N67:S67"/>
    <mergeCell ref="A143:E143"/>
    <mergeCell ref="F143:M143"/>
    <mergeCell ref="N143:S143"/>
    <mergeCell ref="A144:E144"/>
    <mergeCell ref="F144:M144"/>
    <mergeCell ref="N144:S144"/>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61" max="16383" man="1"/>
    <brk id="140" max="18" man="1"/>
  </rowBreaks>
  <colBreaks count="3" manualBreakCount="3">
    <brk id="5" max="1048575" man="1"/>
    <brk id="13" max="1048575" man="1"/>
    <brk id="1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zoomScaleNormal="100" zoomScaleSheetLayoutView="80" workbookViewId="0">
      <selection activeCell="B34" sqref="B34"/>
    </sheetView>
  </sheetViews>
  <sheetFormatPr defaultColWidth="8.88671875" defaultRowHeight="15"/>
  <cols>
    <col min="1" max="1" width="4" style="1626" customWidth="1"/>
    <col min="2" max="2" width="44.88671875" style="1626" customWidth="1"/>
    <col min="3" max="3" width="19.21875" style="1626" bestFit="1" customWidth="1"/>
    <col min="4" max="4" width="18" style="1626" bestFit="1" customWidth="1"/>
    <col min="5" max="5" width="18.6640625" style="1626" bestFit="1" customWidth="1"/>
    <col min="6" max="6" width="16.109375" style="1626" customWidth="1"/>
    <col min="7" max="16384" width="8.88671875" style="1626"/>
  </cols>
  <sheetData>
    <row r="1" spans="1:6" ht="15.75" thickBot="1"/>
    <row r="2" spans="1:6" ht="15.75" thickTop="1">
      <c r="A2" s="1843" t="s">
        <v>3275</v>
      </c>
      <c r="B2" s="1844"/>
      <c r="C2" s="1845" t="s">
        <v>3276</v>
      </c>
      <c r="D2" s="1846" t="s">
        <v>1791</v>
      </c>
      <c r="E2" s="1849" t="s">
        <v>1792</v>
      </c>
      <c r="F2" s="1848"/>
    </row>
    <row r="3" spans="1:6">
      <c r="A3" s="1582" t="str">
        <f>'Data Sheet'!$C$25</f>
        <v xml:space="preserve"> New York State Electric &amp; Gas Corporation</v>
      </c>
      <c r="B3" s="1583"/>
      <c r="C3" s="1851" t="s">
        <v>3277</v>
      </c>
      <c r="D3" s="1612" t="s">
        <v>3295</v>
      </c>
      <c r="E3" s="2916">
        <v>42735</v>
      </c>
      <c r="F3" s="1852"/>
    </row>
    <row r="4" spans="1:6">
      <c r="A4" s="1854" t="s">
        <v>3278</v>
      </c>
      <c r="B4" s="1583"/>
      <c r="C4" s="1851" t="s">
        <v>3279</v>
      </c>
      <c r="D4" s="1643" t="str">
        <f>'[1]Data Sheet'!$C$40</f>
        <v xml:space="preserve"> </v>
      </c>
      <c r="E4" s="1944" t="str">
        <f>'[1]Data Sheet'!$C$38</f>
        <v xml:space="preserve"> </v>
      </c>
      <c r="F4" s="1856"/>
    </row>
    <row r="5" spans="1:6">
      <c r="A5" s="2186" t="s">
        <v>4047</v>
      </c>
      <c r="B5" s="1858"/>
      <c r="C5" s="1858"/>
      <c r="D5" s="1858"/>
      <c r="E5" s="1858"/>
      <c r="F5" s="1860"/>
    </row>
    <row r="6" spans="1:6">
      <c r="A6" s="1861" t="s">
        <v>4048</v>
      </c>
      <c r="B6" s="1862"/>
      <c r="C6" s="1851"/>
      <c r="D6" s="1851"/>
      <c r="E6" s="1620"/>
      <c r="F6" s="1852"/>
    </row>
    <row r="7" spans="1:6">
      <c r="A7" s="1861" t="s">
        <v>4049</v>
      </c>
      <c r="B7" s="1862"/>
      <c r="C7" s="1851"/>
      <c r="D7" s="1851"/>
      <c r="E7" s="1851"/>
      <c r="F7" s="1852"/>
    </row>
    <row r="8" spans="1:6">
      <c r="A8" s="1861" t="s">
        <v>4050</v>
      </c>
      <c r="B8" s="1862"/>
      <c r="C8" s="1862"/>
      <c r="D8" s="1862"/>
      <c r="E8" s="1862"/>
      <c r="F8" s="1863"/>
    </row>
    <row r="9" spans="1:6">
      <c r="A9" s="1861" t="s">
        <v>4051</v>
      </c>
      <c r="B9" s="1862"/>
      <c r="C9" s="1862"/>
      <c r="D9" s="1862"/>
      <c r="E9" s="1862"/>
      <c r="F9" s="1863"/>
    </row>
    <row r="10" spans="1:6">
      <c r="A10" s="1861" t="s">
        <v>4052</v>
      </c>
      <c r="B10" s="1862"/>
      <c r="C10" s="1862"/>
      <c r="D10" s="1862"/>
      <c r="E10" s="1862"/>
      <c r="F10" s="1863"/>
    </row>
    <row r="11" spans="1:6">
      <c r="A11" s="1861" t="s">
        <v>4053</v>
      </c>
      <c r="B11" s="1862"/>
      <c r="C11" s="1862"/>
      <c r="D11" s="1862"/>
      <c r="E11" s="1862"/>
      <c r="F11" s="1863"/>
    </row>
    <row r="12" spans="1:6">
      <c r="A12" s="1861" t="s">
        <v>4054</v>
      </c>
      <c r="B12" s="1862"/>
      <c r="C12" s="1862"/>
      <c r="D12" s="1862"/>
      <c r="E12" s="1862"/>
      <c r="F12" s="1863"/>
    </row>
    <row r="13" spans="1:6">
      <c r="A13" s="1861" t="s">
        <v>4055</v>
      </c>
      <c r="B13" s="1862"/>
      <c r="C13" s="1862"/>
      <c r="D13" s="1862"/>
      <c r="E13" s="1862"/>
      <c r="F13" s="1863"/>
    </row>
    <row r="14" spans="1:6">
      <c r="A14" s="1861" t="s">
        <v>4056</v>
      </c>
      <c r="B14" s="1862"/>
      <c r="C14" s="1862"/>
      <c r="D14" s="1862"/>
      <c r="E14" s="1862"/>
      <c r="F14" s="1863"/>
    </row>
    <row r="15" spans="1:6">
      <c r="A15" s="1861" t="s">
        <v>4057</v>
      </c>
      <c r="B15" s="1862"/>
      <c r="C15" s="1862"/>
      <c r="D15" s="1862"/>
      <c r="E15" s="1862"/>
      <c r="F15" s="1863"/>
    </row>
    <row r="16" spans="1:6">
      <c r="A16" s="1861" t="s">
        <v>4058</v>
      </c>
      <c r="B16" s="1862"/>
      <c r="C16" s="1862"/>
      <c r="D16" s="1862"/>
      <c r="E16" s="1862"/>
      <c r="F16" s="1863"/>
    </row>
    <row r="17" spans="1:6">
      <c r="A17" s="2187" t="s">
        <v>1718</v>
      </c>
      <c r="B17" s="1867" t="s">
        <v>4059</v>
      </c>
      <c r="C17" s="1873" t="s">
        <v>3578</v>
      </c>
      <c r="D17" s="2188" t="s">
        <v>4060</v>
      </c>
      <c r="E17" s="1873" t="s">
        <v>4061</v>
      </c>
      <c r="F17" s="2401" t="s">
        <v>4062</v>
      </c>
    </row>
    <row r="18" spans="1:6">
      <c r="A18" s="1870" t="s">
        <v>1721</v>
      </c>
      <c r="B18" s="2192" t="s">
        <v>4063</v>
      </c>
      <c r="C18" s="1877" t="s">
        <v>3588</v>
      </c>
      <c r="D18" s="1877" t="s">
        <v>4064</v>
      </c>
      <c r="E18" s="1877" t="s">
        <v>4065</v>
      </c>
      <c r="F18" s="2191"/>
    </row>
    <row r="19" spans="1:6">
      <c r="A19" s="2193"/>
      <c r="B19" s="1876" t="s">
        <v>3007</v>
      </c>
      <c r="C19" s="1877" t="s">
        <v>3008</v>
      </c>
      <c r="D19" s="1877" t="s">
        <v>3009</v>
      </c>
      <c r="E19" s="1877" t="s">
        <v>3010</v>
      </c>
      <c r="F19" s="2191" t="s">
        <v>2337</v>
      </c>
    </row>
    <row r="20" spans="1:6">
      <c r="A20" s="2194">
        <v>1</v>
      </c>
      <c r="B20" s="1890" t="s">
        <v>6066</v>
      </c>
      <c r="C20" s="1892"/>
      <c r="D20" s="1892"/>
      <c r="E20" s="1892"/>
      <c r="F20" s="2402"/>
    </row>
    <row r="21" spans="1:6">
      <c r="A21" s="2194">
        <v>2</v>
      </c>
      <c r="B21" s="1890"/>
      <c r="C21" s="1891"/>
      <c r="D21" s="1895"/>
      <c r="E21" s="1895"/>
      <c r="F21" s="1896"/>
    </row>
    <row r="22" spans="1:6">
      <c r="A22" s="2194">
        <v>3</v>
      </c>
      <c r="B22" s="1890"/>
      <c r="C22" s="1891"/>
      <c r="D22" s="1895"/>
      <c r="E22" s="1900"/>
      <c r="F22" s="1901"/>
    </row>
    <row r="23" spans="1:6">
      <c r="A23" s="2194">
        <v>4</v>
      </c>
      <c r="B23" s="1890"/>
      <c r="C23" s="1891"/>
      <c r="D23" s="1900"/>
      <c r="E23" s="1900"/>
      <c r="F23" s="1901"/>
    </row>
    <row r="24" spans="1:6">
      <c r="A24" s="2194">
        <v>5</v>
      </c>
      <c r="B24" s="1890"/>
      <c r="C24" s="1891"/>
      <c r="D24" s="1900"/>
      <c r="E24" s="1900"/>
      <c r="F24" s="1901"/>
    </row>
    <row r="25" spans="1:6">
      <c r="A25" s="2194">
        <v>6</v>
      </c>
      <c r="B25" s="1890"/>
      <c r="C25" s="1891"/>
      <c r="D25" s="1907"/>
      <c r="E25" s="1907"/>
      <c r="F25" s="1908"/>
    </row>
    <row r="26" spans="1:6">
      <c r="A26" s="2194">
        <v>7</v>
      </c>
      <c r="B26" s="1890"/>
      <c r="C26" s="1891"/>
      <c r="D26" s="1912"/>
      <c r="E26" s="1912"/>
      <c r="F26" s="1913"/>
    </row>
    <row r="27" spans="1:6">
      <c r="A27" s="2194">
        <v>8</v>
      </c>
      <c r="B27" s="1890"/>
      <c r="C27" s="1891"/>
      <c r="D27" s="1900"/>
      <c r="E27" s="1895"/>
      <c r="F27" s="1896"/>
    </row>
    <row r="28" spans="1:6">
      <c r="A28" s="2194">
        <v>9</v>
      </c>
      <c r="B28" s="1890"/>
      <c r="C28" s="1891"/>
      <c r="D28" s="1900"/>
      <c r="E28" s="1900"/>
      <c r="F28" s="1901"/>
    </row>
    <row r="29" spans="1:6">
      <c r="A29" s="2194">
        <v>10</v>
      </c>
      <c r="B29" s="1890"/>
      <c r="C29" s="1891"/>
      <c r="D29" s="1900"/>
      <c r="E29" s="1900"/>
      <c r="F29" s="1901"/>
    </row>
    <row r="30" spans="1:6">
      <c r="A30" s="2194">
        <v>11</v>
      </c>
      <c r="B30" s="1890"/>
      <c r="C30" s="1891"/>
      <c r="D30" s="1900"/>
      <c r="E30" s="1900"/>
      <c r="F30" s="1901"/>
    </row>
    <row r="31" spans="1:6">
      <c r="A31" s="2194">
        <v>12</v>
      </c>
      <c r="B31" s="1890"/>
      <c r="C31" s="1891"/>
      <c r="D31" s="1900"/>
      <c r="E31" s="1900"/>
      <c r="F31" s="1901"/>
    </row>
    <row r="32" spans="1:6">
      <c r="A32" s="2194">
        <v>13</v>
      </c>
      <c r="B32" s="1890"/>
      <c r="C32" s="1891"/>
      <c r="D32" s="1900"/>
      <c r="E32" s="1900"/>
      <c r="F32" s="1901"/>
    </row>
    <row r="33" spans="1:6">
      <c r="A33" s="2194">
        <v>14</v>
      </c>
      <c r="B33" s="1890"/>
      <c r="C33" s="1891"/>
      <c r="D33" s="1900"/>
      <c r="E33" s="1900"/>
      <c r="F33" s="1901"/>
    </row>
    <row r="34" spans="1:6">
      <c r="A34" s="2194">
        <v>15</v>
      </c>
      <c r="B34" s="1890"/>
      <c r="C34" s="1891"/>
      <c r="D34" s="1900"/>
      <c r="E34" s="1900"/>
      <c r="F34" s="1901"/>
    </row>
    <row r="35" spans="1:6">
      <c r="A35" s="2194">
        <v>16</v>
      </c>
      <c r="B35" s="1890"/>
      <c r="C35" s="1891"/>
      <c r="D35" s="1919"/>
      <c r="E35" s="1919"/>
      <c r="F35" s="1920"/>
    </row>
    <row r="36" spans="1:6">
      <c r="A36" s="2194">
        <v>17</v>
      </c>
      <c r="B36" s="1890"/>
      <c r="C36" s="1891"/>
      <c r="D36" s="1919"/>
      <c r="E36" s="1919"/>
      <c r="F36" s="1920"/>
    </row>
    <row r="37" spans="1:6">
      <c r="A37" s="2194">
        <v>18</v>
      </c>
      <c r="B37" s="1890"/>
      <c r="C37" s="1891"/>
      <c r="D37" s="1900"/>
      <c r="E37" s="1900"/>
      <c r="F37" s="1901"/>
    </row>
    <row r="38" spans="1:6">
      <c r="A38" s="2194">
        <v>19</v>
      </c>
      <c r="B38" s="1890"/>
      <c r="C38" s="1891"/>
      <c r="D38" s="1900"/>
      <c r="E38" s="1900"/>
      <c r="F38" s="1901"/>
    </row>
    <row r="39" spans="1:6">
      <c r="A39" s="2194">
        <v>20</v>
      </c>
      <c r="B39" s="1890"/>
      <c r="C39" s="1891"/>
      <c r="D39" s="1900"/>
      <c r="E39" s="1900"/>
      <c r="F39" s="1901"/>
    </row>
    <row r="40" spans="1:6">
      <c r="A40" s="2194">
        <v>21</v>
      </c>
      <c r="B40" s="1890"/>
      <c r="C40" s="1892"/>
      <c r="D40" s="1919"/>
      <c r="E40" s="1919"/>
      <c r="F40" s="1920"/>
    </row>
    <row r="41" spans="1:6">
      <c r="A41" s="2194">
        <v>22</v>
      </c>
      <c r="B41" s="1890"/>
      <c r="C41" s="1891"/>
      <c r="D41" s="1900"/>
      <c r="E41" s="1900"/>
      <c r="F41" s="1901"/>
    </row>
    <row r="42" spans="1:6">
      <c r="A42" s="2194">
        <v>23</v>
      </c>
      <c r="B42" s="1890"/>
      <c r="C42" s="1891"/>
      <c r="D42" s="1900"/>
      <c r="E42" s="1900"/>
      <c r="F42" s="1901"/>
    </row>
    <row r="43" spans="1:6">
      <c r="A43" s="2194">
        <v>24</v>
      </c>
      <c r="B43" s="1890"/>
      <c r="C43" s="1891"/>
      <c r="D43" s="1919"/>
      <c r="E43" s="1919"/>
      <c r="F43" s="1920"/>
    </row>
    <row r="44" spans="1:6">
      <c r="A44" s="2194">
        <v>25</v>
      </c>
      <c r="B44" s="1890"/>
      <c r="C44" s="1891"/>
      <c r="D44" s="1900"/>
      <c r="E44" s="1900"/>
      <c r="F44" s="1901"/>
    </row>
    <row r="45" spans="1:6">
      <c r="A45" s="2194">
        <v>26</v>
      </c>
      <c r="B45" s="1890"/>
      <c r="C45" s="1891"/>
      <c r="D45" s="1900"/>
      <c r="E45" s="1900"/>
      <c r="F45" s="1901"/>
    </row>
    <row r="46" spans="1:6">
      <c r="A46" s="2194">
        <v>27</v>
      </c>
      <c r="B46" s="1890"/>
      <c r="C46" s="1891"/>
      <c r="D46" s="1900"/>
      <c r="E46" s="1900"/>
      <c r="F46" s="1901"/>
    </row>
    <row r="47" spans="1:6">
      <c r="A47" s="2194">
        <v>28</v>
      </c>
      <c r="B47" s="1890"/>
      <c r="C47" s="1891"/>
      <c r="D47" s="1900"/>
      <c r="E47" s="1900"/>
      <c r="F47" s="1901"/>
    </row>
    <row r="48" spans="1:6">
      <c r="A48" s="2194">
        <v>29</v>
      </c>
      <c r="B48" s="1890"/>
      <c r="C48" s="1891"/>
      <c r="D48" s="1900"/>
      <c r="E48" s="1900"/>
      <c r="F48" s="1901"/>
    </row>
    <row r="49" spans="1:6">
      <c r="A49" s="2194">
        <v>30</v>
      </c>
      <c r="B49" s="1890"/>
      <c r="C49" s="1891"/>
      <c r="D49" s="1900"/>
      <c r="E49" s="1900"/>
      <c r="F49" s="1901"/>
    </row>
    <row r="50" spans="1:6">
      <c r="A50" s="2194">
        <v>31</v>
      </c>
      <c r="B50" s="1890"/>
      <c r="C50" s="1891"/>
      <c r="D50" s="1900"/>
      <c r="E50" s="1900"/>
      <c r="F50" s="1901"/>
    </row>
    <row r="51" spans="1:6">
      <c r="A51" s="2194">
        <v>32</v>
      </c>
      <c r="B51" s="1890"/>
      <c r="C51" s="1891"/>
      <c r="D51" s="1900"/>
      <c r="E51" s="1900"/>
      <c r="F51" s="1901"/>
    </row>
    <row r="52" spans="1:6">
      <c r="A52" s="2194">
        <v>33</v>
      </c>
      <c r="B52" s="1890"/>
      <c r="C52" s="1891"/>
      <c r="D52" s="1919"/>
      <c r="E52" s="1919"/>
      <c r="F52" s="1920"/>
    </row>
    <row r="53" spans="1:6">
      <c r="A53" s="2194">
        <v>34</v>
      </c>
      <c r="B53" s="1890"/>
      <c r="C53" s="1891"/>
      <c r="D53" s="1900"/>
      <c r="E53" s="1900"/>
      <c r="F53" s="1901"/>
    </row>
    <row r="54" spans="1:6">
      <c r="A54" s="2194">
        <v>35</v>
      </c>
      <c r="B54" s="1890"/>
      <c r="C54" s="1891"/>
      <c r="D54" s="1900"/>
      <c r="E54" s="1900"/>
      <c r="F54" s="1901"/>
    </row>
    <row r="55" spans="1:6">
      <c r="A55" s="2194">
        <v>36</v>
      </c>
      <c r="B55" s="1890"/>
      <c r="C55" s="1891"/>
      <c r="D55" s="1900"/>
      <c r="E55" s="1900"/>
      <c r="F55" s="1901"/>
    </row>
    <row r="56" spans="1:6">
      <c r="A56" s="2194">
        <v>37</v>
      </c>
      <c r="B56" s="1890"/>
      <c r="C56" s="1891"/>
      <c r="D56" s="1900"/>
      <c r="E56" s="1900"/>
      <c r="F56" s="1901"/>
    </row>
    <row r="57" spans="1:6">
      <c r="A57" s="2194">
        <v>38</v>
      </c>
      <c r="B57" s="1890"/>
      <c r="C57" s="1891"/>
      <c r="D57" s="1900"/>
      <c r="E57" s="1900"/>
      <c r="F57" s="1901"/>
    </row>
    <row r="58" spans="1:6">
      <c r="A58" s="2194">
        <v>39</v>
      </c>
      <c r="B58" s="1890"/>
      <c r="C58" s="1891"/>
      <c r="D58" s="1900"/>
      <c r="E58" s="1900"/>
      <c r="F58" s="1901"/>
    </row>
    <row r="59" spans="1:6" ht="15.75" thickBot="1">
      <c r="A59" s="2200">
        <v>40</v>
      </c>
      <c r="B59" s="1927" t="s">
        <v>172</v>
      </c>
      <c r="C59" s="2403"/>
      <c r="D59" s="2403"/>
      <c r="E59" s="1928">
        <f>SUM(E20:E58)</f>
        <v>0</v>
      </c>
      <c r="F59" s="1930">
        <f>SUM(F20:F58)</f>
        <v>0</v>
      </c>
    </row>
    <row r="60" spans="1:6" ht="15.75" thickTop="1">
      <c r="A60" s="1851"/>
      <c r="B60" s="1851"/>
      <c r="C60" s="1851"/>
      <c r="D60" s="1935"/>
      <c r="E60" s="1935"/>
      <c r="F60" s="1935"/>
    </row>
    <row r="61" spans="1:6">
      <c r="A61" s="1604" t="s">
        <v>4662</v>
      </c>
      <c r="B61" s="1604"/>
      <c r="C61" s="1604"/>
      <c r="D61" s="1604"/>
      <c r="E61" s="1604"/>
      <c r="F61" s="1604"/>
    </row>
    <row r="62" spans="1:6">
      <c r="A62" s="1619" t="s">
        <v>4066</v>
      </c>
      <c r="B62" s="1619"/>
      <c r="C62" s="1619"/>
      <c r="D62" s="1619"/>
      <c r="E62" s="1619"/>
      <c r="F62" s="1619"/>
    </row>
  </sheetData>
  <pageMargins left="0.7" right="0.7" top="0.75" bottom="0.75" header="0.3" footer="0.3"/>
  <pageSetup scale="62"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127"/>
  <sheetViews>
    <sheetView defaultGridColor="0" topLeftCell="A22" colorId="22" zoomScaleNormal="100" zoomScaleSheetLayoutView="80" workbookViewId="0">
      <selection activeCell="F42" sqref="F42"/>
    </sheetView>
  </sheetViews>
  <sheetFormatPr defaultColWidth="9.6640625" defaultRowHeight="15"/>
  <cols>
    <col min="1" max="1" width="4.6640625" style="1626" customWidth="1"/>
    <col min="2" max="2" width="22.6640625" style="1626" customWidth="1"/>
    <col min="3" max="3" width="11.77734375" style="1626" bestFit="1" customWidth="1"/>
    <col min="4" max="4" width="13.33203125" style="1626" customWidth="1"/>
    <col min="5" max="5" width="12.6640625" style="1626" customWidth="1"/>
    <col min="6" max="6" width="15" style="1626" customWidth="1"/>
    <col min="7" max="7" width="14.21875" style="1626" customWidth="1"/>
    <col min="8" max="8" width="12.6640625" style="1626" customWidth="1"/>
    <col min="9" max="9" width="13.6640625" style="1626" customWidth="1"/>
    <col min="10" max="16384" width="9.6640625" style="1626"/>
  </cols>
  <sheetData>
    <row r="1" spans="1:9">
      <c r="A1" s="1578" t="s">
        <v>1789</v>
      </c>
      <c r="B1" s="1734"/>
      <c r="C1" s="1734"/>
      <c r="D1" s="2339"/>
      <c r="E1" s="1942" t="s">
        <v>1335</v>
      </c>
      <c r="F1" s="2339"/>
      <c r="G1" s="1942" t="s">
        <v>1791</v>
      </c>
      <c r="H1" s="1942" t="s">
        <v>1792</v>
      </c>
      <c r="I1" s="1941"/>
    </row>
    <row r="2" spans="1:9">
      <c r="A2" s="1582" t="str">
        <f>'Data Sheet'!$C$25</f>
        <v xml:space="preserve"> New York State Electric &amp; Gas Corporation</v>
      </c>
      <c r="B2" s="1604"/>
      <c r="C2" s="1604"/>
      <c r="D2" s="2300"/>
      <c r="E2" s="1853" t="s">
        <v>1148</v>
      </c>
      <c r="F2" s="2300"/>
      <c r="G2" s="1853" t="s">
        <v>1794</v>
      </c>
      <c r="H2" s="1853"/>
      <c r="I2" s="1584"/>
    </row>
    <row r="3" spans="1:9" ht="15" customHeight="1">
      <c r="A3" s="1582"/>
      <c r="B3" s="1604"/>
      <c r="C3" s="1604"/>
      <c r="D3" s="2300"/>
      <c r="E3" s="1853" t="s">
        <v>1149</v>
      </c>
      <c r="F3" s="1604"/>
      <c r="G3" s="2355" t="str">
        <f>'Data Sheet'!$C$40</f>
        <v xml:space="preserve"> </v>
      </c>
      <c r="H3" s="2281" t="str">
        <f>'Data Sheet'!$C$38</f>
        <v>12/31/2016</v>
      </c>
      <c r="I3" s="2342"/>
    </row>
    <row r="4" spans="1:9" ht="15" customHeight="1">
      <c r="A4" s="1593"/>
      <c r="B4" s="1620"/>
      <c r="C4" s="1620"/>
      <c r="D4" s="1620"/>
      <c r="E4" s="1620"/>
      <c r="F4" s="1620"/>
      <c r="G4" s="1620"/>
      <c r="H4" s="1620"/>
      <c r="I4" s="1621"/>
    </row>
    <row r="5" spans="1:9">
      <c r="A5" s="2066" t="s">
        <v>1409</v>
      </c>
      <c r="B5" s="1619"/>
      <c r="C5" s="1619"/>
      <c r="D5" s="2301"/>
      <c r="E5" s="1619"/>
      <c r="F5" s="1619"/>
      <c r="G5" s="1619"/>
      <c r="H5" s="1619"/>
      <c r="I5" s="2039"/>
    </row>
    <row r="6" spans="1:9">
      <c r="A6" s="2066" t="s">
        <v>1973</v>
      </c>
      <c r="B6" s="1619"/>
      <c r="C6" s="1619"/>
      <c r="D6" s="2301"/>
      <c r="E6" s="1619"/>
      <c r="F6" s="1619"/>
      <c r="G6" s="1619"/>
      <c r="H6" s="1619"/>
      <c r="I6" s="2039"/>
    </row>
    <row r="7" spans="1:9">
      <c r="A7" s="1585"/>
      <c r="B7" s="1748"/>
      <c r="C7" s="1748"/>
      <c r="D7" s="1748"/>
      <c r="E7" s="1748"/>
      <c r="F7" s="1748"/>
      <c r="G7" s="1748"/>
      <c r="H7" s="1748"/>
      <c r="I7" s="1945"/>
    </row>
    <row r="8" spans="1:9">
      <c r="A8" s="2404" t="s">
        <v>2389</v>
      </c>
      <c r="B8" s="2405" t="s">
        <v>1410</v>
      </c>
      <c r="C8" s="2405"/>
      <c r="D8" s="1948"/>
      <c r="E8" s="1948"/>
      <c r="F8" s="1948"/>
      <c r="G8" s="1948"/>
      <c r="H8" s="1948"/>
      <c r="I8" s="1949"/>
    </row>
    <row r="9" spans="1:9">
      <c r="A9" s="1947"/>
      <c r="B9" s="2405" t="s">
        <v>1411</v>
      </c>
      <c r="C9" s="2405"/>
      <c r="D9" s="1948"/>
      <c r="E9" s="1948"/>
      <c r="F9" s="1948"/>
      <c r="G9" s="1948"/>
      <c r="H9" s="1948"/>
      <c r="I9" s="1949"/>
    </row>
    <row r="10" spans="1:9">
      <c r="A10" s="2404" t="s">
        <v>2306</v>
      </c>
      <c r="B10" s="2405" t="s">
        <v>252</v>
      </c>
      <c r="C10" s="2405"/>
      <c r="D10" s="1948"/>
      <c r="E10" s="1948"/>
      <c r="F10" s="1948"/>
      <c r="G10" s="1948"/>
      <c r="H10" s="1948"/>
      <c r="I10" s="1949"/>
    </row>
    <row r="11" spans="1:9">
      <c r="A11" s="1947"/>
      <c r="B11" s="2405" t="s">
        <v>892</v>
      </c>
      <c r="C11" s="2405"/>
      <c r="D11" s="1948"/>
      <c r="E11" s="1948"/>
      <c r="F11" s="1948"/>
      <c r="G11" s="1948"/>
      <c r="H11" s="1948"/>
      <c r="I11" s="1949"/>
    </row>
    <row r="12" spans="1:9">
      <c r="A12" s="1947"/>
      <c r="B12" s="2782" t="s">
        <v>4613</v>
      </c>
      <c r="C12" s="2782"/>
      <c r="D12" s="2639"/>
      <c r="E12" s="2639"/>
      <c r="F12" s="2639"/>
      <c r="G12" s="2639"/>
      <c r="H12" s="2639"/>
      <c r="I12" s="2640"/>
    </row>
    <row r="13" spans="1:9">
      <c r="A13" s="1947"/>
      <c r="B13" s="2782" t="s">
        <v>4669</v>
      </c>
      <c r="C13" s="2782"/>
      <c r="D13" s="2639"/>
      <c r="E13" s="2639"/>
      <c r="F13" s="2639"/>
      <c r="G13" s="2639"/>
      <c r="H13" s="2639"/>
      <c r="I13" s="2640"/>
    </row>
    <row r="14" spans="1:9">
      <c r="A14" s="2404" t="s">
        <v>2307</v>
      </c>
      <c r="B14" s="2405" t="s">
        <v>893</v>
      </c>
      <c r="C14" s="2405"/>
      <c r="D14" s="1948"/>
      <c r="E14" s="1948"/>
      <c r="F14" s="1948"/>
      <c r="G14" s="1948"/>
      <c r="H14" s="1948"/>
      <c r="I14" s="1949"/>
    </row>
    <row r="15" spans="1:9">
      <c r="A15" s="1947"/>
      <c r="B15" s="2405" t="s">
        <v>894</v>
      </c>
      <c r="C15" s="2405"/>
      <c r="D15" s="1948"/>
      <c r="E15" s="1948"/>
      <c r="F15" s="1948"/>
      <c r="G15" s="1948"/>
      <c r="H15" s="1948"/>
      <c r="I15" s="1949"/>
    </row>
    <row r="16" spans="1:9">
      <c r="A16" s="2783" t="s">
        <v>3696</v>
      </c>
      <c r="B16" s="2782" t="s">
        <v>4072</v>
      </c>
      <c r="C16" s="2782"/>
      <c r="D16" s="2639"/>
      <c r="E16" s="2639"/>
      <c r="F16" s="2639"/>
      <c r="G16" s="2639"/>
      <c r="H16" s="2639"/>
      <c r="I16" s="2640"/>
    </row>
    <row r="17" spans="1:9">
      <c r="A17" s="2587"/>
      <c r="B17" s="2782" t="s">
        <v>4073</v>
      </c>
      <c r="C17" s="2782"/>
      <c r="D17" s="2639"/>
      <c r="E17" s="2639"/>
      <c r="F17" s="2639"/>
      <c r="G17" s="2639"/>
      <c r="H17" s="2639"/>
      <c r="I17" s="2640"/>
    </row>
    <row r="18" spans="1:9">
      <c r="A18" s="2587"/>
      <c r="B18" s="2782" t="s">
        <v>4074</v>
      </c>
      <c r="C18" s="2782"/>
      <c r="D18" s="2639"/>
      <c r="E18" s="2639"/>
      <c r="F18" s="2639"/>
      <c r="G18" s="2639"/>
      <c r="H18" s="2639"/>
      <c r="I18" s="2640"/>
    </row>
    <row r="19" spans="1:9">
      <c r="A19" s="2587"/>
      <c r="B19" s="2782" t="s">
        <v>4075</v>
      </c>
      <c r="C19" s="2782"/>
      <c r="D19" s="2639"/>
      <c r="E19" s="2639"/>
      <c r="F19" s="2639"/>
      <c r="G19" s="2639"/>
      <c r="H19" s="2639"/>
      <c r="I19" s="2640"/>
    </row>
    <row r="20" spans="1:9">
      <c r="A20" s="2404" t="s">
        <v>3701</v>
      </c>
      <c r="B20" s="2405" t="s">
        <v>4067</v>
      </c>
      <c r="C20" s="2405"/>
      <c r="D20" s="1948"/>
      <c r="E20" s="1948"/>
      <c r="F20" s="1948"/>
      <c r="G20" s="1948"/>
      <c r="H20" s="1948"/>
      <c r="I20" s="1949"/>
    </row>
    <row r="21" spans="1:9">
      <c r="A21" s="2404" t="s">
        <v>695</v>
      </c>
      <c r="B21" s="2405" t="s">
        <v>4068</v>
      </c>
      <c r="C21" s="2405"/>
      <c r="D21" s="1948"/>
      <c r="E21" s="1948"/>
      <c r="F21" s="1948"/>
      <c r="G21" s="1948"/>
      <c r="H21" s="1948"/>
      <c r="I21" s="1949"/>
    </row>
    <row r="22" spans="1:9">
      <c r="A22" s="1947"/>
      <c r="B22" s="2405" t="s">
        <v>4069</v>
      </c>
      <c r="C22" s="2405"/>
      <c r="D22" s="1948"/>
      <c r="E22" s="1948"/>
      <c r="F22" s="1948"/>
      <c r="G22" s="1948"/>
      <c r="H22" s="1948"/>
      <c r="I22" s="1949"/>
    </row>
    <row r="23" spans="1:9">
      <c r="A23" s="1947"/>
      <c r="B23" s="2405" t="s">
        <v>895</v>
      </c>
      <c r="C23" s="2405"/>
      <c r="D23" s="1948"/>
      <c r="E23" s="1948"/>
      <c r="F23" s="1948"/>
      <c r="G23" s="1948"/>
      <c r="H23" s="1948"/>
      <c r="I23" s="1949"/>
    </row>
    <row r="24" spans="1:9">
      <c r="A24" s="1947"/>
      <c r="B24" s="2405" t="s">
        <v>4070</v>
      </c>
      <c r="C24" s="2405"/>
      <c r="D24" s="1948"/>
      <c r="E24" s="1948"/>
      <c r="F24" s="1948"/>
      <c r="G24" s="1948"/>
      <c r="H24" s="1948"/>
      <c r="I24" s="1949"/>
    </row>
    <row r="25" spans="1:9">
      <c r="A25" s="1947"/>
      <c r="B25" s="2405" t="s">
        <v>4071</v>
      </c>
      <c r="C25" s="2405"/>
      <c r="D25" s="1948"/>
      <c r="E25" s="1948"/>
      <c r="F25" s="1948"/>
      <c r="G25" s="1948"/>
      <c r="H25" s="1948"/>
      <c r="I25" s="1949"/>
    </row>
    <row r="26" spans="1:9">
      <c r="A26" s="1947"/>
      <c r="B26" s="2405" t="s">
        <v>896</v>
      </c>
      <c r="C26" s="2405"/>
      <c r="D26" s="1948"/>
      <c r="E26" s="1948"/>
      <c r="F26" s="1948"/>
      <c r="G26" s="1948"/>
      <c r="H26" s="1948"/>
      <c r="I26" s="1949"/>
    </row>
    <row r="27" spans="1:9">
      <c r="A27" s="2404" t="s">
        <v>701</v>
      </c>
      <c r="B27" s="2405" t="s">
        <v>897</v>
      </c>
      <c r="C27" s="2405"/>
      <c r="D27" s="1948"/>
      <c r="E27" s="1948"/>
      <c r="F27" s="1948"/>
      <c r="G27" s="1948"/>
      <c r="H27" s="1948"/>
      <c r="I27" s="1949"/>
    </row>
    <row r="28" spans="1:9">
      <c r="A28" s="1947"/>
      <c r="B28" s="2405" t="s">
        <v>493</v>
      </c>
      <c r="C28" s="2405"/>
      <c r="D28" s="1948"/>
      <c r="E28" s="1948"/>
      <c r="F28" s="1948"/>
      <c r="G28" s="1948"/>
      <c r="H28" s="1948"/>
      <c r="I28" s="1949"/>
    </row>
    <row r="29" spans="1:9">
      <c r="A29" s="1947"/>
      <c r="B29" s="2405" t="s">
        <v>494</v>
      </c>
      <c r="C29" s="2405"/>
      <c r="D29" s="1948"/>
      <c r="E29" s="1948"/>
      <c r="F29" s="1948"/>
      <c r="G29" s="1948"/>
      <c r="H29" s="1948"/>
      <c r="I29" s="1949"/>
    </row>
    <row r="30" spans="1:9">
      <c r="A30" s="1947"/>
      <c r="B30" s="2405" t="s">
        <v>495</v>
      </c>
      <c r="C30" s="2405"/>
      <c r="D30" s="1948"/>
      <c r="E30" s="1948"/>
      <c r="F30" s="1948"/>
      <c r="G30" s="1948"/>
      <c r="H30" s="1948"/>
      <c r="I30" s="1949"/>
    </row>
    <row r="31" spans="1:9">
      <c r="A31" s="2406" t="s">
        <v>1940</v>
      </c>
      <c r="B31" s="2405" t="s">
        <v>1044</v>
      </c>
      <c r="C31" s="2405"/>
      <c r="D31" s="1948"/>
      <c r="E31" s="1948"/>
      <c r="F31" s="1948"/>
      <c r="G31" s="1948"/>
      <c r="H31" s="1948"/>
      <c r="I31" s="1949"/>
    </row>
    <row r="32" spans="1:9">
      <c r="A32" s="2365"/>
      <c r="B32" s="2407"/>
      <c r="C32" s="2784"/>
      <c r="D32" s="2408"/>
      <c r="E32" s="2407"/>
      <c r="F32" s="2408"/>
      <c r="G32" s="2408"/>
      <c r="H32" s="2408"/>
      <c r="I32" s="2409"/>
    </row>
    <row r="33" spans="1:9">
      <c r="A33" s="2371"/>
      <c r="B33" s="2410"/>
      <c r="C33" s="2785"/>
      <c r="D33" s="1948" t="s">
        <v>496</v>
      </c>
      <c r="E33" s="2410"/>
      <c r="F33" s="2411" t="s">
        <v>497</v>
      </c>
      <c r="G33" s="2411"/>
      <c r="H33" s="2411"/>
      <c r="I33" s="2412"/>
    </row>
    <row r="34" spans="1:9">
      <c r="A34" s="2371"/>
      <c r="B34" s="2372" t="s">
        <v>498</v>
      </c>
      <c r="C34" s="2786"/>
      <c r="D34" s="2413"/>
      <c r="E34" s="2414"/>
      <c r="F34" s="2413"/>
      <c r="G34" s="2413"/>
      <c r="H34" s="2413"/>
      <c r="I34" s="2415"/>
    </row>
    <row r="35" spans="1:9">
      <c r="A35" s="2371"/>
      <c r="B35" s="2372" t="s">
        <v>499</v>
      </c>
      <c r="C35" s="2787" t="s">
        <v>3578</v>
      </c>
      <c r="D35" s="2372" t="s">
        <v>3582</v>
      </c>
      <c r="E35" s="2372" t="s">
        <v>3582</v>
      </c>
      <c r="F35" s="2410" t="s">
        <v>3583</v>
      </c>
      <c r="G35" s="2372" t="s">
        <v>3584</v>
      </c>
      <c r="H35" s="2416" t="s">
        <v>3585</v>
      </c>
      <c r="I35" s="2417" t="s">
        <v>500</v>
      </c>
    </row>
    <row r="36" spans="1:9">
      <c r="A36" s="2375" t="s">
        <v>1718</v>
      </c>
      <c r="B36" s="2372" t="s">
        <v>1385</v>
      </c>
      <c r="C36" s="2787" t="s">
        <v>3588</v>
      </c>
      <c r="D36" s="2372" t="s">
        <v>1388</v>
      </c>
      <c r="E36" s="2372" t="s">
        <v>1961</v>
      </c>
      <c r="F36" s="2372" t="s">
        <v>3594</v>
      </c>
      <c r="G36" s="2372" t="s">
        <v>3594</v>
      </c>
      <c r="H36" s="2416" t="s">
        <v>501</v>
      </c>
      <c r="I36" s="2418" t="s">
        <v>502</v>
      </c>
    </row>
    <row r="37" spans="1:9">
      <c r="A37" s="2376" t="s">
        <v>1721</v>
      </c>
      <c r="B37" s="2377" t="s">
        <v>3007</v>
      </c>
      <c r="C37" s="2788" t="s">
        <v>3008</v>
      </c>
      <c r="D37" s="2377" t="s">
        <v>3009</v>
      </c>
      <c r="E37" s="2377" t="s">
        <v>3010</v>
      </c>
      <c r="F37" s="2377" t="s">
        <v>2337</v>
      </c>
      <c r="G37" s="2419" t="s">
        <v>503</v>
      </c>
      <c r="H37" s="2420" t="s">
        <v>2339</v>
      </c>
      <c r="I37" s="2379" t="s">
        <v>2340</v>
      </c>
    </row>
    <row r="38" spans="1:9">
      <c r="A38" s="2221">
        <v>1</v>
      </c>
      <c r="B38" s="1586" t="s">
        <v>2929</v>
      </c>
      <c r="C38" s="2659"/>
      <c r="D38" s="1917"/>
      <c r="E38" s="1917"/>
      <c r="F38" s="1897"/>
      <c r="G38" s="1897"/>
      <c r="H38" s="2326"/>
      <c r="I38" s="2792">
        <f t="shared" ref="I38:I52" si="0">SUM(F38:H38)</f>
        <v>0</v>
      </c>
    </row>
    <row r="39" spans="1:9">
      <c r="A39" s="2221">
        <v>2</v>
      </c>
      <c r="B39" s="1586" t="s">
        <v>5823</v>
      </c>
      <c r="C39" s="2659" t="s">
        <v>5386</v>
      </c>
      <c r="D39" s="1917"/>
      <c r="E39" s="1917"/>
      <c r="F39" s="1917">
        <v>78255</v>
      </c>
      <c r="G39" s="1917"/>
      <c r="H39" s="2327"/>
      <c r="I39" s="2793">
        <f t="shared" si="0"/>
        <v>78255</v>
      </c>
    </row>
    <row r="40" spans="1:9">
      <c r="A40" s="2221">
        <v>3</v>
      </c>
      <c r="B40" s="1586"/>
      <c r="C40" s="2659"/>
      <c r="D40" s="1917"/>
      <c r="E40" s="1917"/>
      <c r="F40" s="1917"/>
      <c r="G40" s="1917"/>
      <c r="H40" s="2327"/>
      <c r="I40" s="2793">
        <f t="shared" si="0"/>
        <v>0</v>
      </c>
    </row>
    <row r="41" spans="1:9">
      <c r="A41" s="2221">
        <v>4</v>
      </c>
      <c r="B41" s="1586" t="s">
        <v>5799</v>
      </c>
      <c r="C41" s="2659" t="s">
        <v>5386</v>
      </c>
      <c r="D41" s="1917"/>
      <c r="E41" s="1917"/>
      <c r="F41" s="1917">
        <v>9354240</v>
      </c>
      <c r="G41" s="1917"/>
      <c r="H41" s="2327"/>
      <c r="I41" s="2793">
        <f t="shared" si="0"/>
        <v>9354240</v>
      </c>
    </row>
    <row r="42" spans="1:9">
      <c r="A42" s="2221">
        <v>5</v>
      </c>
      <c r="B42" s="1586"/>
      <c r="C42" s="2659"/>
      <c r="D42" s="1917"/>
      <c r="E42" s="1917"/>
      <c r="F42" s="1917"/>
      <c r="G42" s="1917"/>
      <c r="H42" s="2327"/>
      <c r="I42" s="2793">
        <f t="shared" si="0"/>
        <v>0</v>
      </c>
    </row>
    <row r="43" spans="1:9">
      <c r="A43" s="2221">
        <v>6</v>
      </c>
      <c r="B43" s="1586"/>
      <c r="C43" s="2659"/>
      <c r="D43" s="1917"/>
      <c r="E43" s="1917"/>
      <c r="F43" s="1917"/>
      <c r="G43" s="1917"/>
      <c r="H43" s="2327"/>
      <c r="I43" s="2793">
        <f t="shared" si="0"/>
        <v>0</v>
      </c>
    </row>
    <row r="44" spans="1:9">
      <c r="A44" s="2221">
        <v>7</v>
      </c>
      <c r="B44" s="1586"/>
      <c r="C44" s="2659"/>
      <c r="D44" s="1917"/>
      <c r="E44" s="1917"/>
      <c r="F44" s="1917"/>
      <c r="G44" s="1917"/>
      <c r="H44" s="2327"/>
      <c r="I44" s="2793">
        <f t="shared" si="0"/>
        <v>0</v>
      </c>
    </row>
    <row r="45" spans="1:9">
      <c r="A45" s="2221">
        <v>8</v>
      </c>
      <c r="B45" s="1586"/>
      <c r="C45" s="2659"/>
      <c r="D45" s="1917"/>
      <c r="E45" s="1917"/>
      <c r="F45" s="1917"/>
      <c r="G45" s="1917"/>
      <c r="H45" s="2327"/>
      <c r="I45" s="2793">
        <f t="shared" si="0"/>
        <v>0</v>
      </c>
    </row>
    <row r="46" spans="1:9">
      <c r="A46" s="2221">
        <v>9</v>
      </c>
      <c r="B46" s="1586"/>
      <c r="C46" s="2659"/>
      <c r="D46" s="1917"/>
      <c r="E46" s="1917"/>
      <c r="F46" s="1917"/>
      <c r="G46" s="1917"/>
      <c r="H46" s="2327"/>
      <c r="I46" s="2793">
        <f t="shared" si="0"/>
        <v>0</v>
      </c>
    </row>
    <row r="47" spans="1:9">
      <c r="A47" s="2221">
        <v>10</v>
      </c>
      <c r="B47" s="1586"/>
      <c r="C47" s="2659"/>
      <c r="D47" s="1917"/>
      <c r="E47" s="1917"/>
      <c r="F47" s="1917"/>
      <c r="G47" s="1917"/>
      <c r="H47" s="2327"/>
      <c r="I47" s="2793">
        <f t="shared" si="0"/>
        <v>0</v>
      </c>
    </row>
    <row r="48" spans="1:9">
      <c r="A48" s="2221">
        <v>11</v>
      </c>
      <c r="B48" s="1586"/>
      <c r="C48" s="2659"/>
      <c r="D48" s="1917"/>
      <c r="E48" s="1917"/>
      <c r="F48" s="1917"/>
      <c r="G48" s="1917"/>
      <c r="H48" s="2327"/>
      <c r="I48" s="2793">
        <f t="shared" si="0"/>
        <v>0</v>
      </c>
    </row>
    <row r="49" spans="1:9">
      <c r="A49" s="2221">
        <v>12</v>
      </c>
      <c r="B49" s="1586"/>
      <c r="C49" s="2659"/>
      <c r="D49" s="1917"/>
      <c r="E49" s="1917"/>
      <c r="F49" s="1917"/>
      <c r="G49" s="1917"/>
      <c r="H49" s="2327"/>
      <c r="I49" s="2793">
        <f t="shared" si="0"/>
        <v>0</v>
      </c>
    </row>
    <row r="50" spans="1:9">
      <c r="A50" s="2221">
        <v>13</v>
      </c>
      <c r="B50" s="1586"/>
      <c r="C50" s="2659"/>
      <c r="D50" s="1917"/>
      <c r="E50" s="1917"/>
      <c r="F50" s="1917"/>
      <c r="G50" s="1917"/>
      <c r="H50" s="2327"/>
      <c r="I50" s="2793">
        <f t="shared" si="0"/>
        <v>0</v>
      </c>
    </row>
    <row r="51" spans="1:9">
      <c r="A51" s="2221">
        <v>14</v>
      </c>
      <c r="B51" s="1586"/>
      <c r="C51" s="2659"/>
      <c r="D51" s="1917"/>
      <c r="E51" s="1917"/>
      <c r="F51" s="1917"/>
      <c r="G51" s="1917"/>
      <c r="H51" s="2327"/>
      <c r="I51" s="2793">
        <f t="shared" si="0"/>
        <v>0</v>
      </c>
    </row>
    <row r="52" spans="1:9">
      <c r="A52" s="2221">
        <v>15</v>
      </c>
      <c r="B52" s="1586" t="s">
        <v>1181</v>
      </c>
      <c r="C52" s="2659"/>
      <c r="D52" s="1917"/>
      <c r="E52" s="1917"/>
      <c r="F52" s="1917"/>
      <c r="G52" s="1917"/>
      <c r="H52" s="2327"/>
      <c r="I52" s="2793">
        <f t="shared" si="0"/>
        <v>0</v>
      </c>
    </row>
    <row r="53" spans="1:9">
      <c r="A53" s="2221">
        <v>16</v>
      </c>
      <c r="B53" s="1600" t="s">
        <v>2322</v>
      </c>
      <c r="C53" s="2790"/>
      <c r="D53" s="1917">
        <f t="shared" ref="D53:I53" si="1">SUM(D38:D52)</f>
        <v>0</v>
      </c>
      <c r="E53" s="1917">
        <f t="shared" si="1"/>
        <v>0</v>
      </c>
      <c r="F53" s="1897">
        <f t="shared" si="1"/>
        <v>9432495</v>
      </c>
      <c r="G53" s="1897">
        <f t="shared" si="1"/>
        <v>0</v>
      </c>
      <c r="H53" s="1897">
        <f t="shared" si="1"/>
        <v>0</v>
      </c>
      <c r="I53" s="2179">
        <f t="shared" si="1"/>
        <v>9432495</v>
      </c>
    </row>
    <row r="54" spans="1:9">
      <c r="A54" s="2422"/>
      <c r="B54" s="2423"/>
      <c r="C54" s="2423"/>
      <c r="D54" s="2423"/>
      <c r="E54" s="2423"/>
      <c r="F54" s="2423"/>
      <c r="G54" s="2423"/>
      <c r="H54" s="2423"/>
      <c r="I54" s="2424"/>
    </row>
    <row r="55" spans="1:9">
      <c r="A55" s="2316"/>
      <c r="B55" s="2300"/>
      <c r="C55" s="2300"/>
      <c r="D55" s="2300"/>
      <c r="E55" s="2300"/>
      <c r="F55" s="2300"/>
      <c r="G55" s="2300"/>
      <c r="H55" s="2300"/>
      <c r="I55" s="2425"/>
    </row>
    <row r="56" spans="1:9">
      <c r="A56" s="2316"/>
      <c r="B56" s="2300"/>
      <c r="C56" s="2300"/>
      <c r="D56" s="2300"/>
      <c r="E56" s="2300"/>
      <c r="F56" s="2300"/>
      <c r="G56" s="2300"/>
      <c r="H56" s="2300"/>
      <c r="I56" s="2425"/>
    </row>
    <row r="57" spans="1:9">
      <c r="A57" s="2316"/>
      <c r="B57" s="2300"/>
      <c r="C57" s="2300"/>
      <c r="D57" s="2300"/>
      <c r="E57" s="2300"/>
      <c r="F57" s="2300"/>
      <c r="G57" s="2300"/>
      <c r="H57" s="2300"/>
      <c r="I57" s="2425"/>
    </row>
    <row r="58" spans="1:9">
      <c r="A58" s="2316"/>
      <c r="B58" s="2300"/>
      <c r="C58" s="2300"/>
      <c r="D58" s="2300"/>
      <c r="E58" s="2300"/>
      <c r="F58" s="2300"/>
      <c r="G58" s="2300"/>
      <c r="H58" s="2300"/>
      <c r="I58" s="2425"/>
    </row>
    <row r="59" spans="1:9">
      <c r="A59" s="2316"/>
      <c r="B59" s="2300"/>
      <c r="C59" s="2300"/>
      <c r="D59" s="2300"/>
      <c r="E59" s="2300"/>
      <c r="F59" s="2300"/>
      <c r="G59" s="2300"/>
      <c r="H59" s="2300"/>
      <c r="I59" s="2425"/>
    </row>
    <row r="60" spans="1:9" ht="15.75" thickBot="1">
      <c r="A60" s="2426"/>
      <c r="B60" s="2427"/>
      <c r="C60" s="2427"/>
      <c r="D60" s="2427"/>
      <c r="E60" s="2427"/>
      <c r="F60" s="2427"/>
      <c r="G60" s="2427"/>
      <c r="H60" s="2427"/>
      <c r="I60" s="2428"/>
    </row>
    <row r="62" spans="1:9">
      <c r="A62" s="2539" t="s">
        <v>4663</v>
      </c>
      <c r="B62" s="1714"/>
      <c r="C62" s="1714"/>
      <c r="D62" s="1714"/>
      <c r="E62" s="1714"/>
      <c r="F62" s="1598"/>
      <c r="G62" s="1619"/>
      <c r="H62" s="2028"/>
      <c r="I62" s="1619" t="s">
        <v>504</v>
      </c>
    </row>
    <row r="63" spans="1:9">
      <c r="A63" s="1619" t="s">
        <v>505</v>
      </c>
      <c r="B63" s="2301"/>
      <c r="C63" s="2301"/>
      <c r="D63" s="2314"/>
      <c r="E63" s="2314"/>
      <c r="F63" s="2314"/>
      <c r="G63" s="2301"/>
      <c r="H63" s="2301"/>
      <c r="I63" s="2301"/>
    </row>
    <row r="64" spans="1:9" ht="15.75">
      <c r="A64" s="1623" t="s">
        <v>415</v>
      </c>
      <c r="B64" s="2301"/>
      <c r="C64" s="2301"/>
      <c r="D64" s="2301"/>
      <c r="E64" s="2301"/>
      <c r="F64" s="2301"/>
      <c r="G64" s="2301"/>
      <c r="H64" s="2301"/>
      <c r="I64" s="2301"/>
    </row>
    <row r="66" spans="1:9" ht="16.5" thickBot="1">
      <c r="A66" s="2335" t="str">
        <f>'Data Sheet'!$C$25</f>
        <v xml:space="preserve"> New York State Electric &amp; Gas Corporation</v>
      </c>
      <c r="B66" s="2300"/>
      <c r="C66" s="2300"/>
      <c r="D66" s="2300"/>
      <c r="E66" s="2300"/>
      <c r="F66" s="2300"/>
      <c r="G66" s="2336" t="str">
        <f>'Data Sheet'!$C$40</f>
        <v xml:space="preserve"> </v>
      </c>
      <c r="H66" s="1626" t="str">
        <f>'Data Sheet'!$C$38</f>
        <v>12/31/2016</v>
      </c>
    </row>
    <row r="67" spans="1:9">
      <c r="A67" s="1578"/>
      <c r="B67" s="1734"/>
      <c r="C67" s="1734"/>
      <c r="D67" s="1734"/>
      <c r="E67" s="1734"/>
      <c r="F67" s="1734"/>
      <c r="G67" s="1734"/>
      <c r="H67" s="1734"/>
      <c r="I67" s="1941"/>
    </row>
    <row r="68" spans="1:9">
      <c r="A68" s="2066" t="s">
        <v>1409</v>
      </c>
      <c r="B68" s="1619"/>
      <c r="C68" s="1619"/>
      <c r="D68" s="2301"/>
      <c r="E68" s="1619"/>
      <c r="F68" s="1619"/>
      <c r="G68" s="1619"/>
      <c r="H68" s="1619"/>
      <c r="I68" s="2039"/>
    </row>
    <row r="69" spans="1:9">
      <c r="A69" s="2066" t="s">
        <v>1973</v>
      </c>
      <c r="B69" s="1619"/>
      <c r="C69" s="1619"/>
      <c r="D69" s="2301"/>
      <c r="E69" s="1619"/>
      <c r="F69" s="1619"/>
      <c r="G69" s="1619"/>
      <c r="H69" s="1619"/>
      <c r="I69" s="2039"/>
    </row>
    <row r="70" spans="1:9">
      <c r="A70" s="1585"/>
      <c r="B70" s="1748"/>
      <c r="C70" s="1748"/>
      <c r="D70" s="1748"/>
      <c r="E70" s="1748"/>
      <c r="F70" s="1748"/>
      <c r="G70" s="1748"/>
      <c r="H70" s="1748"/>
      <c r="I70" s="1945"/>
    </row>
    <row r="71" spans="1:9">
      <c r="A71" s="2397"/>
      <c r="B71" s="1952"/>
      <c r="C71" s="2784"/>
      <c r="D71" s="1620"/>
      <c r="E71" s="1952"/>
      <c r="F71" s="1620"/>
      <c r="G71" s="1620"/>
      <c r="H71" s="1620"/>
      <c r="I71" s="1621"/>
    </row>
    <row r="72" spans="1:9">
      <c r="A72" s="2267"/>
      <c r="B72" s="1583"/>
      <c r="C72" s="2785"/>
      <c r="D72" s="1604" t="s">
        <v>496</v>
      </c>
      <c r="E72" s="1583"/>
      <c r="F72" s="1619" t="s">
        <v>497</v>
      </c>
      <c r="G72" s="1619"/>
      <c r="H72" s="1619"/>
      <c r="I72" s="2039"/>
    </row>
    <row r="73" spans="1:9">
      <c r="A73" s="2267"/>
      <c r="B73" s="2029" t="s">
        <v>498</v>
      </c>
      <c r="C73" s="2786"/>
      <c r="D73" s="1748"/>
      <c r="E73" s="1586"/>
      <c r="F73" s="1748"/>
      <c r="G73" s="1748"/>
      <c r="H73" s="1748"/>
      <c r="I73" s="1945"/>
    </row>
    <row r="74" spans="1:9">
      <c r="A74" s="2267"/>
      <c r="B74" s="2029" t="s">
        <v>499</v>
      </c>
      <c r="C74" s="2787" t="s">
        <v>3578</v>
      </c>
      <c r="D74" s="2029" t="s">
        <v>3582</v>
      </c>
      <c r="E74" s="2029" t="s">
        <v>3582</v>
      </c>
      <c r="F74" s="1583" t="s">
        <v>3583</v>
      </c>
      <c r="G74" s="2029" t="s">
        <v>3584</v>
      </c>
      <c r="H74" s="1598" t="s">
        <v>3585</v>
      </c>
      <c r="I74" s="1953" t="s">
        <v>500</v>
      </c>
    </row>
    <row r="75" spans="1:9">
      <c r="A75" s="2219" t="s">
        <v>1718</v>
      </c>
      <c r="B75" s="2029" t="s">
        <v>1385</v>
      </c>
      <c r="C75" s="2787" t="s">
        <v>3588</v>
      </c>
      <c r="D75" s="2029" t="s">
        <v>1388</v>
      </c>
      <c r="E75" s="2029" t="s">
        <v>1961</v>
      </c>
      <c r="F75" s="2029" t="s">
        <v>3594</v>
      </c>
      <c r="G75" s="2029" t="s">
        <v>3594</v>
      </c>
      <c r="H75" s="1598" t="s">
        <v>501</v>
      </c>
      <c r="I75" s="2429" t="s">
        <v>502</v>
      </c>
    </row>
    <row r="76" spans="1:9">
      <c r="A76" s="2221" t="s">
        <v>1721</v>
      </c>
      <c r="B76" s="2377" t="s">
        <v>3007</v>
      </c>
      <c r="C76" s="2788" t="s">
        <v>3008</v>
      </c>
      <c r="D76" s="2377" t="s">
        <v>3009</v>
      </c>
      <c r="E76" s="2377" t="s">
        <v>3010</v>
      </c>
      <c r="F76" s="2377" t="s">
        <v>2337</v>
      </c>
      <c r="G76" s="2419" t="s">
        <v>503</v>
      </c>
      <c r="H76" s="2420" t="s">
        <v>2339</v>
      </c>
      <c r="I76" s="2379" t="s">
        <v>2340</v>
      </c>
    </row>
    <row r="77" spans="1:9">
      <c r="A77" s="2221">
        <v>1</v>
      </c>
      <c r="B77" s="1586"/>
      <c r="C77" s="2659"/>
      <c r="D77" s="1917"/>
      <c r="E77" s="1917"/>
      <c r="F77" s="1917"/>
      <c r="G77" s="1917"/>
      <c r="H77" s="2327"/>
      <c r="I77" s="2793">
        <f t="shared" ref="I77:I124" si="2">SUM(F77:H77)</f>
        <v>0</v>
      </c>
    </row>
    <row r="78" spans="1:9">
      <c r="A78" s="2221">
        <v>2</v>
      </c>
      <c r="B78" s="2421"/>
      <c r="C78" s="2789"/>
      <c r="D78" s="1917"/>
      <c r="E78" s="1917"/>
      <c r="F78" s="1917"/>
      <c r="G78" s="1917"/>
      <c r="H78" s="2327"/>
      <c r="I78" s="2793">
        <f t="shared" si="2"/>
        <v>0</v>
      </c>
    </row>
    <row r="79" spans="1:9">
      <c r="A79" s="2221">
        <v>3</v>
      </c>
      <c r="B79" s="1586"/>
      <c r="C79" s="2659"/>
      <c r="D79" s="1917"/>
      <c r="E79" s="1917"/>
      <c r="F79" s="1917"/>
      <c r="G79" s="1917"/>
      <c r="H79" s="2327"/>
      <c r="I79" s="2793">
        <f t="shared" si="2"/>
        <v>0</v>
      </c>
    </row>
    <row r="80" spans="1:9">
      <c r="A80" s="2221">
        <v>4</v>
      </c>
      <c r="B80" s="1586"/>
      <c r="C80" s="2659"/>
      <c r="D80" s="1917"/>
      <c r="E80" s="1917"/>
      <c r="F80" s="1917"/>
      <c r="G80" s="1917"/>
      <c r="H80" s="2327"/>
      <c r="I80" s="2793">
        <f t="shared" si="2"/>
        <v>0</v>
      </c>
    </row>
    <row r="81" spans="1:9">
      <c r="A81" s="2221">
        <v>5</v>
      </c>
      <c r="B81" s="1586"/>
      <c r="C81" s="2659"/>
      <c r="D81" s="1917"/>
      <c r="E81" s="1917"/>
      <c r="F81" s="1917"/>
      <c r="G81" s="1917"/>
      <c r="H81" s="2327"/>
      <c r="I81" s="2793">
        <f t="shared" si="2"/>
        <v>0</v>
      </c>
    </row>
    <row r="82" spans="1:9">
      <c r="A82" s="2221">
        <v>6</v>
      </c>
      <c r="B82" s="1586"/>
      <c r="C82" s="2659"/>
      <c r="D82" s="1917"/>
      <c r="E82" s="1917"/>
      <c r="F82" s="1917"/>
      <c r="G82" s="1917"/>
      <c r="H82" s="2327"/>
      <c r="I82" s="2793">
        <f t="shared" si="2"/>
        <v>0</v>
      </c>
    </row>
    <row r="83" spans="1:9">
      <c r="A83" s="2221">
        <v>7</v>
      </c>
      <c r="B83" s="1586"/>
      <c r="C83" s="2659"/>
      <c r="D83" s="1917"/>
      <c r="E83" s="1917"/>
      <c r="F83" s="1917"/>
      <c r="G83" s="1917"/>
      <c r="H83" s="2327"/>
      <c r="I83" s="2793">
        <f t="shared" si="2"/>
        <v>0</v>
      </c>
    </row>
    <row r="84" spans="1:9">
      <c r="A84" s="2221">
        <v>8</v>
      </c>
      <c r="B84" s="1586"/>
      <c r="C84" s="2659"/>
      <c r="D84" s="1917"/>
      <c r="E84" s="1917"/>
      <c r="F84" s="1917"/>
      <c r="G84" s="1917"/>
      <c r="H84" s="2327"/>
      <c r="I84" s="2793">
        <f t="shared" si="2"/>
        <v>0</v>
      </c>
    </row>
    <row r="85" spans="1:9">
      <c r="A85" s="2221">
        <v>9</v>
      </c>
      <c r="B85" s="1586"/>
      <c r="C85" s="2659"/>
      <c r="D85" s="1917"/>
      <c r="E85" s="1917"/>
      <c r="F85" s="1917"/>
      <c r="G85" s="1917"/>
      <c r="H85" s="2327"/>
      <c r="I85" s="2793">
        <f t="shared" si="2"/>
        <v>0</v>
      </c>
    </row>
    <row r="86" spans="1:9">
      <c r="A86" s="2221">
        <v>10</v>
      </c>
      <c r="B86" s="1586"/>
      <c r="C86" s="2659"/>
      <c r="D86" s="1917"/>
      <c r="E86" s="1917"/>
      <c r="F86" s="1917"/>
      <c r="G86" s="1917"/>
      <c r="H86" s="2327"/>
      <c r="I86" s="2793">
        <f t="shared" si="2"/>
        <v>0</v>
      </c>
    </row>
    <row r="87" spans="1:9">
      <c r="A87" s="2221">
        <v>11</v>
      </c>
      <c r="B87" s="1586"/>
      <c r="C87" s="2659"/>
      <c r="D87" s="1917"/>
      <c r="E87" s="1917"/>
      <c r="F87" s="1917"/>
      <c r="G87" s="1917"/>
      <c r="H87" s="2327"/>
      <c r="I87" s="2793">
        <f t="shared" si="2"/>
        <v>0</v>
      </c>
    </row>
    <row r="88" spans="1:9">
      <c r="A88" s="2221">
        <v>12</v>
      </c>
      <c r="B88" s="1586"/>
      <c r="C88" s="2659"/>
      <c r="D88" s="1917"/>
      <c r="E88" s="1917"/>
      <c r="F88" s="1917"/>
      <c r="G88" s="1917"/>
      <c r="H88" s="2327"/>
      <c r="I88" s="2793">
        <f t="shared" si="2"/>
        <v>0</v>
      </c>
    </row>
    <row r="89" spans="1:9">
      <c r="A89" s="2221">
        <v>13</v>
      </c>
      <c r="B89" s="1586"/>
      <c r="C89" s="2659"/>
      <c r="D89" s="1917"/>
      <c r="E89" s="1917"/>
      <c r="F89" s="1917"/>
      <c r="G89" s="1917"/>
      <c r="H89" s="2327"/>
      <c r="I89" s="2793">
        <f t="shared" si="2"/>
        <v>0</v>
      </c>
    </row>
    <row r="90" spans="1:9">
      <c r="A90" s="2221">
        <v>14</v>
      </c>
      <c r="B90" s="1586"/>
      <c r="C90" s="2659"/>
      <c r="D90" s="1917"/>
      <c r="E90" s="1917"/>
      <c r="F90" s="1917"/>
      <c r="G90" s="1917"/>
      <c r="H90" s="2327"/>
      <c r="I90" s="2793">
        <f t="shared" si="2"/>
        <v>0</v>
      </c>
    </row>
    <row r="91" spans="1:9">
      <c r="A91" s="2221">
        <v>15</v>
      </c>
      <c r="B91" s="1586"/>
      <c r="C91" s="2659"/>
      <c r="D91" s="1917"/>
      <c r="E91" s="1917"/>
      <c r="F91" s="1917"/>
      <c r="G91" s="1917"/>
      <c r="H91" s="2327"/>
      <c r="I91" s="2793">
        <f t="shared" si="2"/>
        <v>0</v>
      </c>
    </row>
    <row r="92" spans="1:9">
      <c r="A92" s="2221">
        <v>16</v>
      </c>
      <c r="B92" s="1586"/>
      <c r="C92" s="2659"/>
      <c r="D92" s="1917"/>
      <c r="E92" s="1917"/>
      <c r="F92" s="1917"/>
      <c r="G92" s="1917"/>
      <c r="H92" s="2327"/>
      <c r="I92" s="2793">
        <f t="shared" si="2"/>
        <v>0</v>
      </c>
    </row>
    <row r="93" spans="1:9">
      <c r="A93" s="2221">
        <v>17</v>
      </c>
      <c r="B93" s="1586"/>
      <c r="C93" s="2659"/>
      <c r="D93" s="1917"/>
      <c r="E93" s="1917"/>
      <c r="F93" s="1917"/>
      <c r="G93" s="1917"/>
      <c r="H93" s="2327"/>
      <c r="I93" s="2793">
        <f t="shared" si="2"/>
        <v>0</v>
      </c>
    </row>
    <row r="94" spans="1:9">
      <c r="A94" s="2221">
        <v>18</v>
      </c>
      <c r="B94" s="1586"/>
      <c r="C94" s="2659"/>
      <c r="D94" s="1917"/>
      <c r="E94" s="1917"/>
      <c r="F94" s="1917"/>
      <c r="G94" s="1917"/>
      <c r="H94" s="2327"/>
      <c r="I94" s="2793">
        <f t="shared" si="2"/>
        <v>0</v>
      </c>
    </row>
    <row r="95" spans="1:9">
      <c r="A95" s="2221">
        <v>19</v>
      </c>
      <c r="B95" s="1586"/>
      <c r="C95" s="2659"/>
      <c r="D95" s="1917"/>
      <c r="E95" s="1917"/>
      <c r="F95" s="1917"/>
      <c r="G95" s="1917"/>
      <c r="H95" s="2327"/>
      <c r="I95" s="2793">
        <f t="shared" si="2"/>
        <v>0</v>
      </c>
    </row>
    <row r="96" spans="1:9">
      <c r="A96" s="2221">
        <v>20</v>
      </c>
      <c r="B96" s="1586"/>
      <c r="C96" s="2659"/>
      <c r="D96" s="1917"/>
      <c r="E96" s="1917"/>
      <c r="F96" s="1917"/>
      <c r="G96" s="1917"/>
      <c r="H96" s="2327"/>
      <c r="I96" s="2793">
        <f t="shared" si="2"/>
        <v>0</v>
      </c>
    </row>
    <row r="97" spans="1:9">
      <c r="A97" s="2221">
        <v>21</v>
      </c>
      <c r="B97" s="1586"/>
      <c r="C97" s="2659"/>
      <c r="D97" s="1917"/>
      <c r="E97" s="1917"/>
      <c r="F97" s="1917"/>
      <c r="G97" s="1917"/>
      <c r="H97" s="2327"/>
      <c r="I97" s="2793">
        <f t="shared" si="2"/>
        <v>0</v>
      </c>
    </row>
    <row r="98" spans="1:9">
      <c r="A98" s="2221">
        <v>22</v>
      </c>
      <c r="B98" s="1586"/>
      <c r="C98" s="2659"/>
      <c r="D98" s="1917"/>
      <c r="E98" s="1917"/>
      <c r="F98" s="1917"/>
      <c r="G98" s="1917"/>
      <c r="H98" s="2327"/>
      <c r="I98" s="2793">
        <f t="shared" si="2"/>
        <v>0</v>
      </c>
    </row>
    <row r="99" spans="1:9">
      <c r="A99" s="2221">
        <v>23</v>
      </c>
      <c r="B99" s="1586"/>
      <c r="C99" s="2659"/>
      <c r="D99" s="1917"/>
      <c r="E99" s="1917"/>
      <c r="F99" s="1917"/>
      <c r="G99" s="1917"/>
      <c r="H99" s="2327"/>
      <c r="I99" s="2793">
        <f t="shared" si="2"/>
        <v>0</v>
      </c>
    </row>
    <row r="100" spans="1:9">
      <c r="A100" s="2221">
        <v>24</v>
      </c>
      <c r="B100" s="1586"/>
      <c r="C100" s="2659"/>
      <c r="D100" s="1917"/>
      <c r="E100" s="1917"/>
      <c r="F100" s="1917"/>
      <c r="G100" s="1917"/>
      <c r="H100" s="2327"/>
      <c r="I100" s="2793">
        <f t="shared" si="2"/>
        <v>0</v>
      </c>
    </row>
    <row r="101" spans="1:9">
      <c r="A101" s="2221">
        <v>25</v>
      </c>
      <c r="B101" s="1586"/>
      <c r="C101" s="2659"/>
      <c r="D101" s="1917"/>
      <c r="E101" s="1917"/>
      <c r="F101" s="1917"/>
      <c r="G101" s="1917"/>
      <c r="H101" s="2327"/>
      <c r="I101" s="2793">
        <f t="shared" si="2"/>
        <v>0</v>
      </c>
    </row>
    <row r="102" spans="1:9">
      <c r="A102" s="2221">
        <v>26</v>
      </c>
      <c r="B102" s="1586"/>
      <c r="C102" s="2659"/>
      <c r="D102" s="1917"/>
      <c r="E102" s="1917"/>
      <c r="F102" s="1917"/>
      <c r="G102" s="1917"/>
      <c r="H102" s="2327"/>
      <c r="I102" s="2793">
        <f t="shared" si="2"/>
        <v>0</v>
      </c>
    </row>
    <row r="103" spans="1:9">
      <c r="A103" s="2221">
        <v>27</v>
      </c>
      <c r="B103" s="1586"/>
      <c r="C103" s="2659"/>
      <c r="D103" s="1917"/>
      <c r="E103" s="1917"/>
      <c r="F103" s="1917"/>
      <c r="G103" s="1917"/>
      <c r="H103" s="2327"/>
      <c r="I103" s="2793">
        <f t="shared" si="2"/>
        <v>0</v>
      </c>
    </row>
    <row r="104" spans="1:9">
      <c r="A104" s="2221">
        <v>28</v>
      </c>
      <c r="B104" s="1586"/>
      <c r="C104" s="2659"/>
      <c r="D104" s="1917"/>
      <c r="E104" s="1917"/>
      <c r="F104" s="1917"/>
      <c r="G104" s="1917"/>
      <c r="H104" s="2327"/>
      <c r="I104" s="2793">
        <f t="shared" si="2"/>
        <v>0</v>
      </c>
    </row>
    <row r="105" spans="1:9">
      <c r="A105" s="2221">
        <v>29</v>
      </c>
      <c r="B105" s="1586"/>
      <c r="C105" s="2659"/>
      <c r="D105" s="1917"/>
      <c r="E105" s="1917"/>
      <c r="F105" s="1917"/>
      <c r="G105" s="1917"/>
      <c r="H105" s="2327"/>
      <c r="I105" s="2793">
        <f t="shared" si="2"/>
        <v>0</v>
      </c>
    </row>
    <row r="106" spans="1:9">
      <c r="A106" s="2221">
        <v>30</v>
      </c>
      <c r="B106" s="1586"/>
      <c r="C106" s="2659"/>
      <c r="D106" s="1917"/>
      <c r="E106" s="1917"/>
      <c r="F106" s="1917"/>
      <c r="G106" s="1917"/>
      <c r="H106" s="2327"/>
      <c r="I106" s="2793">
        <f t="shared" si="2"/>
        <v>0</v>
      </c>
    </row>
    <row r="107" spans="1:9">
      <c r="A107" s="2221">
        <v>31</v>
      </c>
      <c r="B107" s="1586"/>
      <c r="C107" s="2659"/>
      <c r="D107" s="1917"/>
      <c r="E107" s="1917"/>
      <c r="F107" s="1917"/>
      <c r="G107" s="1917"/>
      <c r="H107" s="2327"/>
      <c r="I107" s="2793">
        <f t="shared" si="2"/>
        <v>0</v>
      </c>
    </row>
    <row r="108" spans="1:9">
      <c r="A108" s="2221">
        <v>32</v>
      </c>
      <c r="B108" s="1586"/>
      <c r="C108" s="2659"/>
      <c r="D108" s="1917"/>
      <c r="E108" s="1917"/>
      <c r="F108" s="1917"/>
      <c r="G108" s="1917"/>
      <c r="H108" s="2327"/>
      <c r="I108" s="2793">
        <f t="shared" si="2"/>
        <v>0</v>
      </c>
    </row>
    <row r="109" spans="1:9">
      <c r="A109" s="2221">
        <v>33</v>
      </c>
      <c r="B109" s="1586"/>
      <c r="C109" s="2659"/>
      <c r="D109" s="1917"/>
      <c r="E109" s="1917"/>
      <c r="F109" s="1917"/>
      <c r="G109" s="1917"/>
      <c r="H109" s="2327"/>
      <c r="I109" s="2793">
        <f t="shared" si="2"/>
        <v>0</v>
      </c>
    </row>
    <row r="110" spans="1:9">
      <c r="A110" s="2221">
        <v>34</v>
      </c>
      <c r="B110" s="1586"/>
      <c r="C110" s="2659"/>
      <c r="D110" s="1917"/>
      <c r="E110" s="1917"/>
      <c r="F110" s="1917"/>
      <c r="G110" s="1917"/>
      <c r="H110" s="2327"/>
      <c r="I110" s="2793">
        <f t="shared" si="2"/>
        <v>0</v>
      </c>
    </row>
    <row r="111" spans="1:9">
      <c r="A111" s="2221">
        <v>35</v>
      </c>
      <c r="B111" s="1586"/>
      <c r="C111" s="2659"/>
      <c r="D111" s="1917"/>
      <c r="E111" s="1917"/>
      <c r="F111" s="1917"/>
      <c r="G111" s="1917"/>
      <c r="H111" s="2327"/>
      <c r="I111" s="2793">
        <f t="shared" si="2"/>
        <v>0</v>
      </c>
    </row>
    <row r="112" spans="1:9">
      <c r="A112" s="2221">
        <v>36</v>
      </c>
      <c r="B112" s="1586"/>
      <c r="C112" s="2659"/>
      <c r="D112" s="1917"/>
      <c r="E112" s="1917"/>
      <c r="F112" s="1917"/>
      <c r="G112" s="1917"/>
      <c r="H112" s="2327"/>
      <c r="I112" s="2793">
        <f t="shared" si="2"/>
        <v>0</v>
      </c>
    </row>
    <row r="113" spans="1:9">
      <c r="A113" s="2221">
        <v>37</v>
      </c>
      <c r="B113" s="1586"/>
      <c r="C113" s="2659"/>
      <c r="D113" s="1917"/>
      <c r="E113" s="1917"/>
      <c r="F113" s="1917"/>
      <c r="G113" s="1917"/>
      <c r="H113" s="2327"/>
      <c r="I113" s="2793">
        <f t="shared" si="2"/>
        <v>0</v>
      </c>
    </row>
    <row r="114" spans="1:9">
      <c r="A114" s="2221">
        <v>38</v>
      </c>
      <c r="B114" s="1586"/>
      <c r="C114" s="2659"/>
      <c r="D114" s="1917"/>
      <c r="E114" s="1917"/>
      <c r="F114" s="1917"/>
      <c r="G114" s="1917"/>
      <c r="H114" s="2327"/>
      <c r="I114" s="2793">
        <f t="shared" si="2"/>
        <v>0</v>
      </c>
    </row>
    <row r="115" spans="1:9">
      <c r="A115" s="2221">
        <v>39</v>
      </c>
      <c r="B115" s="1586"/>
      <c r="C115" s="2659"/>
      <c r="D115" s="1917"/>
      <c r="E115" s="1917"/>
      <c r="F115" s="1917"/>
      <c r="G115" s="1917"/>
      <c r="H115" s="2327"/>
      <c r="I115" s="2793">
        <f t="shared" si="2"/>
        <v>0</v>
      </c>
    </row>
    <row r="116" spans="1:9">
      <c r="A116" s="2221">
        <v>40</v>
      </c>
      <c r="B116" s="1586"/>
      <c r="C116" s="2659"/>
      <c r="D116" s="1917"/>
      <c r="E116" s="1917"/>
      <c r="F116" s="1917"/>
      <c r="G116" s="1917"/>
      <c r="H116" s="2327"/>
      <c r="I116" s="2793">
        <f t="shared" si="2"/>
        <v>0</v>
      </c>
    </row>
    <row r="117" spans="1:9">
      <c r="A117" s="2221">
        <v>41</v>
      </c>
      <c r="B117" s="1586"/>
      <c r="C117" s="2659"/>
      <c r="D117" s="1917"/>
      <c r="E117" s="1917"/>
      <c r="F117" s="1917"/>
      <c r="G117" s="1917"/>
      <c r="H117" s="2327"/>
      <c r="I117" s="2793">
        <f t="shared" si="2"/>
        <v>0</v>
      </c>
    </row>
    <row r="118" spans="1:9">
      <c r="A118" s="2221">
        <v>42</v>
      </c>
      <c r="B118" s="1586"/>
      <c r="C118" s="2659"/>
      <c r="D118" s="1917"/>
      <c r="E118" s="1917"/>
      <c r="F118" s="1917"/>
      <c r="G118" s="1917"/>
      <c r="H118" s="2327"/>
      <c r="I118" s="2793">
        <f t="shared" si="2"/>
        <v>0</v>
      </c>
    </row>
    <row r="119" spans="1:9">
      <c r="A119" s="2221">
        <v>43</v>
      </c>
      <c r="B119" s="1586"/>
      <c r="C119" s="2659"/>
      <c r="D119" s="1917"/>
      <c r="E119" s="1917"/>
      <c r="F119" s="1917"/>
      <c r="G119" s="1917"/>
      <c r="H119" s="2327"/>
      <c r="I119" s="2793">
        <f t="shared" si="2"/>
        <v>0</v>
      </c>
    </row>
    <row r="120" spans="1:9">
      <c r="A120" s="2221">
        <v>44</v>
      </c>
      <c r="B120" s="1586"/>
      <c r="C120" s="2659"/>
      <c r="D120" s="1917"/>
      <c r="E120" s="1917"/>
      <c r="F120" s="1917"/>
      <c r="G120" s="1917"/>
      <c r="H120" s="2327"/>
      <c r="I120" s="2793">
        <f t="shared" si="2"/>
        <v>0</v>
      </c>
    </row>
    <row r="121" spans="1:9">
      <c r="A121" s="2221">
        <v>45</v>
      </c>
      <c r="B121" s="1586"/>
      <c r="C121" s="2659"/>
      <c r="D121" s="1917"/>
      <c r="E121" s="1917"/>
      <c r="F121" s="1917"/>
      <c r="G121" s="1917"/>
      <c r="H121" s="2327"/>
      <c r="I121" s="2793">
        <f t="shared" si="2"/>
        <v>0</v>
      </c>
    </row>
    <row r="122" spans="1:9">
      <c r="A122" s="2221">
        <v>46</v>
      </c>
      <c r="B122" s="1586"/>
      <c r="C122" s="2659"/>
      <c r="D122" s="1917"/>
      <c r="E122" s="1917"/>
      <c r="F122" s="1917"/>
      <c r="G122" s="1917"/>
      <c r="H122" s="2327"/>
      <c r="I122" s="2793">
        <f t="shared" si="2"/>
        <v>0</v>
      </c>
    </row>
    <row r="123" spans="1:9">
      <c r="A123" s="2221">
        <v>47</v>
      </c>
      <c r="B123" s="1586"/>
      <c r="C123" s="2659"/>
      <c r="D123" s="1917"/>
      <c r="E123" s="1917"/>
      <c r="F123" s="1917"/>
      <c r="G123" s="1917"/>
      <c r="H123" s="2327"/>
      <c r="I123" s="2793">
        <f t="shared" si="2"/>
        <v>0</v>
      </c>
    </row>
    <row r="124" spans="1:9">
      <c r="A124" s="2221">
        <v>48</v>
      </c>
      <c r="B124" s="1586"/>
      <c r="C124" s="2659"/>
      <c r="D124" s="1917"/>
      <c r="E124" s="1917"/>
      <c r="F124" s="1917"/>
      <c r="G124" s="1917"/>
      <c r="H124" s="2327"/>
      <c r="I124" s="2793">
        <f t="shared" si="2"/>
        <v>0</v>
      </c>
    </row>
    <row r="125" spans="1:9" ht="15.75" thickBot="1">
      <c r="A125" s="2217">
        <v>49</v>
      </c>
      <c r="B125" s="2328" t="s">
        <v>2322</v>
      </c>
      <c r="C125" s="2791"/>
      <c r="D125" s="2331">
        <f t="shared" ref="D125:I125" si="3">SUM(D77:D124)</f>
        <v>0</v>
      </c>
      <c r="E125" s="2331">
        <f t="shared" si="3"/>
        <v>0</v>
      </c>
      <c r="F125" s="2331">
        <f t="shared" si="3"/>
        <v>0</v>
      </c>
      <c r="G125" s="2331">
        <f t="shared" si="3"/>
        <v>0</v>
      </c>
      <c r="H125" s="2331">
        <f t="shared" si="3"/>
        <v>0</v>
      </c>
      <c r="I125" s="2794">
        <f t="shared" si="3"/>
        <v>0</v>
      </c>
    </row>
    <row r="126" spans="1:9">
      <c r="A126" s="2539" t="s">
        <v>4663</v>
      </c>
      <c r="B126" s="1714"/>
      <c r="C126" s="1714"/>
      <c r="D126" s="1714"/>
      <c r="E126" s="1714"/>
    </row>
    <row r="127" spans="1:9">
      <c r="A127" s="1619" t="s">
        <v>506</v>
      </c>
      <c r="B127" s="2301"/>
      <c r="C127" s="2301"/>
      <c r="D127" s="2301"/>
      <c r="E127" s="2301"/>
      <c r="F127" s="2301"/>
      <c r="G127" s="2301"/>
      <c r="H127" s="2301"/>
      <c r="I127" s="2301"/>
    </row>
  </sheetData>
  <printOptions horizontalCentered="1" verticalCentered="1"/>
  <pageMargins left="0.25" right="0" top="0" bottom="0" header="0" footer="0"/>
  <pageSetup scale="70" fitToHeight="2" orientation="portrait" horizontalDpi="300" verticalDpi="300"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2</xdr:col>
                    <xdr:colOff>0</xdr:colOff>
                    <xdr:row>44</xdr:row>
                    <xdr:rowOff>19050</xdr:rowOff>
                  </from>
                  <to>
                    <xdr:col>3</xdr:col>
                    <xdr:colOff>847725</xdr:colOff>
                    <xdr:row>44</xdr:row>
                    <xdr:rowOff>19050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2</xdr:col>
                    <xdr:colOff>0</xdr:colOff>
                    <xdr:row>44</xdr:row>
                    <xdr:rowOff>19050</xdr:rowOff>
                  </from>
                  <to>
                    <xdr:col>3</xdr:col>
                    <xdr:colOff>847725</xdr:colOff>
                    <xdr:row>44</xdr:row>
                    <xdr:rowOff>19050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125"/>
  <sheetViews>
    <sheetView defaultGridColor="0" colorId="22" zoomScaleNormal="100" zoomScaleSheetLayoutView="80" workbookViewId="0">
      <selection activeCell="C35" sqref="C35"/>
    </sheetView>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6.6640625" customWidth="1"/>
  </cols>
  <sheetData>
    <row r="1" spans="1:6">
      <c r="A1" s="924" t="s">
        <v>1789</v>
      </c>
      <c r="B1" s="925"/>
      <c r="C1" s="925"/>
      <c r="D1" s="1002" t="s">
        <v>1335</v>
      </c>
      <c r="E1" s="1002" t="s">
        <v>1791</v>
      </c>
      <c r="F1" s="1003" t="s">
        <v>1792</v>
      </c>
    </row>
    <row r="2" spans="1:6">
      <c r="A2" s="72" t="str">
        <f>'Data Sheet'!$C$25</f>
        <v xml:space="preserve"> New York State Electric &amp; Gas Corporation</v>
      </c>
      <c r="B2" s="922"/>
      <c r="C2" s="922"/>
      <c r="D2" s="919" t="s">
        <v>1148</v>
      </c>
      <c r="E2" s="919" t="s">
        <v>1794</v>
      </c>
      <c r="F2" s="997"/>
    </row>
    <row r="3" spans="1:6" ht="15" customHeight="1">
      <c r="A3" s="74"/>
      <c r="B3" s="77"/>
      <c r="C3" s="77"/>
      <c r="D3" s="105" t="s">
        <v>1149</v>
      </c>
      <c r="E3" s="920" t="str">
        <f>'Data Sheet'!$C$40</f>
        <v xml:space="preserve"> </v>
      </c>
      <c r="F3" s="942" t="str">
        <f>'Data Sheet'!$C$38</f>
        <v>12/31/2016</v>
      </c>
    </row>
    <row r="4" spans="1:6" ht="15" customHeight="1">
      <c r="A4" s="149" t="s">
        <v>507</v>
      </c>
      <c r="B4" s="75"/>
      <c r="C4" s="75"/>
      <c r="D4" s="75"/>
      <c r="E4" s="75"/>
      <c r="F4" s="454"/>
    </row>
    <row r="5" spans="1:6">
      <c r="A5" s="80"/>
      <c r="B5" s="17"/>
      <c r="C5" s="17"/>
      <c r="D5" s="17"/>
      <c r="E5" s="17"/>
      <c r="F5" s="83"/>
    </row>
    <row r="6" spans="1:6">
      <c r="A6" s="277" t="s">
        <v>1718</v>
      </c>
      <c r="B6" s="17"/>
      <c r="C6" s="923" t="s">
        <v>1773</v>
      </c>
      <c r="D6" s="69"/>
      <c r="E6" s="69"/>
      <c r="F6" s="238" t="s">
        <v>1829</v>
      </c>
    </row>
    <row r="7" spans="1:6">
      <c r="A7" s="278" t="s">
        <v>1721</v>
      </c>
      <c r="B7" s="77"/>
      <c r="C7" s="999" t="s">
        <v>3007</v>
      </c>
      <c r="D7" s="75"/>
      <c r="E7" s="75"/>
      <c r="F7" s="241" t="s">
        <v>3008</v>
      </c>
    </row>
    <row r="8" spans="1:6">
      <c r="A8" s="135">
        <v>1</v>
      </c>
      <c r="B8" s="77"/>
      <c r="C8" s="77" t="s">
        <v>508</v>
      </c>
      <c r="D8" s="77"/>
      <c r="E8" s="77"/>
      <c r="F8" s="391">
        <v>114257</v>
      </c>
    </row>
    <row r="9" spans="1:6">
      <c r="A9" s="135">
        <v>2</v>
      </c>
      <c r="B9" s="77"/>
      <c r="C9" s="77" t="s">
        <v>509</v>
      </c>
      <c r="D9" s="77"/>
      <c r="E9" s="77"/>
      <c r="F9" s="284"/>
    </row>
    <row r="10" spans="1:6">
      <c r="A10" s="135">
        <v>3</v>
      </c>
      <c r="B10" s="77"/>
      <c r="C10" s="77" t="s">
        <v>3496</v>
      </c>
      <c r="D10" s="77"/>
      <c r="E10" s="77"/>
      <c r="F10" s="284"/>
    </row>
    <row r="11" spans="1:6">
      <c r="A11" s="80">
        <v>4</v>
      </c>
      <c r="B11" s="17"/>
      <c r="C11" s="17" t="s">
        <v>3497</v>
      </c>
      <c r="D11" s="17"/>
      <c r="E11" s="17"/>
      <c r="F11" s="283"/>
    </row>
    <row r="12" spans="1:6">
      <c r="A12" s="135"/>
      <c r="B12" s="77"/>
      <c r="C12" s="77" t="s">
        <v>3498</v>
      </c>
      <c r="D12" s="77"/>
      <c r="E12" s="77"/>
      <c r="F12" s="284"/>
    </row>
    <row r="13" spans="1:6">
      <c r="A13" s="80">
        <v>5</v>
      </c>
      <c r="B13" s="17"/>
      <c r="C13" s="17" t="s">
        <v>3499</v>
      </c>
      <c r="D13" s="17"/>
      <c r="E13" s="17"/>
      <c r="F13" s="283"/>
    </row>
    <row r="14" spans="1:6">
      <c r="A14" s="80"/>
      <c r="B14" s="17"/>
      <c r="C14" s="17" t="s">
        <v>3500</v>
      </c>
      <c r="D14" s="17"/>
      <c r="E14" s="17"/>
      <c r="F14" s="283"/>
    </row>
    <row r="15" spans="1:6">
      <c r="A15" s="135"/>
      <c r="B15" s="77"/>
      <c r="C15" s="77" t="s">
        <v>3501</v>
      </c>
      <c r="D15" s="77"/>
      <c r="E15" s="77"/>
      <c r="F15" s="284"/>
    </row>
    <row r="16" spans="1:6">
      <c r="A16" s="80">
        <v>6</v>
      </c>
      <c r="B16" s="293" t="s">
        <v>2984</v>
      </c>
      <c r="C16" s="17"/>
      <c r="D16" s="17"/>
      <c r="E16" s="922"/>
      <c r="F16" s="282"/>
    </row>
    <row r="17" spans="1:6">
      <c r="A17" s="80">
        <f t="shared" ref="A17:A61" si="0">A16+1</f>
        <v>7</v>
      </c>
      <c r="B17" s="17"/>
      <c r="C17" s="17" t="s">
        <v>4749</v>
      </c>
      <c r="D17" s="17"/>
      <c r="E17" s="17"/>
      <c r="F17" s="541">
        <v>336977</v>
      </c>
    </row>
    <row r="18" spans="1:6">
      <c r="A18" s="80">
        <f t="shared" si="0"/>
        <v>8</v>
      </c>
      <c r="B18" s="17"/>
      <c r="C18" s="17" t="s">
        <v>4750</v>
      </c>
      <c r="D18" s="17"/>
      <c r="E18" s="17"/>
      <c r="F18" s="541">
        <v>84984</v>
      </c>
    </row>
    <row r="19" spans="1:6">
      <c r="A19" s="80">
        <f t="shared" si="0"/>
        <v>9</v>
      </c>
      <c r="B19" s="17"/>
      <c r="C19" s="17" t="s">
        <v>4761</v>
      </c>
      <c r="D19" s="17"/>
      <c r="E19" s="17"/>
      <c r="F19" s="541">
        <v>8543045</v>
      </c>
    </row>
    <row r="20" spans="1:6">
      <c r="A20" s="80">
        <f t="shared" si="0"/>
        <v>10</v>
      </c>
      <c r="B20" s="17"/>
      <c r="C20" s="17" t="s">
        <v>4751</v>
      </c>
      <c r="D20" s="17"/>
      <c r="E20" s="17"/>
      <c r="F20" s="541">
        <v>-63779</v>
      </c>
    </row>
    <row r="21" spans="1:6">
      <c r="A21" s="80">
        <f t="shared" si="0"/>
        <v>11</v>
      </c>
      <c r="B21" s="17"/>
      <c r="C21" s="17" t="s">
        <v>4752</v>
      </c>
      <c r="D21" s="17"/>
      <c r="E21" s="17"/>
      <c r="F21" s="541">
        <v>166632</v>
      </c>
    </row>
    <row r="22" spans="1:6">
      <c r="A22" s="80">
        <f t="shared" si="0"/>
        <v>12</v>
      </c>
      <c r="B22" s="17"/>
      <c r="C22" s="17" t="s">
        <v>2321</v>
      </c>
      <c r="D22" s="17"/>
      <c r="E22" s="17"/>
      <c r="F22" s="541">
        <v>2412</v>
      </c>
    </row>
    <row r="23" spans="1:6">
      <c r="A23" s="80">
        <f t="shared" si="0"/>
        <v>13</v>
      </c>
      <c r="B23" s="17"/>
      <c r="C23" s="17"/>
      <c r="D23" s="17"/>
      <c r="E23" s="17"/>
      <c r="F23" s="541"/>
    </row>
    <row r="24" spans="1:6">
      <c r="A24" s="80">
        <f t="shared" si="0"/>
        <v>14</v>
      </c>
      <c r="B24" s="17"/>
      <c r="C24" s="17"/>
      <c r="D24" s="17"/>
      <c r="E24" s="17"/>
      <c r="F24" s="541"/>
    </row>
    <row r="25" spans="1:6">
      <c r="A25" s="80">
        <f t="shared" si="0"/>
        <v>15</v>
      </c>
      <c r="B25" s="17"/>
      <c r="C25" s="17"/>
      <c r="D25" s="17"/>
      <c r="E25" s="17"/>
      <c r="F25" s="541"/>
    </row>
    <row r="26" spans="1:6">
      <c r="A26" s="80">
        <f t="shared" si="0"/>
        <v>16</v>
      </c>
      <c r="B26" s="17"/>
      <c r="C26" s="17"/>
      <c r="D26" s="17"/>
      <c r="E26" s="17"/>
      <c r="F26" s="541"/>
    </row>
    <row r="27" spans="1:6">
      <c r="A27" s="80">
        <f t="shared" si="0"/>
        <v>17</v>
      </c>
      <c r="B27" s="17"/>
      <c r="C27" s="17"/>
      <c r="D27" s="17"/>
      <c r="E27" s="17"/>
      <c r="F27" s="541"/>
    </row>
    <row r="28" spans="1:6">
      <c r="A28" s="80">
        <f t="shared" si="0"/>
        <v>18</v>
      </c>
      <c r="B28" s="17"/>
      <c r="C28" s="17"/>
      <c r="D28" s="17"/>
      <c r="E28" s="17"/>
      <c r="F28" s="541"/>
    </row>
    <row r="29" spans="1:6">
      <c r="A29" s="80">
        <f t="shared" si="0"/>
        <v>19</v>
      </c>
      <c r="B29" s="17"/>
      <c r="C29" s="17"/>
      <c r="D29" s="17"/>
      <c r="E29" s="17"/>
      <c r="F29" s="541"/>
    </row>
    <row r="30" spans="1:6">
      <c r="A30" s="80">
        <f t="shared" si="0"/>
        <v>20</v>
      </c>
      <c r="B30" s="17"/>
      <c r="C30" s="17"/>
      <c r="D30" s="17"/>
      <c r="E30" s="17"/>
      <c r="F30" s="541"/>
    </row>
    <row r="31" spans="1:6">
      <c r="A31" s="80">
        <f t="shared" si="0"/>
        <v>21</v>
      </c>
      <c r="B31" s="17"/>
      <c r="C31" s="17"/>
      <c r="D31" s="17"/>
      <c r="E31" s="17"/>
      <c r="F31" s="541"/>
    </row>
    <row r="32" spans="1:6">
      <c r="A32" s="80">
        <f t="shared" si="0"/>
        <v>22</v>
      </c>
      <c r="B32" s="17"/>
      <c r="C32" s="17"/>
      <c r="D32" s="17"/>
      <c r="E32" s="17"/>
      <c r="F32" s="541"/>
    </row>
    <row r="33" spans="1:6">
      <c r="A33" s="80">
        <f t="shared" si="0"/>
        <v>23</v>
      </c>
      <c r="B33" s="17"/>
      <c r="C33" s="17"/>
      <c r="D33" s="17"/>
      <c r="E33" s="17"/>
      <c r="F33" s="541"/>
    </row>
    <row r="34" spans="1:6">
      <c r="A34" s="80">
        <f t="shared" si="0"/>
        <v>24</v>
      </c>
      <c r="B34" s="17"/>
      <c r="C34" s="17"/>
      <c r="D34" s="17" t="s">
        <v>1182</v>
      </c>
      <c r="E34" s="922"/>
      <c r="F34" s="542">
        <f>F8+SUM(F16:F33)</f>
        <v>9184528</v>
      </c>
    </row>
    <row r="35" spans="1:6">
      <c r="A35" s="80">
        <f t="shared" si="0"/>
        <v>25</v>
      </c>
      <c r="B35" s="293" t="s">
        <v>2985</v>
      </c>
      <c r="C35" s="17"/>
      <c r="D35" s="17"/>
      <c r="E35" s="922"/>
      <c r="F35" s="541"/>
    </row>
    <row r="36" spans="1:6">
      <c r="A36" s="80">
        <f t="shared" si="0"/>
        <v>26</v>
      </c>
      <c r="B36" s="17"/>
      <c r="C36" s="17" t="s">
        <v>4749</v>
      </c>
      <c r="D36" s="17"/>
      <c r="E36" s="17"/>
      <c r="F36" s="541">
        <v>81957</v>
      </c>
    </row>
    <row r="37" spans="1:6">
      <c r="A37" s="80">
        <f t="shared" si="0"/>
        <v>27</v>
      </c>
      <c r="B37" s="17"/>
      <c r="C37" s="17" t="s">
        <v>4761</v>
      </c>
      <c r="D37" s="17"/>
      <c r="E37" s="17"/>
      <c r="F37" s="541">
        <v>2289982</v>
      </c>
    </row>
    <row r="38" spans="1:6">
      <c r="A38" s="80">
        <f t="shared" si="0"/>
        <v>28</v>
      </c>
      <c r="B38" s="17"/>
      <c r="C38" s="17" t="s">
        <v>508</v>
      </c>
      <c r="D38" s="17"/>
      <c r="E38" s="17"/>
      <c r="F38" s="541">
        <v>12246</v>
      </c>
    </row>
    <row r="39" spans="1:6">
      <c r="A39" s="80">
        <f t="shared" si="0"/>
        <v>29</v>
      </c>
      <c r="B39" s="17"/>
      <c r="C39" s="17" t="s">
        <v>4751</v>
      </c>
      <c r="D39" s="17"/>
      <c r="E39" s="17"/>
      <c r="F39" s="541">
        <v>-100907</v>
      </c>
    </row>
    <row r="40" spans="1:6">
      <c r="A40" s="80">
        <f t="shared" si="0"/>
        <v>30</v>
      </c>
      <c r="B40" s="17"/>
      <c r="C40" s="17" t="s">
        <v>2321</v>
      </c>
      <c r="D40" s="17"/>
      <c r="E40" s="17"/>
      <c r="F40" s="541">
        <v>17108</v>
      </c>
    </row>
    <row r="41" spans="1:6">
      <c r="A41" s="80">
        <f t="shared" si="0"/>
        <v>31</v>
      </c>
      <c r="B41" s="17"/>
      <c r="C41" s="17"/>
      <c r="D41" s="17"/>
      <c r="E41" s="17"/>
      <c r="F41" s="541"/>
    </row>
    <row r="42" spans="1:6">
      <c r="A42" s="80">
        <f t="shared" si="0"/>
        <v>32</v>
      </c>
      <c r="B42" s="17"/>
      <c r="C42" s="17"/>
      <c r="D42" s="17"/>
      <c r="E42" s="17"/>
      <c r="F42" s="541"/>
    </row>
    <row r="43" spans="1:6">
      <c r="A43" s="80">
        <f t="shared" si="0"/>
        <v>33</v>
      </c>
      <c r="B43" s="17"/>
      <c r="C43" s="17"/>
      <c r="D43" s="17"/>
      <c r="E43" s="17"/>
      <c r="F43" s="541"/>
    </row>
    <row r="44" spans="1:6">
      <c r="A44" s="80">
        <f t="shared" si="0"/>
        <v>34</v>
      </c>
      <c r="B44" s="17"/>
      <c r="C44" s="17"/>
      <c r="D44" s="17"/>
      <c r="E44" s="17"/>
      <c r="F44" s="541"/>
    </row>
    <row r="45" spans="1:6">
      <c r="A45" s="80">
        <f t="shared" si="0"/>
        <v>35</v>
      </c>
      <c r="B45" s="17"/>
      <c r="C45" s="17"/>
      <c r="D45" s="17"/>
      <c r="E45" s="17"/>
      <c r="F45" s="541"/>
    </row>
    <row r="46" spans="1:6">
      <c r="A46" s="80">
        <f t="shared" si="0"/>
        <v>36</v>
      </c>
      <c r="B46" s="17"/>
      <c r="C46" s="17"/>
      <c r="D46" s="17"/>
      <c r="E46" s="17"/>
      <c r="F46" s="541"/>
    </row>
    <row r="47" spans="1:6">
      <c r="A47" s="80">
        <f t="shared" si="0"/>
        <v>37</v>
      </c>
      <c r="B47" s="17"/>
      <c r="C47" s="17"/>
      <c r="D47" s="17"/>
      <c r="E47" s="17"/>
      <c r="F47" s="541"/>
    </row>
    <row r="48" spans="1:6">
      <c r="A48" s="80">
        <f t="shared" si="0"/>
        <v>38</v>
      </c>
      <c r="B48" s="17"/>
      <c r="C48" s="17"/>
      <c r="D48" s="17"/>
      <c r="E48" s="17"/>
      <c r="F48" s="541"/>
    </row>
    <row r="49" spans="1:6">
      <c r="A49" s="80">
        <f t="shared" si="0"/>
        <v>39</v>
      </c>
      <c r="B49" s="17"/>
      <c r="C49" s="17"/>
      <c r="D49" s="17"/>
      <c r="E49" s="17"/>
      <c r="F49" s="541"/>
    </row>
    <row r="50" spans="1:6">
      <c r="A50" s="80">
        <f t="shared" si="0"/>
        <v>40</v>
      </c>
      <c r="B50" s="17"/>
      <c r="C50" s="17"/>
      <c r="D50" s="17"/>
      <c r="E50" s="17"/>
      <c r="F50" s="541"/>
    </row>
    <row r="51" spans="1:6">
      <c r="A51" s="80">
        <f t="shared" si="0"/>
        <v>41</v>
      </c>
      <c r="B51" s="17"/>
      <c r="C51" s="17"/>
      <c r="D51" s="17" t="s">
        <v>1182</v>
      </c>
      <c r="E51" s="17"/>
      <c r="F51" s="542">
        <f>SUM(F35:F50)</f>
        <v>2300386</v>
      </c>
    </row>
    <row r="52" spans="1:6">
      <c r="A52" s="80">
        <f t="shared" si="0"/>
        <v>42</v>
      </c>
      <c r="B52" s="293" t="s">
        <v>2321</v>
      </c>
      <c r="C52" s="17"/>
      <c r="D52" s="17"/>
      <c r="E52" s="922"/>
      <c r="F52" s="541"/>
    </row>
    <row r="53" spans="1:6">
      <c r="A53" s="80">
        <f t="shared" si="0"/>
        <v>43</v>
      </c>
      <c r="B53" s="17"/>
      <c r="C53" s="17"/>
      <c r="D53" s="17"/>
      <c r="E53" s="17"/>
      <c r="F53" s="541"/>
    </row>
    <row r="54" spans="1:6">
      <c r="A54" s="80">
        <f t="shared" si="0"/>
        <v>44</v>
      </c>
      <c r="B54" s="17"/>
      <c r="C54" s="17"/>
      <c r="D54" s="17"/>
      <c r="E54" s="17"/>
      <c r="F54" s="541"/>
    </row>
    <row r="55" spans="1:6">
      <c r="A55" s="80">
        <f t="shared" si="0"/>
        <v>45</v>
      </c>
      <c r="B55" s="17"/>
      <c r="C55" s="17"/>
      <c r="D55" s="17"/>
      <c r="E55" s="17"/>
      <c r="F55" s="541"/>
    </row>
    <row r="56" spans="1:6">
      <c r="A56" s="80">
        <f t="shared" si="0"/>
        <v>46</v>
      </c>
      <c r="B56" s="17"/>
      <c r="C56" s="17"/>
      <c r="D56" s="17"/>
      <c r="E56" s="17"/>
      <c r="F56" s="541"/>
    </row>
    <row r="57" spans="1:6">
      <c r="A57" s="80">
        <f t="shared" si="0"/>
        <v>47</v>
      </c>
      <c r="B57" s="17"/>
      <c r="C57" s="17"/>
      <c r="D57" s="17"/>
      <c r="E57" s="17"/>
      <c r="F57" s="541"/>
    </row>
    <row r="58" spans="1:6">
      <c r="A58" s="80">
        <f t="shared" si="0"/>
        <v>48</v>
      </c>
      <c r="B58" s="17"/>
      <c r="C58" s="17"/>
      <c r="D58" s="17"/>
      <c r="E58" s="17"/>
      <c r="F58" s="541"/>
    </row>
    <row r="59" spans="1:6">
      <c r="A59" s="80">
        <f t="shared" si="0"/>
        <v>49</v>
      </c>
      <c r="B59" s="17"/>
      <c r="C59" s="17"/>
      <c r="D59" s="17"/>
      <c r="E59" s="17"/>
      <c r="F59" s="541"/>
    </row>
    <row r="60" spans="1:6">
      <c r="A60" s="80">
        <f t="shared" si="0"/>
        <v>50</v>
      </c>
      <c r="B60" s="17"/>
      <c r="C60" s="17"/>
      <c r="D60" s="17" t="s">
        <v>1182</v>
      </c>
      <c r="E60" s="922"/>
      <c r="F60" s="267">
        <f>SUM(F52:F59)</f>
        <v>0</v>
      </c>
    </row>
    <row r="61" spans="1:6" ht="15.75" thickBot="1">
      <c r="A61" s="367">
        <f t="shared" si="0"/>
        <v>51</v>
      </c>
      <c r="B61" s="275"/>
      <c r="C61" s="543" t="s">
        <v>2322</v>
      </c>
      <c r="D61" s="275"/>
      <c r="E61" s="275"/>
      <c r="F61" s="272">
        <f>F34+F51+F60</f>
        <v>11484914</v>
      </c>
    </row>
    <row r="62" spans="1:6" ht="15.75">
      <c r="A62" s="115" t="s">
        <v>3502</v>
      </c>
      <c r="B62" s="69"/>
      <c r="C62" s="923"/>
      <c r="D62" s="922"/>
      <c r="E62" s="17"/>
      <c r="F62" s="17"/>
    </row>
    <row r="63" spans="1:6">
      <c r="A63" s="69" t="s">
        <v>3503</v>
      </c>
      <c r="B63" s="69"/>
      <c r="C63" s="923"/>
      <c r="D63" s="69"/>
      <c r="E63" s="69"/>
      <c r="F63" s="69"/>
    </row>
    <row r="64" spans="1:6">
      <c r="A64" s="17"/>
      <c r="B64" s="69"/>
      <c r="C64" s="923"/>
      <c r="D64" s="69"/>
      <c r="E64" s="17"/>
      <c r="F64" s="17"/>
    </row>
    <row r="67" spans="1:6" ht="15.75">
      <c r="A67" s="71" t="s">
        <v>558</v>
      </c>
      <c r="B67" s="923"/>
      <c r="C67" s="923"/>
      <c r="D67" s="923"/>
      <c r="E67" s="923"/>
      <c r="F67" s="923"/>
    </row>
    <row r="69" spans="1:6" ht="16.5" thickBot="1">
      <c r="A69" s="990" t="str">
        <f>'Data Sheet'!$C$25</f>
        <v xml:space="preserve"> New York State Electric &amp; Gas Corporation</v>
      </c>
      <c r="B69" s="922"/>
      <c r="C69" s="922"/>
      <c r="D69" s="922"/>
      <c r="E69" s="980" t="str">
        <f>'Data Sheet'!$C$40</f>
        <v xml:space="preserve"> </v>
      </c>
      <c r="F69" t="str">
        <f>'Data Sheet'!$C$38</f>
        <v>12/31/2016</v>
      </c>
    </row>
    <row r="70" spans="1:6">
      <c r="A70" s="29"/>
      <c r="B70" s="66"/>
      <c r="C70" s="66"/>
      <c r="D70" s="66"/>
      <c r="E70" s="66"/>
      <c r="F70" s="67"/>
    </row>
    <row r="71" spans="1:6">
      <c r="A71" s="310" t="s">
        <v>507</v>
      </c>
      <c r="B71" s="69"/>
      <c r="C71" s="69"/>
      <c r="D71" s="69"/>
      <c r="E71" s="69"/>
      <c r="F71" s="70"/>
    </row>
    <row r="72" spans="1:6">
      <c r="A72" s="72"/>
      <c r="B72" s="17"/>
      <c r="C72" s="17"/>
      <c r="D72" s="17"/>
      <c r="E72" s="17"/>
      <c r="F72" s="73"/>
    </row>
    <row r="73" spans="1:6">
      <c r="A73" s="336" t="s">
        <v>1718</v>
      </c>
      <c r="B73" s="89"/>
      <c r="C73" s="1004" t="s">
        <v>1773</v>
      </c>
      <c r="D73" s="338"/>
      <c r="E73" s="338"/>
      <c r="F73" s="331" t="s">
        <v>1829</v>
      </c>
    </row>
    <row r="74" spans="1:6">
      <c r="A74" s="278" t="s">
        <v>1721</v>
      </c>
      <c r="B74" s="77"/>
      <c r="C74" s="999" t="s">
        <v>3007</v>
      </c>
      <c r="D74" s="75"/>
      <c r="E74" s="75"/>
      <c r="F74" s="241" t="s">
        <v>3008</v>
      </c>
    </row>
    <row r="75" spans="1:6">
      <c r="A75" s="80">
        <f>A61+1</f>
        <v>52</v>
      </c>
      <c r="B75" s="17"/>
      <c r="C75" s="17"/>
      <c r="D75" s="17"/>
      <c r="E75" s="17"/>
      <c r="F75" s="283"/>
    </row>
    <row r="76" spans="1:6">
      <c r="A76" s="80">
        <f t="shared" ref="A76:A123" si="1">A75+1</f>
        <v>53</v>
      </c>
      <c r="B76" s="17"/>
      <c r="C76" s="17"/>
      <c r="D76" s="17"/>
      <c r="E76" s="17"/>
      <c r="F76" s="283"/>
    </row>
    <row r="77" spans="1:6">
      <c r="A77" s="80">
        <f t="shared" si="1"/>
        <v>54</v>
      </c>
      <c r="B77" s="17"/>
      <c r="C77" s="17"/>
      <c r="D77" s="17"/>
      <c r="E77" s="17"/>
      <c r="F77" s="283"/>
    </row>
    <row r="78" spans="1:6">
      <c r="A78" s="80">
        <f t="shared" si="1"/>
        <v>55</v>
      </c>
      <c r="B78" s="17"/>
      <c r="C78" s="17"/>
      <c r="D78" s="17"/>
      <c r="E78" s="17"/>
      <c r="F78" s="283"/>
    </row>
    <row r="79" spans="1:6">
      <c r="A79" s="80">
        <f t="shared" si="1"/>
        <v>56</v>
      </c>
      <c r="B79" s="17"/>
      <c r="C79" s="514"/>
      <c r="D79" s="514"/>
      <c r="E79" s="514"/>
      <c r="F79" s="283"/>
    </row>
    <row r="80" spans="1:6">
      <c r="A80" s="80">
        <f t="shared" si="1"/>
        <v>57</v>
      </c>
      <c r="B80" s="17"/>
      <c r="C80" s="17"/>
      <c r="D80" s="17"/>
      <c r="E80" s="17"/>
      <c r="F80" s="283"/>
    </row>
    <row r="81" spans="1:6">
      <c r="A81" s="80">
        <f t="shared" si="1"/>
        <v>58</v>
      </c>
      <c r="B81" s="17"/>
      <c r="C81" s="17"/>
      <c r="D81" s="17"/>
      <c r="E81" s="17"/>
      <c r="F81" s="283"/>
    </row>
    <row r="82" spans="1:6">
      <c r="A82" s="80">
        <f t="shared" si="1"/>
        <v>59</v>
      </c>
      <c r="B82" s="17"/>
      <c r="C82" s="17"/>
      <c r="D82" s="17"/>
      <c r="E82" s="17"/>
      <c r="F82" s="283"/>
    </row>
    <row r="83" spans="1:6">
      <c r="A83" s="80">
        <f t="shared" si="1"/>
        <v>60</v>
      </c>
      <c r="B83" s="17"/>
      <c r="C83" s="17"/>
      <c r="D83" s="17"/>
      <c r="E83" s="922"/>
      <c r="F83" s="283"/>
    </row>
    <row r="84" spans="1:6">
      <c r="A84" s="80">
        <f t="shared" si="1"/>
        <v>61</v>
      </c>
      <c r="B84" s="17"/>
      <c r="C84" s="17"/>
      <c r="D84" s="17"/>
      <c r="E84" s="17"/>
      <c r="F84" s="541"/>
    </row>
    <row r="85" spans="1:6">
      <c r="A85" s="80">
        <f t="shared" si="1"/>
        <v>62</v>
      </c>
      <c r="B85" s="17"/>
      <c r="C85" s="17"/>
      <c r="D85" s="17"/>
      <c r="E85" s="17"/>
      <c r="F85" s="541"/>
    </row>
    <row r="86" spans="1:6">
      <c r="A86" s="80">
        <f t="shared" si="1"/>
        <v>63</v>
      </c>
      <c r="B86" s="17"/>
      <c r="C86" s="17"/>
      <c r="D86" s="17"/>
      <c r="E86" s="17"/>
      <c r="F86" s="541"/>
    </row>
    <row r="87" spans="1:6">
      <c r="A87" s="80">
        <f t="shared" si="1"/>
        <v>64</v>
      </c>
      <c r="B87" s="17"/>
      <c r="C87" s="17"/>
      <c r="D87" s="17"/>
      <c r="E87" s="17"/>
      <c r="F87" s="541"/>
    </row>
    <row r="88" spans="1:6">
      <c r="A88" s="80">
        <f t="shared" si="1"/>
        <v>65</v>
      </c>
      <c r="B88" s="17"/>
      <c r="C88" s="17"/>
      <c r="D88" s="17"/>
      <c r="E88" s="17"/>
      <c r="F88" s="541"/>
    </row>
    <row r="89" spans="1:6">
      <c r="A89" s="80">
        <f t="shared" si="1"/>
        <v>66</v>
      </c>
      <c r="B89" s="17"/>
      <c r="C89" s="17"/>
      <c r="D89" s="17"/>
      <c r="E89" s="17"/>
      <c r="F89" s="541"/>
    </row>
    <row r="90" spans="1:6">
      <c r="A90" s="80">
        <f t="shared" si="1"/>
        <v>67</v>
      </c>
      <c r="B90" s="17"/>
      <c r="C90" s="17"/>
      <c r="D90" s="17"/>
      <c r="E90" s="17"/>
      <c r="F90" s="541"/>
    </row>
    <row r="91" spans="1:6">
      <c r="A91" s="80">
        <f t="shared" si="1"/>
        <v>68</v>
      </c>
      <c r="B91" s="17"/>
      <c r="C91" s="17"/>
      <c r="D91" s="17"/>
      <c r="E91" s="17"/>
      <c r="F91" s="541"/>
    </row>
    <row r="92" spans="1:6">
      <c r="A92" s="80">
        <f t="shared" si="1"/>
        <v>69</v>
      </c>
      <c r="B92" s="17"/>
      <c r="C92" s="17"/>
      <c r="D92" s="17"/>
      <c r="E92" s="17"/>
      <c r="F92" s="541"/>
    </row>
    <row r="93" spans="1:6">
      <c r="A93" s="80">
        <f t="shared" si="1"/>
        <v>70</v>
      </c>
      <c r="B93" s="17"/>
      <c r="C93" s="17"/>
      <c r="D93" s="17"/>
      <c r="E93" s="17"/>
      <c r="F93" s="541"/>
    </row>
    <row r="94" spans="1:6">
      <c r="A94" s="80">
        <f t="shared" si="1"/>
        <v>71</v>
      </c>
      <c r="B94" s="17"/>
      <c r="C94" s="17"/>
      <c r="D94" s="17"/>
      <c r="E94" s="17"/>
      <c r="F94" s="541"/>
    </row>
    <row r="95" spans="1:6">
      <c r="A95" s="80">
        <f t="shared" si="1"/>
        <v>72</v>
      </c>
      <c r="B95" s="17"/>
      <c r="C95" s="17"/>
      <c r="D95" s="17"/>
      <c r="E95" s="17"/>
      <c r="F95" s="541"/>
    </row>
    <row r="96" spans="1:6">
      <c r="A96" s="80">
        <f t="shared" si="1"/>
        <v>73</v>
      </c>
      <c r="B96" s="17"/>
      <c r="C96" s="17"/>
      <c r="D96" s="17"/>
      <c r="E96" s="922"/>
      <c r="F96" s="541"/>
    </row>
    <row r="97" spans="1:6">
      <c r="A97" s="80">
        <f t="shared" si="1"/>
        <v>74</v>
      </c>
      <c r="B97" s="17"/>
      <c r="C97" s="17"/>
      <c r="D97" s="17"/>
      <c r="E97" s="922"/>
      <c r="F97" s="541"/>
    </row>
    <row r="98" spans="1:6">
      <c r="A98" s="80">
        <f t="shared" si="1"/>
        <v>75</v>
      </c>
      <c r="B98" s="17"/>
      <c r="C98" s="17"/>
      <c r="D98" s="17"/>
      <c r="E98" s="17"/>
      <c r="F98" s="541"/>
    </row>
    <row r="99" spans="1:6">
      <c r="A99" s="80">
        <f t="shared" si="1"/>
        <v>76</v>
      </c>
      <c r="B99" s="17"/>
      <c r="C99" s="17"/>
      <c r="D99" s="17"/>
      <c r="E99" s="17"/>
      <c r="F99" s="541"/>
    </row>
    <row r="100" spans="1:6">
      <c r="A100" s="80">
        <f t="shared" si="1"/>
        <v>77</v>
      </c>
      <c r="B100" s="17"/>
      <c r="C100" s="17"/>
      <c r="D100" s="17"/>
      <c r="E100" s="17"/>
      <c r="F100" s="541"/>
    </row>
    <row r="101" spans="1:6">
      <c r="A101" s="80">
        <f t="shared" si="1"/>
        <v>78</v>
      </c>
      <c r="B101" s="17"/>
      <c r="C101" s="17"/>
      <c r="D101" s="17"/>
      <c r="E101" s="17"/>
      <c r="F101" s="541"/>
    </row>
    <row r="102" spans="1:6">
      <c r="A102" s="80">
        <f t="shared" si="1"/>
        <v>79</v>
      </c>
      <c r="B102" s="17"/>
      <c r="C102" s="17"/>
      <c r="D102" s="17"/>
      <c r="E102" s="17"/>
      <c r="F102" s="541"/>
    </row>
    <row r="103" spans="1:6">
      <c r="A103" s="80">
        <f t="shared" si="1"/>
        <v>80</v>
      </c>
      <c r="B103" s="17"/>
      <c r="C103" s="17"/>
      <c r="D103" s="17"/>
      <c r="E103" s="17"/>
      <c r="F103" s="541"/>
    </row>
    <row r="104" spans="1:6">
      <c r="A104" s="80">
        <f t="shared" si="1"/>
        <v>81</v>
      </c>
      <c r="B104" s="17"/>
      <c r="C104" s="17"/>
      <c r="D104" s="17"/>
      <c r="E104" s="17"/>
      <c r="F104" s="541"/>
    </row>
    <row r="105" spans="1:6">
      <c r="A105" s="80">
        <f t="shared" si="1"/>
        <v>82</v>
      </c>
      <c r="B105" s="17"/>
      <c r="C105" s="17"/>
      <c r="D105" s="17"/>
      <c r="E105" s="17"/>
      <c r="F105" s="541"/>
    </row>
    <row r="106" spans="1:6">
      <c r="A106" s="80">
        <f t="shared" si="1"/>
        <v>83</v>
      </c>
      <c r="B106" s="17"/>
      <c r="C106" s="17"/>
      <c r="D106" s="17"/>
      <c r="E106" s="17"/>
      <c r="F106" s="541"/>
    </row>
    <row r="107" spans="1:6">
      <c r="A107" s="80">
        <f t="shared" si="1"/>
        <v>84</v>
      </c>
      <c r="B107" s="17"/>
      <c r="C107" s="17"/>
      <c r="D107" s="17"/>
      <c r="E107" s="17"/>
      <c r="F107" s="541"/>
    </row>
    <row r="108" spans="1:6">
      <c r="A108" s="80">
        <f t="shared" si="1"/>
        <v>85</v>
      </c>
      <c r="B108" s="17"/>
      <c r="C108" s="17"/>
      <c r="D108" s="17"/>
      <c r="E108" s="17"/>
      <c r="F108" s="541"/>
    </row>
    <row r="109" spans="1:6">
      <c r="A109" s="80">
        <f t="shared" si="1"/>
        <v>86</v>
      </c>
      <c r="B109" s="17"/>
      <c r="C109" s="17"/>
      <c r="D109" s="17"/>
      <c r="E109" s="922"/>
      <c r="F109" s="541"/>
    </row>
    <row r="110" spans="1:6">
      <c r="A110" s="80">
        <f t="shared" si="1"/>
        <v>87</v>
      </c>
      <c r="B110" s="17"/>
      <c r="C110" s="17"/>
      <c r="D110" s="17"/>
      <c r="E110" s="17"/>
      <c r="F110" s="541"/>
    </row>
    <row r="111" spans="1:6">
      <c r="A111" s="80">
        <f t="shared" si="1"/>
        <v>88</v>
      </c>
      <c r="B111" s="17"/>
      <c r="C111" s="17"/>
      <c r="D111" s="17"/>
      <c r="E111" s="17"/>
      <c r="F111" s="541"/>
    </row>
    <row r="112" spans="1:6">
      <c r="A112" s="80">
        <f t="shared" si="1"/>
        <v>89</v>
      </c>
      <c r="B112" s="17"/>
      <c r="C112" s="17"/>
      <c r="D112" s="17"/>
      <c r="E112" s="17"/>
      <c r="F112" s="541"/>
    </row>
    <row r="113" spans="1:6">
      <c r="A113" s="80">
        <f t="shared" si="1"/>
        <v>90</v>
      </c>
      <c r="B113" s="17"/>
      <c r="C113" s="17"/>
      <c r="D113" s="17"/>
      <c r="E113" s="17"/>
      <c r="F113" s="541"/>
    </row>
    <row r="114" spans="1:6">
      <c r="A114" s="80">
        <f t="shared" si="1"/>
        <v>91</v>
      </c>
      <c r="B114" s="17"/>
      <c r="C114" s="17"/>
      <c r="D114" s="17"/>
      <c r="E114" s="17"/>
      <c r="F114" s="541"/>
    </row>
    <row r="115" spans="1:6">
      <c r="A115" s="80">
        <f t="shared" si="1"/>
        <v>92</v>
      </c>
      <c r="B115" s="17"/>
      <c r="C115" s="17"/>
      <c r="D115" s="17"/>
      <c r="E115" s="17"/>
      <c r="F115" s="541"/>
    </row>
    <row r="116" spans="1:6">
      <c r="A116" s="80">
        <f t="shared" si="1"/>
        <v>93</v>
      </c>
      <c r="B116" s="17"/>
      <c r="C116" s="17"/>
      <c r="D116" s="17"/>
      <c r="E116" s="17"/>
      <c r="F116" s="541"/>
    </row>
    <row r="117" spans="1:6">
      <c r="A117" s="80">
        <f t="shared" si="1"/>
        <v>94</v>
      </c>
      <c r="B117" s="17"/>
      <c r="C117" s="17"/>
      <c r="D117" s="17"/>
      <c r="E117" s="17"/>
      <c r="F117" s="541"/>
    </row>
    <row r="118" spans="1:6">
      <c r="A118" s="80">
        <f t="shared" si="1"/>
        <v>95</v>
      </c>
      <c r="B118" s="17"/>
      <c r="C118" s="17"/>
      <c r="D118" s="17"/>
      <c r="E118" s="17"/>
      <c r="F118" s="541"/>
    </row>
    <row r="119" spans="1:6">
      <c r="A119" s="80">
        <f t="shared" si="1"/>
        <v>96</v>
      </c>
      <c r="B119" s="17"/>
      <c r="C119" s="17"/>
      <c r="D119" s="17"/>
      <c r="E119" s="17"/>
      <c r="F119" s="541"/>
    </row>
    <row r="120" spans="1:6">
      <c r="A120" s="80">
        <f t="shared" si="1"/>
        <v>97</v>
      </c>
      <c r="B120" s="17"/>
      <c r="C120" s="17"/>
      <c r="D120" s="17"/>
      <c r="E120" s="17"/>
      <c r="F120" s="541"/>
    </row>
    <row r="121" spans="1:6">
      <c r="A121" s="80">
        <f t="shared" si="1"/>
        <v>98</v>
      </c>
      <c r="B121" s="17"/>
      <c r="C121" s="17"/>
      <c r="D121" s="17"/>
      <c r="E121" s="17"/>
      <c r="F121" s="541"/>
    </row>
    <row r="122" spans="1:6">
      <c r="A122" s="80">
        <f t="shared" si="1"/>
        <v>99</v>
      </c>
      <c r="B122" s="17"/>
      <c r="C122" s="17"/>
      <c r="D122" s="17"/>
      <c r="E122" s="922"/>
      <c r="F122" s="283"/>
    </row>
    <row r="123" spans="1:6" ht="15.75" thickBot="1">
      <c r="A123" s="367">
        <f t="shared" si="1"/>
        <v>100</v>
      </c>
      <c r="B123" s="113"/>
      <c r="C123" s="113"/>
      <c r="D123" s="113"/>
      <c r="E123" s="113"/>
      <c r="F123" s="295"/>
    </row>
    <row r="124" spans="1:6" ht="15.75">
      <c r="A124" s="115" t="str">
        <f>A62</f>
        <v>FERC FORM NO.1 (ED. 12-94) NYPSC Modified-96</v>
      </c>
      <c r="B124" s="69"/>
      <c r="C124" s="923"/>
      <c r="D124" s="69"/>
      <c r="E124" s="17"/>
      <c r="F124" s="17"/>
    </row>
    <row r="125" spans="1:6">
      <c r="A125" s="69" t="s">
        <v>3504</v>
      </c>
      <c r="B125" s="923"/>
      <c r="C125" s="923"/>
      <c r="D125" s="923"/>
      <c r="E125" s="923"/>
      <c r="F125" s="923"/>
    </row>
  </sheetData>
  <printOptions horizontalCentered="1" verticalCentered="1"/>
  <pageMargins left="0.5" right="0.5" top="0.25" bottom="0.25" header="0" footer="0"/>
  <pageSetup scale="73" fitToHeight="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0"/>
  <sheetViews>
    <sheetView defaultGridColor="0" view="pageBreakPreview" topLeftCell="A10" colorId="22" zoomScale="80" zoomScaleNormal="85" zoomScaleSheetLayoutView="80" workbookViewId="0">
      <selection activeCell="C52" sqref="C52"/>
    </sheetView>
  </sheetViews>
  <sheetFormatPr defaultColWidth="9.6640625" defaultRowHeight="15"/>
  <cols>
    <col min="1" max="1" width="4.6640625" style="1626" customWidth="1"/>
    <col min="2" max="2" width="1.6640625" style="1626" customWidth="1"/>
    <col min="3" max="3" width="38.77734375" style="1626" customWidth="1"/>
    <col min="4" max="4" width="14.6640625" style="1626" customWidth="1"/>
    <col min="5" max="5" width="17.21875" style="1626" bestFit="1" customWidth="1"/>
    <col min="6" max="8" width="14.6640625" style="1626" customWidth="1"/>
    <col min="9" max="16384" width="9.6640625" style="1626"/>
  </cols>
  <sheetData>
    <row r="1" spans="1:8">
      <c r="A1" s="1578" t="s">
        <v>2204</v>
      </c>
      <c r="B1" s="1734"/>
      <c r="C1" s="1579"/>
      <c r="D1" s="1942" t="s">
        <v>1335</v>
      </c>
      <c r="E1" s="1734"/>
      <c r="F1" s="1734"/>
      <c r="G1" s="1942" t="s">
        <v>1791</v>
      </c>
      <c r="H1" s="2003" t="s">
        <v>1792</v>
      </c>
    </row>
    <row r="2" spans="1:8">
      <c r="A2" s="1582" t="str">
        <f>'Data Sheet'!$C$25</f>
        <v xml:space="preserve"> New York State Electric &amp; Gas Corporation</v>
      </c>
      <c r="B2" s="1604"/>
      <c r="C2" s="1583"/>
      <c r="D2" s="1853" t="s">
        <v>1148</v>
      </c>
      <c r="E2" s="1851"/>
      <c r="F2" s="1604"/>
      <c r="G2" s="1853" t="s">
        <v>1794</v>
      </c>
      <c r="H2" s="2004"/>
    </row>
    <row r="3" spans="1:8" ht="15" customHeight="1">
      <c r="A3" s="1585"/>
      <c r="B3" s="1748"/>
      <c r="C3" s="1586"/>
      <c r="D3" s="1944" t="s">
        <v>1149</v>
      </c>
      <c r="E3" s="1748"/>
      <c r="F3" s="1748"/>
      <c r="G3" s="2264" t="str">
        <f>'Data Sheet'!$C$40</f>
        <v xml:space="preserve"> </v>
      </c>
      <c r="H3" s="2342" t="str">
        <f>'Data Sheet'!$C$38</f>
        <v>12/31/2016</v>
      </c>
    </row>
    <row r="4" spans="1:8" ht="15" customHeight="1">
      <c r="A4" s="2066" t="s">
        <v>3505</v>
      </c>
      <c r="B4" s="1619"/>
      <c r="C4" s="2301"/>
      <c r="D4" s="1619"/>
      <c r="E4" s="1619"/>
      <c r="F4" s="1619"/>
      <c r="G4" s="1619"/>
      <c r="H4" s="2039"/>
    </row>
    <row r="5" spans="1:8">
      <c r="A5" s="1585"/>
      <c r="B5" s="1748"/>
      <c r="C5" s="1748" t="s">
        <v>3506</v>
      </c>
      <c r="D5" s="1748"/>
      <c r="E5" s="1748"/>
      <c r="F5" s="1748"/>
      <c r="G5" s="1748"/>
      <c r="H5" s="1945"/>
    </row>
    <row r="6" spans="1:8">
      <c r="A6" s="2783" t="s">
        <v>2389</v>
      </c>
      <c r="B6" s="2639" t="s">
        <v>4614</v>
      </c>
      <c r="C6" s="2639"/>
      <c r="D6" s="2639"/>
      <c r="E6" s="2639"/>
      <c r="F6" s="2639"/>
      <c r="G6" s="2639"/>
      <c r="H6" s="2640"/>
    </row>
    <row r="7" spans="1:8">
      <c r="A7" s="2783"/>
      <c r="B7" s="2639" t="s">
        <v>4615</v>
      </c>
      <c r="C7" s="2639"/>
      <c r="D7" s="2639"/>
      <c r="E7" s="2639"/>
      <c r="F7" s="2639"/>
      <c r="G7" s="2639"/>
      <c r="H7" s="2640"/>
    </row>
    <row r="8" spans="1:8">
      <c r="A8" s="2783"/>
      <c r="B8" s="2639" t="s">
        <v>4076</v>
      </c>
      <c r="C8" s="2639"/>
      <c r="D8" s="2639"/>
      <c r="E8" s="2639"/>
      <c r="F8" s="2639"/>
      <c r="G8" s="2639"/>
      <c r="H8" s="2640"/>
    </row>
    <row r="9" spans="1:8">
      <c r="A9" s="2404" t="s">
        <v>2306</v>
      </c>
      <c r="B9" s="1948" t="s">
        <v>3139</v>
      </c>
      <c r="C9" s="1948"/>
      <c r="D9" s="1948"/>
      <c r="E9" s="1948"/>
      <c r="F9" s="1948"/>
      <c r="G9" s="1948"/>
      <c r="H9" s="1949"/>
    </row>
    <row r="10" spans="1:8">
      <c r="A10" s="2404"/>
      <c r="B10" s="1948" t="s">
        <v>3140</v>
      </c>
      <c r="C10" s="1948"/>
      <c r="D10" s="1948"/>
      <c r="E10" s="1948"/>
      <c r="F10" s="1948"/>
      <c r="G10" s="1948"/>
      <c r="H10" s="1949"/>
    </row>
    <row r="11" spans="1:8">
      <c r="A11" s="2404" t="s">
        <v>2307</v>
      </c>
      <c r="B11" s="1948" t="s">
        <v>3141</v>
      </c>
      <c r="C11" s="1948"/>
      <c r="D11" s="1948"/>
      <c r="E11" s="1948"/>
      <c r="F11" s="1948"/>
      <c r="G11" s="1948"/>
      <c r="H11" s="1949"/>
    </row>
    <row r="12" spans="1:8">
      <c r="A12" s="2404"/>
      <c r="B12" s="1948" t="s">
        <v>3142</v>
      </c>
      <c r="C12" s="1948"/>
      <c r="D12" s="1948"/>
      <c r="E12" s="1948"/>
      <c r="F12" s="1948"/>
      <c r="G12" s="1948"/>
      <c r="H12" s="1949"/>
    </row>
    <row r="13" spans="1:8">
      <c r="A13" s="2404"/>
      <c r="B13" s="1948" t="s">
        <v>3234</v>
      </c>
      <c r="C13" s="1948"/>
      <c r="D13" s="1948"/>
      <c r="E13" s="1948"/>
      <c r="F13" s="1948"/>
      <c r="G13" s="1948"/>
      <c r="H13" s="1949"/>
    </row>
    <row r="14" spans="1:8">
      <c r="A14" s="2404"/>
      <c r="B14" s="1948" t="s">
        <v>3235</v>
      </c>
      <c r="C14" s="1948"/>
      <c r="D14" s="1948"/>
      <c r="E14" s="1948"/>
      <c r="F14" s="1948"/>
      <c r="G14" s="1948"/>
      <c r="H14" s="1949"/>
    </row>
    <row r="15" spans="1:8">
      <c r="A15" s="2404"/>
      <c r="B15" s="1948" t="s">
        <v>3236</v>
      </c>
      <c r="C15" s="1948"/>
      <c r="D15" s="1948"/>
      <c r="E15" s="1948"/>
      <c r="F15" s="1948"/>
      <c r="G15" s="1948"/>
      <c r="H15" s="1949"/>
    </row>
    <row r="16" spans="1:8">
      <c r="A16" s="2404"/>
      <c r="B16" s="1948" t="s">
        <v>3237</v>
      </c>
      <c r="C16" s="1948"/>
      <c r="D16" s="1948"/>
      <c r="E16" s="1948"/>
      <c r="F16" s="1948"/>
      <c r="G16" s="1948"/>
      <c r="H16" s="1949"/>
    </row>
    <row r="17" spans="1:8">
      <c r="A17" s="2404"/>
      <c r="B17" s="1948" t="s">
        <v>3238</v>
      </c>
      <c r="C17" s="1948"/>
      <c r="D17" s="1948"/>
      <c r="E17" s="1948"/>
      <c r="F17" s="1948"/>
      <c r="G17" s="1948"/>
      <c r="H17" s="1949"/>
    </row>
    <row r="18" spans="1:8">
      <c r="A18" s="2404"/>
      <c r="B18" s="1948" t="s">
        <v>3239</v>
      </c>
      <c r="C18" s="1948"/>
      <c r="D18" s="1948"/>
      <c r="E18" s="1948"/>
      <c r="F18" s="1948"/>
      <c r="G18" s="1948"/>
      <c r="H18" s="1949"/>
    </row>
    <row r="19" spans="1:8">
      <c r="A19" s="2404"/>
      <c r="B19" s="1948" t="s">
        <v>3240</v>
      </c>
      <c r="C19" s="1948"/>
      <c r="D19" s="1948"/>
      <c r="E19" s="1948"/>
      <c r="F19" s="1948"/>
      <c r="G19" s="1948"/>
      <c r="H19" s="1949"/>
    </row>
    <row r="20" spans="1:8">
      <c r="A20" s="2404"/>
      <c r="B20" s="1948" t="s">
        <v>3241</v>
      </c>
      <c r="C20" s="1948"/>
      <c r="D20" s="1948"/>
      <c r="E20" s="1948"/>
      <c r="F20" s="1948"/>
      <c r="G20" s="1948"/>
      <c r="H20" s="1949"/>
    </row>
    <row r="21" spans="1:8">
      <c r="A21" s="2404"/>
      <c r="B21" s="1948" t="s">
        <v>3242</v>
      </c>
      <c r="C21" s="1948"/>
      <c r="D21" s="1948"/>
      <c r="E21" s="1948"/>
      <c r="F21" s="1948"/>
      <c r="G21" s="1948"/>
      <c r="H21" s="1949"/>
    </row>
    <row r="22" spans="1:8">
      <c r="A22" s="2404"/>
      <c r="B22" s="1948" t="s">
        <v>3243</v>
      </c>
      <c r="C22" s="1948"/>
      <c r="D22" s="1948"/>
      <c r="E22" s="1948"/>
      <c r="F22" s="1948"/>
      <c r="G22" s="1948"/>
      <c r="H22" s="1949"/>
    </row>
    <row r="23" spans="1:8">
      <c r="A23" s="2404"/>
      <c r="B23" s="1948" t="s">
        <v>3244</v>
      </c>
      <c r="C23" s="1948"/>
      <c r="D23" s="1948"/>
      <c r="E23" s="1948"/>
      <c r="F23" s="1948"/>
      <c r="G23" s="1948"/>
      <c r="H23" s="1949"/>
    </row>
    <row r="24" spans="1:8">
      <c r="A24" s="2404" t="s">
        <v>3696</v>
      </c>
      <c r="B24" s="1948" t="s">
        <v>3245</v>
      </c>
      <c r="C24" s="1948"/>
      <c r="D24" s="1948"/>
      <c r="E24" s="1948"/>
      <c r="F24" s="1948"/>
      <c r="G24" s="1948"/>
      <c r="H24" s="1949"/>
    </row>
    <row r="25" spans="1:8">
      <c r="A25" s="2404"/>
      <c r="B25" s="1948" t="s">
        <v>3246</v>
      </c>
      <c r="C25" s="1948"/>
      <c r="D25" s="1948"/>
      <c r="E25" s="1948"/>
      <c r="F25" s="1948"/>
      <c r="G25" s="1948"/>
      <c r="H25" s="1949"/>
    </row>
    <row r="26" spans="1:8">
      <c r="A26" s="2006"/>
      <c r="B26" s="2007"/>
      <c r="C26" s="2007" t="s">
        <v>3247</v>
      </c>
      <c r="D26" s="2007"/>
      <c r="E26" s="2007"/>
      <c r="F26" s="2007"/>
      <c r="G26" s="2007"/>
      <c r="H26" s="2008"/>
    </row>
    <row r="27" spans="1:8">
      <c r="A27" s="1610"/>
      <c r="B27" s="1853"/>
      <c r="C27" s="1604"/>
      <c r="D27" s="1853"/>
      <c r="E27" s="2795" t="s">
        <v>3248</v>
      </c>
      <c r="F27" s="1872" t="s">
        <v>3179</v>
      </c>
      <c r="G27" s="1872" t="s">
        <v>3179</v>
      </c>
      <c r="H27" s="2004"/>
    </row>
    <row r="28" spans="1:8">
      <c r="A28" s="1610"/>
      <c r="B28" s="1853"/>
      <c r="C28" s="1604"/>
      <c r="D28" s="1872" t="s">
        <v>3248</v>
      </c>
      <c r="E28" s="2795" t="s">
        <v>4077</v>
      </c>
      <c r="F28" s="1872" t="s">
        <v>3249</v>
      </c>
      <c r="G28" s="1872" t="s">
        <v>3250</v>
      </c>
      <c r="H28" s="2004"/>
    </row>
    <row r="29" spans="1:8">
      <c r="A29" s="1610" t="s">
        <v>1958</v>
      </c>
      <c r="B29" s="1853"/>
      <c r="C29" s="1598" t="s">
        <v>3251</v>
      </c>
      <c r="D29" s="1872" t="s">
        <v>3252</v>
      </c>
      <c r="E29" s="2795" t="s">
        <v>4078</v>
      </c>
      <c r="F29" s="1872" t="s">
        <v>1</v>
      </c>
      <c r="G29" s="1872" t="s">
        <v>1</v>
      </c>
      <c r="H29" s="1953" t="s">
        <v>2322</v>
      </c>
    </row>
    <row r="30" spans="1:8">
      <c r="A30" s="1610" t="s">
        <v>1721</v>
      </c>
      <c r="B30" s="1853"/>
      <c r="C30" s="1604"/>
      <c r="D30" s="1872" t="s">
        <v>3253</v>
      </c>
      <c r="E30" s="2795" t="s">
        <v>4079</v>
      </c>
      <c r="F30" s="1872" t="s">
        <v>3254</v>
      </c>
      <c r="G30" s="1872" t="s">
        <v>3255</v>
      </c>
      <c r="H30" s="2004"/>
    </row>
    <row r="31" spans="1:8">
      <c r="A31" s="1954"/>
      <c r="B31" s="1944"/>
      <c r="C31" s="1601" t="s">
        <v>3007</v>
      </c>
      <c r="D31" s="1955" t="s">
        <v>3008</v>
      </c>
      <c r="E31" s="2796" t="s">
        <v>3009</v>
      </c>
      <c r="F31" s="1955" t="s">
        <v>3010</v>
      </c>
      <c r="G31" s="1955" t="s">
        <v>2337</v>
      </c>
      <c r="H31" s="1956" t="s">
        <v>2338</v>
      </c>
    </row>
    <row r="32" spans="1:8">
      <c r="A32" s="2430">
        <v>1</v>
      </c>
      <c r="B32" s="1958"/>
      <c r="C32" s="2007" t="s">
        <v>3256</v>
      </c>
      <c r="D32" s="2049"/>
      <c r="E32" s="2797"/>
      <c r="F32" s="2049">
        <v>34553</v>
      </c>
      <c r="G32" s="2049"/>
      <c r="H32" s="2010">
        <f t="shared" ref="H32:H42" si="0">SUM(D32:G32)</f>
        <v>34553</v>
      </c>
    </row>
    <row r="33" spans="1:9">
      <c r="A33" s="2430">
        <v>2</v>
      </c>
      <c r="B33" s="1958"/>
      <c r="C33" s="2007" t="s">
        <v>3257</v>
      </c>
      <c r="D33" s="2055">
        <v>13640</v>
      </c>
      <c r="E33" s="2674"/>
      <c r="F33" s="2055"/>
      <c r="G33" s="2055"/>
      <c r="H33" s="2014">
        <f t="shared" si="0"/>
        <v>13640</v>
      </c>
    </row>
    <row r="34" spans="1:9">
      <c r="A34" s="2430">
        <v>3</v>
      </c>
      <c r="B34" s="1958"/>
      <c r="C34" s="2007" t="s">
        <v>3258</v>
      </c>
      <c r="D34" s="2055"/>
      <c r="E34" s="2674"/>
      <c r="F34" s="2055"/>
      <c r="G34" s="2055"/>
      <c r="H34" s="2014">
        <f t="shared" si="0"/>
        <v>0</v>
      </c>
    </row>
    <row r="35" spans="1:9">
      <c r="A35" s="2430">
        <v>4</v>
      </c>
      <c r="B35" s="1958"/>
      <c r="C35" s="2007" t="s">
        <v>3259</v>
      </c>
      <c r="D35" s="2055">
        <v>2378530</v>
      </c>
      <c r="E35" s="2674"/>
      <c r="F35" s="2055"/>
      <c r="G35" s="2055"/>
      <c r="H35" s="2014">
        <f t="shared" si="0"/>
        <v>2378530</v>
      </c>
    </row>
    <row r="36" spans="1:9">
      <c r="A36" s="2430">
        <v>5</v>
      </c>
      <c r="B36" s="1958"/>
      <c r="C36" s="2007" t="s">
        <v>3260</v>
      </c>
      <c r="D36" s="2055"/>
      <c r="E36" s="2674"/>
      <c r="F36" s="2055"/>
      <c r="G36" s="2055"/>
      <c r="H36" s="2014">
        <f t="shared" si="0"/>
        <v>0</v>
      </c>
    </row>
    <row r="37" spans="1:9">
      <c r="A37" s="2430">
        <v>6</v>
      </c>
      <c r="B37" s="1958"/>
      <c r="C37" s="2007" t="s">
        <v>3261</v>
      </c>
      <c r="D37" s="2055">
        <v>2971</v>
      </c>
      <c r="E37" s="2674"/>
      <c r="F37" s="2055"/>
      <c r="G37" s="2055"/>
      <c r="H37" s="2014">
        <f t="shared" si="0"/>
        <v>2971</v>
      </c>
    </row>
    <row r="38" spans="1:9">
      <c r="A38" s="2430">
        <v>7</v>
      </c>
      <c r="B38" s="1958"/>
      <c r="C38" s="2007" t="s">
        <v>3262</v>
      </c>
      <c r="D38" s="2055">
        <v>16139856</v>
      </c>
      <c r="E38" s="2674"/>
      <c r="F38" s="2055"/>
      <c r="G38" s="2055"/>
      <c r="H38" s="2014">
        <f t="shared" si="0"/>
        <v>16139856</v>
      </c>
    </row>
    <row r="39" spans="1:9">
      <c r="A39" s="2430">
        <v>8</v>
      </c>
      <c r="B39" s="1958"/>
      <c r="C39" s="2007" t="s">
        <v>3263</v>
      </c>
      <c r="D39" s="2055">
        <v>49979848</v>
      </c>
      <c r="E39" s="2674"/>
      <c r="F39" s="2055"/>
      <c r="G39" s="2055"/>
      <c r="H39" s="2014">
        <f t="shared" si="0"/>
        <v>49979848</v>
      </c>
    </row>
    <row r="40" spans="1:9">
      <c r="A40" s="2798">
        <v>9</v>
      </c>
      <c r="B40" s="2642"/>
      <c r="C40" s="2661" t="s">
        <v>4080</v>
      </c>
      <c r="D40" s="2674"/>
      <c r="E40" s="2674"/>
      <c r="F40" s="2674"/>
      <c r="G40" s="2674"/>
      <c r="H40" s="2660">
        <f t="shared" si="0"/>
        <v>0</v>
      </c>
      <c r="I40" s="1581"/>
    </row>
    <row r="41" spans="1:9">
      <c r="A41" s="2430">
        <v>10</v>
      </c>
      <c r="B41" s="1958"/>
      <c r="C41" s="2007" t="s">
        <v>3264</v>
      </c>
      <c r="D41" s="2055">
        <v>9640133</v>
      </c>
      <c r="E41" s="2674"/>
      <c r="F41" s="2055">
        <v>10881</v>
      </c>
      <c r="G41" s="2055"/>
      <c r="H41" s="2014">
        <f t="shared" si="0"/>
        <v>9651014</v>
      </c>
    </row>
    <row r="42" spans="1:9">
      <c r="A42" s="2430">
        <v>11</v>
      </c>
      <c r="B42" s="1958"/>
      <c r="C42" s="2007" t="s">
        <v>3265</v>
      </c>
      <c r="D42" s="2055">
        <v>1886921</v>
      </c>
      <c r="E42" s="2674"/>
      <c r="F42" s="2055">
        <v>4748730</v>
      </c>
      <c r="G42" s="2055"/>
      <c r="H42" s="2014">
        <f t="shared" si="0"/>
        <v>6635651</v>
      </c>
    </row>
    <row r="43" spans="1:9" ht="15.75" thickBot="1">
      <c r="A43" s="2430">
        <v>12</v>
      </c>
      <c r="B43" s="1958"/>
      <c r="C43" s="2012" t="s">
        <v>172</v>
      </c>
      <c r="D43" s="2431">
        <f>SUM(D32:D42)</f>
        <v>80041899</v>
      </c>
      <c r="E43" s="2431">
        <f>SUM(E32:E42)</f>
        <v>0</v>
      </c>
      <c r="F43" s="2431">
        <f>SUM(F32:F42)</f>
        <v>4794164</v>
      </c>
      <c r="G43" s="2431">
        <f>SUM(G32:G42)</f>
        <v>0</v>
      </c>
      <c r="H43" s="2432">
        <f>SUM(H32:H42)</f>
        <v>84836063</v>
      </c>
    </row>
    <row r="44" spans="1:9" ht="15.75" thickTop="1">
      <c r="A44" s="2265" t="s">
        <v>3266</v>
      </c>
      <c r="B44" s="2048"/>
      <c r="C44" s="2048"/>
      <c r="D44" s="2048"/>
      <c r="E44" s="2048"/>
      <c r="F44" s="2048"/>
      <c r="G44" s="2048"/>
      <c r="H44" s="2266"/>
    </row>
    <row r="45" spans="1:9">
      <c r="A45" s="1582"/>
      <c r="B45" s="1604"/>
      <c r="C45" s="1604"/>
      <c r="D45" s="1604"/>
      <c r="E45" s="1604"/>
      <c r="F45" s="1604"/>
      <c r="G45" s="1604"/>
      <c r="H45" s="1584"/>
    </row>
    <row r="46" spans="1:9">
      <c r="A46" s="1582"/>
      <c r="B46" s="1604"/>
      <c r="C46" s="1604" t="s">
        <v>3256</v>
      </c>
      <c r="D46" s="1604"/>
      <c r="E46" s="1604"/>
      <c r="F46" s="1604"/>
      <c r="G46" s="1604"/>
      <c r="H46" s="1584"/>
    </row>
    <row r="47" spans="1:9">
      <c r="A47" s="1582"/>
      <c r="B47" s="1604"/>
      <c r="C47" s="1604"/>
      <c r="D47" s="1604"/>
      <c r="E47" s="1604"/>
      <c r="F47" s="1604"/>
      <c r="G47" s="1604"/>
      <c r="H47" s="1584"/>
    </row>
    <row r="48" spans="1:9">
      <c r="A48" s="1582"/>
      <c r="B48" s="1604"/>
      <c r="C48" s="1604" t="s">
        <v>5824</v>
      </c>
      <c r="D48" s="1604"/>
      <c r="E48" s="1604"/>
      <c r="F48" s="1604"/>
      <c r="G48" s="1604"/>
      <c r="H48" s="1584"/>
    </row>
    <row r="49" spans="1:8">
      <c r="A49" s="1582"/>
      <c r="B49" s="1604"/>
      <c r="C49" s="1604"/>
      <c r="D49" s="1604"/>
      <c r="E49" s="1604"/>
      <c r="F49" s="1604"/>
      <c r="G49" s="1604"/>
      <c r="H49" s="1584"/>
    </row>
    <row r="50" spans="1:8">
      <c r="A50" s="1582"/>
      <c r="B50" s="1604"/>
      <c r="C50" s="1604" t="s">
        <v>5825</v>
      </c>
      <c r="D50" s="1604"/>
      <c r="E50" s="1604"/>
      <c r="F50" s="1604"/>
      <c r="G50" s="1604"/>
      <c r="H50" s="1584"/>
    </row>
    <row r="51" spans="1:8">
      <c r="A51" s="1582"/>
      <c r="B51" s="1604"/>
      <c r="C51" s="1604"/>
      <c r="D51" s="1604"/>
      <c r="E51" s="1604"/>
      <c r="F51" s="1604"/>
      <c r="G51" s="1604"/>
      <c r="H51" s="1584"/>
    </row>
    <row r="52" spans="1:8">
      <c r="A52" s="1582"/>
      <c r="B52" s="1604"/>
      <c r="C52" s="1604"/>
      <c r="D52" s="1604"/>
      <c r="E52" s="1604"/>
      <c r="F52" s="1604"/>
      <c r="G52" s="1604"/>
      <c r="H52" s="1584"/>
    </row>
    <row r="53" spans="1:8">
      <c r="A53" s="1582"/>
      <c r="B53" s="1604"/>
      <c r="C53" s="1604"/>
      <c r="D53" s="1604"/>
      <c r="E53" s="1604"/>
      <c r="F53" s="1604"/>
      <c r="G53" s="1604"/>
      <c r="H53" s="1584"/>
    </row>
    <row r="54" spans="1:8">
      <c r="A54" s="1582"/>
      <c r="B54" s="1604"/>
      <c r="C54" s="1604"/>
      <c r="D54" s="1604"/>
      <c r="E54" s="1604"/>
      <c r="F54" s="1604"/>
      <c r="G54" s="1604"/>
      <c r="H54" s="1584"/>
    </row>
    <row r="55" spans="1:8">
      <c r="A55" s="1582"/>
      <c r="B55" s="1604"/>
      <c r="C55" s="1604"/>
      <c r="D55" s="1604"/>
      <c r="E55" s="1604"/>
      <c r="F55" s="1604"/>
      <c r="G55" s="1604"/>
      <c r="H55" s="1584"/>
    </row>
    <row r="56" spans="1:8">
      <c r="A56" s="1582"/>
      <c r="B56" s="1604"/>
      <c r="C56" s="1604"/>
      <c r="D56" s="1604"/>
      <c r="E56" s="1604"/>
      <c r="F56" s="1604"/>
      <c r="G56" s="1604"/>
      <c r="H56" s="1584"/>
    </row>
    <row r="57" spans="1:8" ht="15.75" thickBot="1">
      <c r="A57" s="1818"/>
      <c r="B57" s="1615"/>
      <c r="C57" s="1615"/>
      <c r="D57" s="1615"/>
      <c r="E57" s="1615"/>
      <c r="F57" s="1615"/>
      <c r="G57" s="1615"/>
      <c r="H57" s="2068"/>
    </row>
    <row r="58" spans="1:8">
      <c r="A58" s="1604"/>
      <c r="B58" s="1604"/>
      <c r="C58" s="1604"/>
      <c r="D58" s="1604"/>
      <c r="E58" s="1604"/>
      <c r="F58" s="1604"/>
      <c r="G58" s="1604"/>
      <c r="H58" s="1604"/>
    </row>
    <row r="59" spans="1:8">
      <c r="A59" s="2799" t="s">
        <v>4664</v>
      </c>
      <c r="B59" s="2608"/>
      <c r="C59" s="2608"/>
      <c r="D59" s="2300"/>
      <c r="E59" s="2300"/>
      <c r="F59" s="1619"/>
      <c r="G59" s="1619"/>
      <c r="H59" s="1619"/>
    </row>
    <row r="60" spans="1:8">
      <c r="A60" s="1619" t="s">
        <v>3267</v>
      </c>
      <c r="B60" s="2301"/>
      <c r="C60" s="2301"/>
      <c r="D60" s="1619"/>
      <c r="E60" s="1619"/>
      <c r="F60" s="1619"/>
      <c r="G60" s="1619"/>
      <c r="H60" s="1619"/>
    </row>
  </sheetData>
  <printOptions horizontalCentered="1" verticalCentered="1"/>
  <pageMargins left="0.25" right="0.25" top="0.25" bottom="0.25" header="0" footer="0"/>
  <pageSetup scale="7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96"/>
  <sheetViews>
    <sheetView defaultGridColor="0" view="pageBreakPreview" colorId="22" zoomScaleNormal="100" zoomScaleSheetLayoutView="100" workbookViewId="0">
      <selection activeCell="C145" sqref="C145"/>
    </sheetView>
  </sheetViews>
  <sheetFormatPr defaultColWidth="9.6640625" defaultRowHeight="15"/>
  <cols>
    <col min="1" max="1" width="2.6640625" style="1986" customWidth="1"/>
    <col min="2" max="2" width="49.77734375" style="1581" customWidth="1"/>
    <col min="3" max="3" width="19.5546875" style="1581" customWidth="1"/>
    <col min="4" max="4" width="13.33203125" style="1581" customWidth="1"/>
    <col min="5" max="5" width="18.6640625" style="1581" customWidth="1"/>
    <col min="6" max="16384" width="9.6640625" style="1581"/>
  </cols>
  <sheetData>
    <row r="1" spans="1:5">
      <c r="A1" s="2533"/>
      <c r="B1" s="1579" t="s">
        <v>1789</v>
      </c>
      <c r="C1" s="1579" t="s">
        <v>1790</v>
      </c>
      <c r="D1" s="1579" t="s">
        <v>1791</v>
      </c>
      <c r="E1" s="1580" t="s">
        <v>1792</v>
      </c>
    </row>
    <row r="2" spans="1:5">
      <c r="A2" s="2538"/>
      <c r="B2" s="1583" t="str">
        <f>'Data Sheet'!$C$25</f>
        <v xml:space="preserve"> New York State Electric &amp; Gas Corporation</v>
      </c>
      <c r="C2" s="1583" t="s">
        <v>1793</v>
      </c>
      <c r="D2" s="1583" t="s">
        <v>1794</v>
      </c>
      <c r="E2" s="1584"/>
    </row>
    <row r="3" spans="1:5" ht="15" customHeight="1">
      <c r="A3" s="2543"/>
      <c r="B3" s="1586"/>
      <c r="C3" s="1586" t="s">
        <v>2997</v>
      </c>
      <c r="D3" s="1586" t="str">
        <f>'Data Sheet'!$C$40</f>
        <v xml:space="preserve"> </v>
      </c>
      <c r="E3" s="1587" t="str">
        <f>'Data Sheet'!$C$38</f>
        <v>12/31/2016</v>
      </c>
    </row>
    <row r="4" spans="1:5" ht="15" customHeight="1">
      <c r="A4" s="2613" t="s">
        <v>2998</v>
      </c>
      <c r="B4" s="1588"/>
      <c r="C4" s="1588"/>
      <c r="D4" s="1588"/>
      <c r="E4" s="1589"/>
    </row>
    <row r="5" spans="1:5">
      <c r="A5" s="2604"/>
      <c r="B5" s="1591" t="s">
        <v>2999</v>
      </c>
      <c r="C5" s="1591"/>
      <c r="D5" s="1591"/>
      <c r="E5" s="1592"/>
    </row>
    <row r="6" spans="1:5">
      <c r="A6" s="2604"/>
      <c r="B6" s="1591" t="s">
        <v>3000</v>
      </c>
      <c r="C6" s="1591"/>
      <c r="D6" s="1591"/>
      <c r="E6" s="1592"/>
    </row>
    <row r="7" spans="1:5">
      <c r="A7" s="2605"/>
      <c r="B7" s="1594" t="s">
        <v>3001</v>
      </c>
      <c r="C7" s="1595" t="s">
        <v>3002</v>
      </c>
      <c r="D7" s="1596" t="s">
        <v>3003</v>
      </c>
      <c r="E7" s="1597" t="s">
        <v>3004</v>
      </c>
    </row>
    <row r="8" spans="1:5">
      <c r="A8" s="2538"/>
      <c r="B8" s="1583"/>
      <c r="C8" s="1598" t="s">
        <v>3005</v>
      </c>
      <c r="D8" s="1599" t="s">
        <v>3006</v>
      </c>
      <c r="E8" s="1584"/>
    </row>
    <row r="9" spans="1:5">
      <c r="A9" s="2543"/>
      <c r="B9" s="1600" t="s">
        <v>3007</v>
      </c>
      <c r="C9" s="1601" t="s">
        <v>3008</v>
      </c>
      <c r="D9" s="1602" t="s">
        <v>3009</v>
      </c>
      <c r="E9" s="1587" t="s">
        <v>3010</v>
      </c>
    </row>
    <row r="10" spans="1:5" ht="15.75">
      <c r="A10" s="2538"/>
      <c r="B10" s="1603" t="s">
        <v>3011</v>
      </c>
      <c r="C10" s="1604"/>
      <c r="D10" s="1605"/>
      <c r="E10" s="1584"/>
    </row>
    <row r="11" spans="1:5" ht="15.75">
      <c r="A11" s="2601"/>
      <c r="B11" s="1603" t="s">
        <v>3012</v>
      </c>
      <c r="C11" s="1606"/>
      <c r="D11" s="1605"/>
      <c r="E11" s="1584"/>
    </row>
    <row r="12" spans="1:5" ht="15.75">
      <c r="A12" s="2601"/>
      <c r="B12" s="1603"/>
      <c r="C12" s="1606"/>
      <c r="D12" s="1605"/>
      <c r="E12" s="1584"/>
    </row>
    <row r="13" spans="1:5">
      <c r="A13" s="2601"/>
      <c r="B13" s="1583" t="s">
        <v>2914</v>
      </c>
      <c r="C13" s="1607">
        <v>101</v>
      </c>
      <c r="D13" s="1599" t="s">
        <v>3013</v>
      </c>
      <c r="E13" s="1584"/>
    </row>
    <row r="14" spans="1:5">
      <c r="A14" s="2601"/>
      <c r="B14" s="1583" t="s">
        <v>3014</v>
      </c>
      <c r="C14" s="1607">
        <v>102</v>
      </c>
      <c r="D14" s="1605" t="s">
        <v>3015</v>
      </c>
      <c r="E14" s="1584"/>
    </row>
    <row r="15" spans="1:5">
      <c r="A15" s="2601"/>
      <c r="B15" s="1583" t="s">
        <v>3043</v>
      </c>
      <c r="C15" s="1607">
        <v>103</v>
      </c>
      <c r="D15" s="1605" t="s">
        <v>3015</v>
      </c>
      <c r="E15" s="1584"/>
    </row>
    <row r="16" spans="1:5">
      <c r="A16" s="2601"/>
      <c r="B16" s="1583" t="s">
        <v>3044</v>
      </c>
      <c r="C16" s="1607" t="s">
        <v>3045</v>
      </c>
      <c r="D16" s="1605" t="s">
        <v>3046</v>
      </c>
      <c r="E16" s="1584"/>
    </row>
    <row r="17" spans="1:5">
      <c r="A17" s="2601"/>
      <c r="B17" s="1583" t="s">
        <v>3047</v>
      </c>
      <c r="C17" s="1607" t="s">
        <v>3048</v>
      </c>
      <c r="D17" s="1605" t="s">
        <v>3015</v>
      </c>
      <c r="E17" s="1584"/>
    </row>
    <row r="18" spans="1:5">
      <c r="A18" s="2601"/>
      <c r="B18" s="1583" t="s">
        <v>3049</v>
      </c>
      <c r="C18" s="1607" t="s">
        <v>3050</v>
      </c>
      <c r="D18" s="1605" t="s">
        <v>3015</v>
      </c>
      <c r="E18" s="1608" t="s">
        <v>483</v>
      </c>
    </row>
    <row r="19" spans="1:5">
      <c r="A19" s="2601"/>
      <c r="B19" s="1583" t="s">
        <v>484</v>
      </c>
      <c r="C19" s="1607" t="s">
        <v>4556</v>
      </c>
      <c r="D19" s="2579" t="s">
        <v>4646</v>
      </c>
      <c r="E19" s="1584"/>
    </row>
    <row r="20" spans="1:5" ht="15.75">
      <c r="A20" s="2601"/>
      <c r="B20" s="1583" t="s">
        <v>486</v>
      </c>
      <c r="C20" s="1607" t="s">
        <v>4557</v>
      </c>
      <c r="D20" s="2579" t="s">
        <v>4646</v>
      </c>
      <c r="E20" s="1609"/>
    </row>
    <row r="21" spans="1:5" ht="15.75">
      <c r="A21" s="2601"/>
      <c r="B21" s="1583" t="s">
        <v>487</v>
      </c>
      <c r="C21" s="1607" t="s">
        <v>488</v>
      </c>
      <c r="D21" s="1605" t="s">
        <v>3015</v>
      </c>
      <c r="E21" s="1609"/>
    </row>
    <row r="22" spans="1:5">
      <c r="A22" s="2601"/>
      <c r="B22" s="1583" t="s">
        <v>489</v>
      </c>
      <c r="C22" s="1607" t="s">
        <v>4558</v>
      </c>
      <c r="D22" s="2579" t="s">
        <v>4646</v>
      </c>
      <c r="E22" s="1584"/>
    </row>
    <row r="23" spans="1:5" ht="15.75">
      <c r="A23" s="2601"/>
      <c r="B23" s="1583" t="s">
        <v>490</v>
      </c>
      <c r="C23" s="1607" t="s">
        <v>4390</v>
      </c>
      <c r="D23" s="2579" t="s">
        <v>3015</v>
      </c>
      <c r="E23" s="1609"/>
    </row>
    <row r="24" spans="1:5">
      <c r="A24" s="2601"/>
      <c r="B24" s="2602" t="s">
        <v>4409</v>
      </c>
      <c r="C24" s="2610"/>
      <c r="D24" s="2600"/>
      <c r="E24" s="2611"/>
    </row>
    <row r="25" spans="1:5">
      <c r="A25" s="2601"/>
      <c r="B25" s="2602" t="s">
        <v>4292</v>
      </c>
      <c r="C25" s="2610" t="s">
        <v>3869</v>
      </c>
      <c r="D25" s="2579" t="s">
        <v>4646</v>
      </c>
      <c r="E25" s="2611"/>
    </row>
    <row r="26" spans="1:5">
      <c r="A26" s="2601"/>
      <c r="B26" s="1583"/>
      <c r="C26" s="1606"/>
      <c r="D26" s="1605"/>
      <c r="E26" s="1584"/>
    </row>
    <row r="27" spans="1:5" ht="15.75">
      <c r="A27" s="2601"/>
      <c r="B27" s="1603" t="s">
        <v>491</v>
      </c>
      <c r="C27" s="1604" t="s">
        <v>2906</v>
      </c>
      <c r="D27" s="1605"/>
      <c r="E27" s="1609"/>
    </row>
    <row r="28" spans="1:5" ht="15.75">
      <c r="A28" s="2601"/>
      <c r="B28" s="1603" t="s">
        <v>492</v>
      </c>
      <c r="C28" s="1604"/>
      <c r="D28" s="1605"/>
      <c r="E28" s="1609"/>
    </row>
    <row r="29" spans="1:5" ht="15.75">
      <c r="A29" s="2601"/>
      <c r="B29" s="1603"/>
      <c r="C29" s="1604"/>
      <c r="D29" s="1605"/>
      <c r="E29" s="1609"/>
    </row>
    <row r="30" spans="1:5">
      <c r="A30" s="2601"/>
      <c r="B30" s="1583" t="s">
        <v>1277</v>
      </c>
      <c r="C30" s="1604"/>
      <c r="D30" s="1605"/>
      <c r="E30" s="1584"/>
    </row>
    <row r="31" spans="1:5">
      <c r="A31" s="2601"/>
      <c r="B31" s="1583" t="s">
        <v>1278</v>
      </c>
      <c r="C31" s="1598" t="s">
        <v>1279</v>
      </c>
      <c r="D31" s="1605" t="s">
        <v>1280</v>
      </c>
      <c r="E31" s="1584"/>
    </row>
    <row r="32" spans="1:5">
      <c r="A32" s="2601"/>
      <c r="B32" s="1583" t="s">
        <v>1281</v>
      </c>
      <c r="C32" s="1598" t="s">
        <v>1282</v>
      </c>
      <c r="D32" s="1605" t="s">
        <v>1280</v>
      </c>
      <c r="E32" s="1584"/>
    </row>
    <row r="33" spans="1:5">
      <c r="A33" s="2601"/>
      <c r="B33" s="1583" t="s">
        <v>1283</v>
      </c>
      <c r="C33" s="2593" t="s">
        <v>4555</v>
      </c>
      <c r="D33" s="2579" t="s">
        <v>4646</v>
      </c>
      <c r="E33" s="1584"/>
    </row>
    <row r="34" spans="1:5">
      <c r="A34" s="2601"/>
      <c r="B34" s="1583" t="s">
        <v>1285</v>
      </c>
      <c r="C34" s="1598">
        <v>213</v>
      </c>
      <c r="D34" s="1599" t="s">
        <v>1284</v>
      </c>
      <c r="E34" s="1584"/>
    </row>
    <row r="35" spans="1:5">
      <c r="A35" s="2601"/>
      <c r="B35" s="1583" t="s">
        <v>1286</v>
      </c>
      <c r="C35" s="1598">
        <v>214</v>
      </c>
      <c r="D35" s="1605" t="s">
        <v>1280</v>
      </c>
      <c r="E35" s="1584"/>
    </row>
    <row r="36" spans="1:5">
      <c r="A36" s="2601"/>
      <c r="B36" s="1583" t="s">
        <v>1287</v>
      </c>
      <c r="C36" s="2510">
        <v>216</v>
      </c>
      <c r="D36" s="2579" t="s">
        <v>4646</v>
      </c>
      <c r="E36" s="1608" t="s">
        <v>483</v>
      </c>
    </row>
    <row r="37" spans="1:5">
      <c r="A37" s="2601"/>
      <c r="B37" s="1583" t="s">
        <v>1288</v>
      </c>
      <c r="C37" s="1598">
        <v>217</v>
      </c>
      <c r="D37" s="1605" t="s">
        <v>1280</v>
      </c>
      <c r="E37" s="1608" t="s">
        <v>483</v>
      </c>
    </row>
    <row r="38" spans="1:5">
      <c r="A38" s="2601"/>
      <c r="B38" s="1583" t="s">
        <v>1289</v>
      </c>
      <c r="C38" s="1598">
        <v>218</v>
      </c>
      <c r="D38" s="1605" t="s">
        <v>1290</v>
      </c>
      <c r="E38" s="1584"/>
    </row>
    <row r="39" spans="1:5">
      <c r="A39" s="2601"/>
      <c r="B39" s="1583" t="s">
        <v>1291</v>
      </c>
      <c r="C39" s="2510">
        <v>219</v>
      </c>
      <c r="D39" s="2579" t="s">
        <v>4646</v>
      </c>
      <c r="E39" s="1584"/>
    </row>
    <row r="40" spans="1:5">
      <c r="A40" s="2601"/>
      <c r="B40" s="1583" t="s">
        <v>1292</v>
      </c>
      <c r="C40" s="1598">
        <v>221</v>
      </c>
      <c r="D40" s="1599" t="s">
        <v>1284</v>
      </c>
      <c r="E40" s="1584"/>
    </row>
    <row r="41" spans="1:5">
      <c r="A41" s="2601"/>
      <c r="B41" s="1583" t="s">
        <v>1293</v>
      </c>
      <c r="C41" s="1598" t="s">
        <v>1294</v>
      </c>
      <c r="D41" s="1605" t="s">
        <v>1280</v>
      </c>
      <c r="E41" s="1584"/>
    </row>
    <row r="42" spans="1:5">
      <c r="A42" s="2601"/>
      <c r="B42" s="1583" t="s">
        <v>1295</v>
      </c>
      <c r="C42" s="2510">
        <v>227</v>
      </c>
      <c r="D42" s="2579" t="s">
        <v>4646</v>
      </c>
      <c r="E42" s="1584"/>
    </row>
    <row r="43" spans="1:5">
      <c r="A43" s="2601"/>
      <c r="B43" s="1583" t="s">
        <v>1296</v>
      </c>
      <c r="C43" s="2593" t="s">
        <v>1297</v>
      </c>
      <c r="D43" s="2579" t="s">
        <v>4646</v>
      </c>
      <c r="E43" s="1584"/>
    </row>
    <row r="44" spans="1:5">
      <c r="A44" s="2606"/>
      <c r="B44" s="1583" t="s">
        <v>1298</v>
      </c>
      <c r="C44" s="1598">
        <v>230</v>
      </c>
      <c r="D44" s="1605" t="s">
        <v>1299</v>
      </c>
      <c r="E44" s="1584"/>
    </row>
    <row r="45" spans="1:5">
      <c r="A45" s="2606"/>
      <c r="B45" s="1583" t="s">
        <v>1300</v>
      </c>
      <c r="C45" s="1598">
        <v>230</v>
      </c>
      <c r="D45" s="1605" t="s">
        <v>1299</v>
      </c>
      <c r="E45" s="1584"/>
    </row>
    <row r="46" spans="1:5">
      <c r="A46" s="2606"/>
      <c r="B46" s="2602" t="s">
        <v>4293</v>
      </c>
      <c r="C46" s="2603"/>
      <c r="D46" s="2600"/>
      <c r="E46" s="2563"/>
    </row>
    <row r="47" spans="1:5">
      <c r="A47" s="2606"/>
      <c r="B47" s="2602" t="s">
        <v>4294</v>
      </c>
      <c r="C47" s="2603">
        <v>231</v>
      </c>
      <c r="D47" s="2579" t="s">
        <v>4646</v>
      </c>
      <c r="E47" s="2563"/>
    </row>
    <row r="48" spans="1:5">
      <c r="A48" s="2601"/>
      <c r="B48" s="1583" t="s">
        <v>1301</v>
      </c>
      <c r="C48" s="2510">
        <v>232</v>
      </c>
      <c r="D48" s="2579" t="s">
        <v>4646</v>
      </c>
      <c r="E48" s="1584"/>
    </row>
    <row r="49" spans="1:5">
      <c r="A49" s="2601"/>
      <c r="B49" s="1583" t="s">
        <v>1302</v>
      </c>
      <c r="C49" s="2510">
        <v>233</v>
      </c>
      <c r="D49" s="2579" t="s">
        <v>4646</v>
      </c>
      <c r="E49" s="1584"/>
    </row>
    <row r="50" spans="1:5">
      <c r="A50" s="2601"/>
      <c r="B50" s="1611" t="s">
        <v>1303</v>
      </c>
      <c r="C50" s="1598">
        <v>234</v>
      </c>
      <c r="D50" s="1605" t="s">
        <v>1290</v>
      </c>
      <c r="E50" s="1584"/>
    </row>
    <row r="51" spans="1:5">
      <c r="A51" s="2601"/>
      <c r="B51" s="1583"/>
      <c r="C51" s="1604" t="s">
        <v>2906</v>
      </c>
      <c r="D51" s="1605"/>
      <c r="E51" s="1584"/>
    </row>
    <row r="52" spans="1:5" ht="15.75">
      <c r="A52" s="2601"/>
      <c r="B52" s="1603" t="s">
        <v>1646</v>
      </c>
      <c r="C52" s="1604" t="s">
        <v>2906</v>
      </c>
      <c r="D52" s="1605"/>
      <c r="E52" s="1584"/>
    </row>
    <row r="53" spans="1:5" ht="15.75">
      <c r="A53" s="2601"/>
      <c r="B53" s="1603" t="s">
        <v>1647</v>
      </c>
      <c r="C53" s="1604" t="s">
        <v>2906</v>
      </c>
      <c r="D53" s="1605"/>
      <c r="E53" s="1584"/>
    </row>
    <row r="54" spans="1:5">
      <c r="A54" s="2601"/>
      <c r="B54" s="1583"/>
      <c r="C54" s="1604" t="s">
        <v>2906</v>
      </c>
      <c r="D54" s="1605"/>
      <c r="E54" s="1584"/>
    </row>
    <row r="55" spans="1:5">
      <c r="A55" s="2601"/>
      <c r="B55" s="1583" t="s">
        <v>1648</v>
      </c>
      <c r="C55" s="1598" t="s">
        <v>1649</v>
      </c>
      <c r="D55" s="1605" t="s">
        <v>1650</v>
      </c>
      <c r="E55" s="1608" t="s">
        <v>483</v>
      </c>
    </row>
    <row r="56" spans="1:5">
      <c r="A56" s="2601"/>
      <c r="B56" s="1583" t="s">
        <v>1651</v>
      </c>
      <c r="C56" s="1598">
        <v>253</v>
      </c>
      <c r="D56" s="1605" t="s">
        <v>3013</v>
      </c>
      <c r="E56" s="1608" t="s">
        <v>483</v>
      </c>
    </row>
    <row r="57" spans="1:5">
      <c r="A57" s="2601"/>
      <c r="B57" s="1583" t="s">
        <v>1652</v>
      </c>
      <c r="C57" s="2510">
        <v>254</v>
      </c>
      <c r="D57" s="2579" t="s">
        <v>4646</v>
      </c>
      <c r="E57" s="1584"/>
    </row>
    <row r="58" spans="1:5">
      <c r="A58" s="2601"/>
      <c r="B58" s="1583" t="s">
        <v>1653</v>
      </c>
      <c r="C58" s="1598" t="s">
        <v>1654</v>
      </c>
      <c r="D58" s="1605" t="s">
        <v>3015</v>
      </c>
      <c r="E58" s="1608" t="s">
        <v>483</v>
      </c>
    </row>
    <row r="59" spans="1:5" ht="16.5" thickBot="1">
      <c r="A59" s="2607"/>
      <c r="B59" s="1614"/>
      <c r="C59" s="1615"/>
      <c r="D59" s="1616"/>
      <c r="E59" s="1617"/>
    </row>
    <row r="60" spans="1:5" ht="15.75">
      <c r="A60" s="2299" t="s">
        <v>4647</v>
      </c>
      <c r="B60" s="2539"/>
      <c r="C60" s="2539"/>
      <c r="D60" s="1604"/>
      <c r="E60" s="1618"/>
    </row>
    <row r="61" spans="1:5" ht="15.75" thickBot="1">
      <c r="A61" s="2608" t="s">
        <v>1655</v>
      </c>
      <c r="B61" s="1619"/>
      <c r="C61" s="1619"/>
      <c r="D61" s="1619"/>
      <c r="E61" s="1619"/>
    </row>
    <row r="62" spans="1:5">
      <c r="A62" s="2533"/>
      <c r="B62" s="1579" t="s">
        <v>1789</v>
      </c>
      <c r="C62" s="1579" t="s">
        <v>1790</v>
      </c>
      <c r="D62" s="1579" t="s">
        <v>1791</v>
      </c>
      <c r="E62" s="1580" t="s">
        <v>1792</v>
      </c>
    </row>
    <row r="63" spans="1:5">
      <c r="A63" s="2538"/>
      <c r="B63" s="1583" t="str">
        <f>'Data Sheet'!$C$25</f>
        <v xml:space="preserve"> New York State Electric &amp; Gas Corporation</v>
      </c>
      <c r="C63" s="1583" t="s">
        <v>1793</v>
      </c>
      <c r="D63" s="1583" t="s">
        <v>1794</v>
      </c>
      <c r="E63" s="1584"/>
    </row>
    <row r="64" spans="1:5">
      <c r="A64" s="2538"/>
      <c r="B64" s="1583"/>
      <c r="C64" s="1583" t="s">
        <v>2997</v>
      </c>
      <c r="D64" s="1583"/>
      <c r="E64" s="2893" t="str">
        <f>'Data Sheet'!$C$38</f>
        <v>12/31/2016</v>
      </c>
    </row>
    <row r="65" spans="1:5">
      <c r="A65" s="2605"/>
      <c r="B65" s="1620"/>
      <c r="C65" s="1620"/>
      <c r="D65" s="1620"/>
      <c r="E65" s="1621"/>
    </row>
    <row r="66" spans="1:5" ht="15.75">
      <c r="A66" s="2614" t="s">
        <v>1656</v>
      </c>
      <c r="B66" s="1623"/>
      <c r="C66" s="1623"/>
      <c r="D66" s="1623"/>
      <c r="E66" s="1624"/>
    </row>
    <row r="67" spans="1:5">
      <c r="A67" s="2538"/>
      <c r="B67" s="1604"/>
      <c r="C67" s="1604"/>
      <c r="D67" s="1604"/>
      <c r="E67" s="1584"/>
    </row>
    <row r="68" spans="1:5">
      <c r="A68" s="2605"/>
      <c r="B68" s="1594" t="s">
        <v>3001</v>
      </c>
      <c r="C68" s="1595" t="s">
        <v>3002</v>
      </c>
      <c r="D68" s="1596" t="s">
        <v>3003</v>
      </c>
      <c r="E68" s="1597" t="s">
        <v>3004</v>
      </c>
    </row>
    <row r="69" spans="1:5">
      <c r="A69" s="2538"/>
      <c r="B69" s="1583"/>
      <c r="C69" s="1598" t="s">
        <v>3005</v>
      </c>
      <c r="D69" s="1599" t="s">
        <v>3006</v>
      </c>
      <c r="E69" s="1584"/>
    </row>
    <row r="70" spans="1:5">
      <c r="A70" s="2543"/>
      <c r="B70" s="1600" t="s">
        <v>3007</v>
      </c>
      <c r="C70" s="1601" t="s">
        <v>3008</v>
      </c>
      <c r="D70" s="1602" t="s">
        <v>3009</v>
      </c>
      <c r="E70" s="1587" t="s">
        <v>3010</v>
      </c>
    </row>
    <row r="71" spans="1:5" ht="15.75">
      <c r="A71" s="2538"/>
      <c r="B71" s="1603" t="s">
        <v>1646</v>
      </c>
      <c r="C71" s="1604"/>
      <c r="D71" s="1605"/>
      <c r="E71" s="1584"/>
    </row>
    <row r="72" spans="1:5" ht="15.75">
      <c r="A72" s="2601"/>
      <c r="B72" s="1603" t="s">
        <v>1657</v>
      </c>
      <c r="C72" s="1606"/>
      <c r="D72" s="1605"/>
      <c r="E72" s="1584"/>
    </row>
    <row r="73" spans="1:5" ht="15.75">
      <c r="A73" s="2601"/>
      <c r="B73" s="1603"/>
      <c r="C73" s="1606"/>
      <c r="D73" s="1605"/>
      <c r="E73" s="1584"/>
    </row>
    <row r="74" spans="1:5">
      <c r="A74" s="2601"/>
      <c r="B74" s="1583" t="s">
        <v>1658</v>
      </c>
      <c r="C74" s="1606"/>
      <c r="D74" s="1599"/>
      <c r="E74" s="1584"/>
    </row>
    <row r="75" spans="1:5">
      <c r="A75" s="2601"/>
      <c r="B75" s="1583" t="s">
        <v>1659</v>
      </c>
      <c r="C75" s="1607">
        <v>261</v>
      </c>
      <c r="D75" s="1605" t="s">
        <v>3015</v>
      </c>
      <c r="E75" s="1584"/>
    </row>
    <row r="76" spans="1:5">
      <c r="A76" s="2601"/>
      <c r="B76" s="1583" t="s">
        <v>1660</v>
      </c>
      <c r="C76" s="1607" t="s">
        <v>1661</v>
      </c>
      <c r="D76" s="1605" t="s">
        <v>3015</v>
      </c>
      <c r="E76" s="1608" t="s">
        <v>483</v>
      </c>
    </row>
    <row r="77" spans="1:5">
      <c r="A77" s="2601"/>
      <c r="B77" s="1583" t="s">
        <v>1662</v>
      </c>
      <c r="C77" s="1607" t="s">
        <v>1663</v>
      </c>
      <c r="D77" s="1605" t="s">
        <v>1280</v>
      </c>
      <c r="E77" s="1608" t="s">
        <v>483</v>
      </c>
    </row>
    <row r="78" spans="1:5">
      <c r="A78" s="2601"/>
      <c r="B78" s="1583" t="s">
        <v>1664</v>
      </c>
      <c r="C78" s="1607">
        <v>269</v>
      </c>
      <c r="D78" s="2579" t="s">
        <v>4646</v>
      </c>
      <c r="E78" s="1584"/>
    </row>
    <row r="79" spans="1:5">
      <c r="A79" s="2601"/>
      <c r="B79" s="1583" t="s">
        <v>1665</v>
      </c>
      <c r="C79" s="1606"/>
      <c r="D79" s="1605"/>
      <c r="E79" s="1584"/>
    </row>
    <row r="80" spans="1:5">
      <c r="A80" s="2601"/>
      <c r="B80" s="1583" t="s">
        <v>1666</v>
      </c>
      <c r="C80" s="1607" t="s">
        <v>1667</v>
      </c>
      <c r="D80" s="1605" t="s">
        <v>3015</v>
      </c>
      <c r="E80" s="1584"/>
    </row>
    <row r="81" spans="1:5" ht="15.75">
      <c r="A81" s="2601"/>
      <c r="B81" s="1583" t="s">
        <v>1668</v>
      </c>
      <c r="C81" s="1607" t="s">
        <v>1669</v>
      </c>
      <c r="D81" s="1605" t="s">
        <v>3015</v>
      </c>
      <c r="E81" s="1609"/>
    </row>
    <row r="82" spans="1:5" ht="15.75">
      <c r="A82" s="2601"/>
      <c r="B82" s="1583" t="s">
        <v>1670</v>
      </c>
      <c r="C82" s="1607" t="s">
        <v>1671</v>
      </c>
      <c r="D82" s="1605" t="s">
        <v>3015</v>
      </c>
      <c r="E82" s="1609"/>
    </row>
    <row r="83" spans="1:5">
      <c r="A83" s="2601"/>
      <c r="B83" s="1583" t="s">
        <v>1672</v>
      </c>
      <c r="C83" s="1607">
        <v>278</v>
      </c>
      <c r="D83" s="2579" t="s">
        <v>4646</v>
      </c>
      <c r="E83" s="1584"/>
    </row>
    <row r="84" spans="1:5" ht="15.75">
      <c r="A84" s="2601"/>
      <c r="B84" s="1583"/>
      <c r="C84" s="1606"/>
      <c r="D84" s="1605"/>
      <c r="E84" s="1609"/>
    </row>
    <row r="85" spans="1:5" ht="15.75">
      <c r="A85" s="2601"/>
      <c r="B85" s="1603" t="s">
        <v>778</v>
      </c>
      <c r="C85" s="1604" t="s">
        <v>2906</v>
      </c>
      <c r="D85" s="1605"/>
      <c r="E85" s="1609"/>
    </row>
    <row r="86" spans="1:5" ht="15.75">
      <c r="A86" s="2601"/>
      <c r="B86" s="1603"/>
      <c r="C86" s="1604"/>
      <c r="D86" s="1605"/>
      <c r="E86" s="1609"/>
    </row>
    <row r="87" spans="1:5">
      <c r="A87" s="2601"/>
      <c r="B87" s="1583" t="s">
        <v>779</v>
      </c>
      <c r="C87" s="2593" t="s">
        <v>780</v>
      </c>
      <c r="D87" s="2579" t="s">
        <v>4646</v>
      </c>
      <c r="E87" s="2843" t="s">
        <v>483</v>
      </c>
    </row>
    <row r="88" spans="1:5">
      <c r="A88" s="2601"/>
      <c r="B88" s="2602" t="s">
        <v>4295</v>
      </c>
      <c r="C88" s="2603">
        <v>302</v>
      </c>
      <c r="D88" s="2579" t="s">
        <v>4646</v>
      </c>
      <c r="E88" s="2563"/>
    </row>
    <row r="89" spans="1:5">
      <c r="A89" s="2601"/>
      <c r="B89" s="1583" t="s">
        <v>3313</v>
      </c>
      <c r="C89" s="2510">
        <v>304</v>
      </c>
      <c r="D89" s="2579" t="s">
        <v>4646</v>
      </c>
      <c r="E89" s="1584"/>
    </row>
    <row r="90" spans="1:5">
      <c r="A90" s="2601"/>
      <c r="B90" s="1583" t="s">
        <v>3314</v>
      </c>
      <c r="C90" s="1598" t="s">
        <v>3315</v>
      </c>
      <c r="D90" s="1605" t="s">
        <v>1290</v>
      </c>
      <c r="E90" s="1608" t="s">
        <v>483</v>
      </c>
    </row>
    <row r="91" spans="1:5">
      <c r="A91" s="2601"/>
      <c r="B91" s="1583" t="s">
        <v>3316</v>
      </c>
      <c r="C91" s="2593" t="s">
        <v>3317</v>
      </c>
      <c r="D91" s="2579" t="s">
        <v>4646</v>
      </c>
      <c r="E91" s="1584"/>
    </row>
    <row r="92" spans="1:5">
      <c r="A92" s="2601"/>
      <c r="B92" s="1583" t="s">
        <v>3318</v>
      </c>
      <c r="C92" s="2526">
        <v>323</v>
      </c>
      <c r="D92" s="1599" t="s">
        <v>1299</v>
      </c>
      <c r="E92" s="1613"/>
    </row>
    <row r="93" spans="1:5">
      <c r="A93" s="2601"/>
      <c r="B93" s="1583" t="s">
        <v>3319</v>
      </c>
      <c r="C93" s="2593" t="s">
        <v>4554</v>
      </c>
      <c r="D93" s="2579" t="s">
        <v>4646</v>
      </c>
      <c r="E93" s="1608" t="s">
        <v>483</v>
      </c>
    </row>
    <row r="94" spans="1:5">
      <c r="A94" s="2601"/>
      <c r="B94" s="1583" t="s">
        <v>2109</v>
      </c>
      <c r="C94" s="2593" t="s">
        <v>4553</v>
      </c>
      <c r="D94" s="2579" t="s">
        <v>4646</v>
      </c>
      <c r="E94" s="1608" t="s">
        <v>483</v>
      </c>
    </row>
    <row r="95" spans="1:5">
      <c r="A95" s="2601"/>
      <c r="B95" s="2602" t="s">
        <v>4296</v>
      </c>
      <c r="C95" s="2603">
        <v>331</v>
      </c>
      <c r="D95" s="2579" t="s">
        <v>4646</v>
      </c>
      <c r="E95" s="2612"/>
    </row>
    <row r="96" spans="1:5">
      <c r="A96" s="2601"/>
      <c r="B96" s="1583" t="s">
        <v>2111</v>
      </c>
      <c r="C96" s="2510">
        <v>332</v>
      </c>
      <c r="D96" s="2579" t="s">
        <v>4646</v>
      </c>
      <c r="E96" s="1608" t="s">
        <v>483</v>
      </c>
    </row>
    <row r="97" spans="1:5">
      <c r="A97" s="2601"/>
      <c r="B97" s="1583" t="s">
        <v>2112</v>
      </c>
      <c r="C97" s="1598">
        <v>335</v>
      </c>
      <c r="D97" s="2600" t="s">
        <v>485</v>
      </c>
      <c r="E97" s="1608" t="s">
        <v>483</v>
      </c>
    </row>
    <row r="98" spans="1:5">
      <c r="A98" s="2601"/>
      <c r="B98" s="1583" t="s">
        <v>2113</v>
      </c>
      <c r="C98" s="2593" t="s">
        <v>2114</v>
      </c>
      <c r="D98" s="2579" t="s">
        <v>4646</v>
      </c>
      <c r="E98" s="1584"/>
    </row>
    <row r="99" spans="1:5">
      <c r="A99" s="2601"/>
      <c r="B99" s="1583" t="s">
        <v>2115</v>
      </c>
      <c r="C99" s="1604"/>
      <c r="D99" s="1599"/>
      <c r="E99" s="1584"/>
    </row>
    <row r="100" spans="1:5">
      <c r="A100" s="2601"/>
      <c r="B100" s="1583" t="s">
        <v>2116</v>
      </c>
      <c r="C100" s="1598">
        <v>340</v>
      </c>
      <c r="D100" s="1605" t="s">
        <v>3013</v>
      </c>
      <c r="E100" s="1608" t="s">
        <v>483</v>
      </c>
    </row>
    <row r="101" spans="1:5">
      <c r="A101" s="2601"/>
      <c r="B101" s="1583"/>
      <c r="C101" s="1604"/>
      <c r="D101" s="1605"/>
      <c r="E101" s="1584"/>
    </row>
    <row r="102" spans="1:5" ht="15.75">
      <c r="A102" s="2601"/>
      <c r="B102" s="1603" t="s">
        <v>2117</v>
      </c>
      <c r="C102" s="1604"/>
      <c r="D102" s="1599"/>
      <c r="E102" s="1584"/>
    </row>
    <row r="103" spans="1:5">
      <c r="A103" s="2606"/>
      <c r="B103" s="1583"/>
      <c r="C103" s="1604"/>
      <c r="D103" s="1605"/>
      <c r="E103" s="1584"/>
    </row>
    <row r="104" spans="1:5">
      <c r="A104" s="2606"/>
      <c r="B104" s="1583" t="s">
        <v>2118</v>
      </c>
      <c r="C104" s="1598" t="s">
        <v>2119</v>
      </c>
      <c r="D104" s="1605" t="s">
        <v>3015</v>
      </c>
      <c r="E104" s="1608" t="s">
        <v>483</v>
      </c>
    </row>
    <row r="105" spans="1:5">
      <c r="A105" s="2601"/>
      <c r="B105" s="1583" t="s">
        <v>2120</v>
      </c>
      <c r="C105" s="2593" t="s">
        <v>2121</v>
      </c>
      <c r="D105" s="2579" t="s">
        <v>4646</v>
      </c>
      <c r="E105" s="1584"/>
    </row>
    <row r="106" spans="1:5">
      <c r="A106" s="2601"/>
      <c r="B106" s="1583" t="s">
        <v>2122</v>
      </c>
      <c r="C106" s="2593" t="s">
        <v>4552</v>
      </c>
      <c r="D106" s="2579" t="s">
        <v>4646</v>
      </c>
      <c r="E106" s="1584"/>
    </row>
    <row r="107" spans="1:5">
      <c r="A107" s="2601"/>
      <c r="B107" s="1611" t="s">
        <v>2123</v>
      </c>
      <c r="C107" s="1598">
        <v>356</v>
      </c>
      <c r="D107" s="1605" t="s">
        <v>3013</v>
      </c>
      <c r="E107" s="1608" t="s">
        <v>483</v>
      </c>
    </row>
    <row r="108" spans="1:5">
      <c r="A108" s="2601"/>
      <c r="B108" s="1583"/>
      <c r="C108" s="1604" t="s">
        <v>2906</v>
      </c>
      <c r="D108" s="1605"/>
      <c r="E108" s="1584"/>
    </row>
    <row r="109" spans="1:5" ht="15.75">
      <c r="A109" s="2601"/>
      <c r="B109" s="1603" t="s">
        <v>2124</v>
      </c>
      <c r="C109" s="1604" t="s">
        <v>2906</v>
      </c>
      <c r="D109" s="1605"/>
      <c r="E109" s="1584"/>
    </row>
    <row r="110" spans="1:5">
      <c r="A110" s="2601"/>
      <c r="B110" s="1583"/>
      <c r="C110" s="1604" t="s">
        <v>2906</v>
      </c>
      <c r="D110" s="1605"/>
      <c r="E110" s="1584"/>
    </row>
    <row r="111" spans="1:5">
      <c r="A111" s="2601"/>
      <c r="B111" s="2602" t="s">
        <v>4297</v>
      </c>
      <c r="C111" s="2603">
        <v>397</v>
      </c>
      <c r="D111" s="2579" t="s">
        <v>4646</v>
      </c>
      <c r="E111" s="2563"/>
    </row>
    <row r="112" spans="1:5">
      <c r="A112" s="2601"/>
      <c r="B112" s="2602" t="s">
        <v>4299</v>
      </c>
      <c r="C112" s="2603">
        <v>398</v>
      </c>
      <c r="D112" s="2579" t="s">
        <v>4646</v>
      </c>
      <c r="E112" s="2563"/>
    </row>
    <row r="113" spans="1:9">
      <c r="A113" s="2601"/>
      <c r="B113" s="2602" t="s">
        <v>4133</v>
      </c>
      <c r="C113" s="2603">
        <v>400</v>
      </c>
      <c r="D113" s="2579" t="s">
        <v>4646</v>
      </c>
      <c r="E113" s="2563"/>
    </row>
    <row r="114" spans="1:9">
      <c r="A114" s="2601"/>
      <c r="B114" s="2602" t="s">
        <v>4165</v>
      </c>
      <c r="C114" s="2603" t="s">
        <v>4298</v>
      </c>
      <c r="D114" s="2579" t="s">
        <v>4646</v>
      </c>
      <c r="E114" s="2563"/>
    </row>
    <row r="115" spans="1:9">
      <c r="A115" s="2601"/>
      <c r="B115" s="2602" t="s">
        <v>2125</v>
      </c>
      <c r="C115" s="2603">
        <v>401</v>
      </c>
      <c r="D115" s="2579" t="s">
        <v>4646</v>
      </c>
      <c r="E115" s="2563"/>
      <c r="H115" s="1939"/>
      <c r="I115" s="2840" t="s">
        <v>4646</v>
      </c>
    </row>
    <row r="116" spans="1:9">
      <c r="A116" s="2601"/>
      <c r="B116" s="2602" t="s">
        <v>2126</v>
      </c>
      <c r="C116" s="2603">
        <v>401</v>
      </c>
      <c r="D116" s="2600" t="s">
        <v>2110</v>
      </c>
      <c r="E116" s="2563"/>
    </row>
    <row r="117" spans="1:9">
      <c r="A117" s="2601"/>
      <c r="B117" s="2602" t="s">
        <v>2127</v>
      </c>
      <c r="C117" s="2603" t="s">
        <v>4551</v>
      </c>
      <c r="D117" s="2579" t="s">
        <v>4646</v>
      </c>
      <c r="E117" s="2611"/>
    </row>
    <row r="118" spans="1:9">
      <c r="A118" s="2601"/>
      <c r="B118" s="2602" t="s">
        <v>2128</v>
      </c>
      <c r="C118" s="2603" t="s">
        <v>4550</v>
      </c>
      <c r="D118" s="2579" t="s">
        <v>4646</v>
      </c>
      <c r="E118" s="2563"/>
    </row>
    <row r="119" spans="1:9">
      <c r="A119" s="2601"/>
      <c r="B119" s="2602" t="s">
        <v>2129</v>
      </c>
      <c r="C119" s="2603" t="s">
        <v>4549</v>
      </c>
      <c r="D119" s="2579" t="s">
        <v>4646</v>
      </c>
      <c r="E119" s="2563"/>
    </row>
    <row r="120" spans="1:9">
      <c r="A120" s="2601"/>
      <c r="B120" s="2602" t="s">
        <v>2130</v>
      </c>
      <c r="C120" s="2603" t="s">
        <v>4548</v>
      </c>
      <c r="D120" s="2579" t="s">
        <v>4646</v>
      </c>
      <c r="E120" s="2563"/>
    </row>
    <row r="121" spans="1:9">
      <c r="A121" s="2601"/>
      <c r="B121" s="2602" t="s">
        <v>4200</v>
      </c>
      <c r="C121" s="2603" t="s">
        <v>4201</v>
      </c>
      <c r="D121" s="2579" t="s">
        <v>4646</v>
      </c>
      <c r="E121" s="2563"/>
    </row>
    <row r="122" spans="1:9">
      <c r="A122" s="2601"/>
      <c r="B122" s="2602" t="s">
        <v>4202</v>
      </c>
      <c r="C122" s="2603" t="s">
        <v>4203</v>
      </c>
      <c r="D122" s="2579" t="s">
        <v>4646</v>
      </c>
      <c r="E122" s="2563"/>
    </row>
    <row r="123" spans="1:9" ht="16.5" thickBot="1">
      <c r="A123" s="2607"/>
      <c r="B123" s="1614"/>
      <c r="C123" s="1615"/>
      <c r="D123" s="1616"/>
      <c r="E123" s="1617"/>
    </row>
    <row r="124" spans="1:9">
      <c r="A124" s="2299" t="s">
        <v>4647</v>
      </c>
      <c r="B124" s="2539"/>
      <c r="C124" s="2539"/>
      <c r="D124" s="1604"/>
      <c r="E124" s="1604"/>
    </row>
    <row r="125" spans="1:9" ht="15.75" thickBot="1">
      <c r="A125" s="2608" t="s">
        <v>2131</v>
      </c>
      <c r="B125" s="1619"/>
      <c r="C125" s="1619"/>
      <c r="D125" s="1619"/>
      <c r="E125" s="1619"/>
    </row>
    <row r="126" spans="1:9">
      <c r="A126" s="2533"/>
      <c r="B126" s="1579" t="s">
        <v>1789</v>
      </c>
      <c r="C126" s="1579" t="s">
        <v>1790</v>
      </c>
      <c r="D126" s="1579" t="s">
        <v>1791</v>
      </c>
      <c r="E126" s="1580" t="s">
        <v>1792</v>
      </c>
    </row>
    <row r="127" spans="1:9">
      <c r="A127" s="2538"/>
      <c r="B127" s="1583" t="str">
        <f>'Data Sheet'!$C$25</f>
        <v xml:space="preserve"> New York State Electric &amp; Gas Corporation</v>
      </c>
      <c r="C127" s="1583" t="s">
        <v>1793</v>
      </c>
      <c r="D127" s="1583" t="s">
        <v>1794</v>
      </c>
      <c r="E127" s="1584"/>
    </row>
    <row r="128" spans="1:9">
      <c r="A128" s="2538"/>
      <c r="B128" s="1583"/>
      <c r="C128" s="1583" t="s">
        <v>2997</v>
      </c>
      <c r="D128" s="1583"/>
      <c r="E128" s="1584" t="s">
        <v>4705</v>
      </c>
    </row>
    <row r="129" spans="1:5">
      <c r="A129" s="2605"/>
      <c r="B129" s="1620"/>
      <c r="C129" s="1620"/>
      <c r="D129" s="1620"/>
      <c r="E129" s="1621"/>
    </row>
    <row r="130" spans="1:5" ht="15.75">
      <c r="A130" s="2614" t="s">
        <v>1656</v>
      </c>
      <c r="B130" s="1623"/>
      <c r="C130" s="1623"/>
      <c r="D130" s="1623"/>
      <c r="E130" s="1624"/>
    </row>
    <row r="131" spans="1:5">
      <c r="A131" s="2538"/>
      <c r="B131" s="1604"/>
      <c r="C131" s="1604"/>
      <c r="D131" s="1604"/>
      <c r="E131" s="1584"/>
    </row>
    <row r="132" spans="1:5">
      <c r="A132" s="2605"/>
      <c r="B132" s="1594" t="s">
        <v>3001</v>
      </c>
      <c r="C132" s="1595" t="s">
        <v>3002</v>
      </c>
      <c r="D132" s="1596" t="s">
        <v>3003</v>
      </c>
      <c r="E132" s="1597" t="s">
        <v>3004</v>
      </c>
    </row>
    <row r="133" spans="1:5">
      <c r="A133" s="2538"/>
      <c r="B133" s="1583"/>
      <c r="C133" s="1598" t="s">
        <v>3005</v>
      </c>
      <c r="D133" s="1599" t="s">
        <v>3006</v>
      </c>
      <c r="E133" s="1584"/>
    </row>
    <row r="134" spans="1:5">
      <c r="A134" s="2543"/>
      <c r="B134" s="1600" t="s">
        <v>3007</v>
      </c>
      <c r="C134" s="1601" t="s">
        <v>3008</v>
      </c>
      <c r="D134" s="1602" t="s">
        <v>3009</v>
      </c>
      <c r="E134" s="1587" t="s">
        <v>3010</v>
      </c>
    </row>
    <row r="135" spans="1:5" ht="15.75">
      <c r="A135" s="2538"/>
      <c r="B135" s="1603" t="s">
        <v>2132</v>
      </c>
      <c r="C135" s="1604"/>
      <c r="D135" s="1605"/>
      <c r="E135" s="1584"/>
    </row>
    <row r="136" spans="1:5" ht="15.75">
      <c r="A136" s="2601"/>
      <c r="B136" s="1603"/>
      <c r="C136" s="1606"/>
      <c r="D136" s="1605"/>
      <c r="E136" s="1584"/>
    </row>
    <row r="137" spans="1:5">
      <c r="A137" s="2601"/>
      <c r="B137" s="1583" t="s">
        <v>2133</v>
      </c>
      <c r="C137" s="1607" t="s">
        <v>2134</v>
      </c>
      <c r="D137" s="1605" t="s">
        <v>3013</v>
      </c>
      <c r="E137" s="1584"/>
    </row>
    <row r="138" spans="1:5">
      <c r="A138" s="2601"/>
      <c r="B138" s="1583" t="s">
        <v>2135</v>
      </c>
      <c r="C138" s="1607" t="s">
        <v>4547</v>
      </c>
      <c r="D138" s="2579" t="s">
        <v>4646</v>
      </c>
      <c r="E138" s="1584"/>
    </row>
    <row r="139" spans="1:5">
      <c r="A139" s="2601"/>
      <c r="B139" s="1583" t="s">
        <v>2136</v>
      </c>
      <c r="C139" s="1607" t="s">
        <v>2137</v>
      </c>
      <c r="D139" s="1605" t="s">
        <v>3015</v>
      </c>
      <c r="E139" s="1584"/>
    </row>
    <row r="140" spans="1:5">
      <c r="A140" s="2609"/>
      <c r="B140" s="1583" t="s">
        <v>2138</v>
      </c>
      <c r="C140" s="1607">
        <v>429</v>
      </c>
      <c r="D140" s="1605" t="s">
        <v>1290</v>
      </c>
      <c r="E140" s="1613"/>
    </row>
    <row r="141" spans="1:5">
      <c r="A141" s="2601"/>
      <c r="B141" s="2602" t="s">
        <v>4343</v>
      </c>
      <c r="C141" s="2610">
        <v>430</v>
      </c>
      <c r="D141" s="2579" t="s">
        <v>4646</v>
      </c>
      <c r="E141" s="2563"/>
    </row>
    <row r="142" spans="1:5">
      <c r="A142" s="2601"/>
      <c r="B142" s="1583" t="s">
        <v>1330</v>
      </c>
      <c r="C142" s="1607">
        <v>450</v>
      </c>
      <c r="D142" s="1605" t="s">
        <v>3013</v>
      </c>
      <c r="E142" s="1584"/>
    </row>
    <row r="143" spans="1:5" ht="15.75">
      <c r="A143" s="2601"/>
      <c r="B143" s="1583" t="s">
        <v>1331</v>
      </c>
      <c r="C143" s="1606"/>
      <c r="D143" s="1605"/>
      <c r="E143" s="1609"/>
    </row>
    <row r="144" spans="1:5" ht="15.75">
      <c r="A144" s="2601"/>
      <c r="B144" s="1583"/>
      <c r="C144" s="1606"/>
      <c r="D144" s="1605"/>
      <c r="E144" s="1609"/>
    </row>
    <row r="145" spans="1:5">
      <c r="A145" s="2601"/>
      <c r="B145" s="1583" t="s">
        <v>1332</v>
      </c>
      <c r="C145" s="1606"/>
      <c r="D145" s="1605"/>
      <c r="E145" s="1584"/>
    </row>
    <row r="146" spans="1:5" ht="15.75">
      <c r="A146" s="2601"/>
      <c r="B146" s="1583"/>
      <c r="C146" s="1606"/>
      <c r="D146" s="1605"/>
      <c r="E146" s="1609"/>
    </row>
    <row r="147" spans="1:5" ht="15.75">
      <c r="A147" s="2601"/>
      <c r="B147" s="1611" t="s">
        <v>4709</v>
      </c>
      <c r="C147" s="1604"/>
      <c r="D147" s="1605"/>
      <c r="E147" s="1609"/>
    </row>
    <row r="148" spans="1:5" ht="15.75">
      <c r="A148" s="2601"/>
      <c r="B148" s="1603"/>
      <c r="C148" s="1604"/>
      <c r="D148" s="1605"/>
      <c r="E148" s="1609"/>
    </row>
    <row r="149" spans="1:5">
      <c r="A149" s="2601"/>
      <c r="B149" s="1583"/>
      <c r="C149" s="1604"/>
      <c r="D149" s="1605"/>
      <c r="E149" s="1584"/>
    </row>
    <row r="150" spans="1:5" ht="15.75">
      <c r="A150" s="2601"/>
      <c r="B150" s="1603" t="s">
        <v>1333</v>
      </c>
      <c r="C150" s="2615">
        <v>34335</v>
      </c>
      <c r="D150" s="2846" t="s">
        <v>4646</v>
      </c>
      <c r="E150" s="1584"/>
    </row>
    <row r="151" spans="1:5">
      <c r="A151" s="2601"/>
      <c r="B151" s="1583"/>
      <c r="C151" s="1604"/>
      <c r="D151" s="1605"/>
      <c r="E151" s="1584"/>
    </row>
    <row r="152" spans="1:5">
      <c r="A152" s="2601"/>
      <c r="B152" s="1583"/>
      <c r="C152" s="1604"/>
      <c r="D152" s="1599"/>
      <c r="E152" s="1584"/>
    </row>
    <row r="153" spans="1:5">
      <c r="A153" s="2601"/>
      <c r="B153" s="1583"/>
      <c r="C153" s="1604"/>
      <c r="D153" s="1599"/>
      <c r="E153" s="1584"/>
    </row>
    <row r="154" spans="1:5">
      <c r="A154" s="2601"/>
      <c r="B154" s="1583"/>
      <c r="C154" s="1604"/>
      <c r="D154" s="1599"/>
      <c r="E154" s="1584"/>
    </row>
    <row r="155" spans="1:5">
      <c r="A155" s="2601"/>
      <c r="B155" s="1583"/>
      <c r="C155" s="1604"/>
      <c r="D155" s="1605"/>
      <c r="E155" s="1584"/>
    </row>
    <row r="156" spans="1:5">
      <c r="A156" s="2601"/>
      <c r="B156" s="1583"/>
      <c r="C156" s="1604"/>
      <c r="D156" s="1605"/>
      <c r="E156" s="1584"/>
    </row>
    <row r="157" spans="1:5">
      <c r="A157" s="2601"/>
      <c r="B157" s="1583"/>
      <c r="C157" s="1604"/>
      <c r="D157" s="1605"/>
      <c r="E157" s="1584"/>
    </row>
    <row r="158" spans="1:5">
      <c r="A158" s="2601"/>
      <c r="B158" s="1583"/>
      <c r="C158" s="1604"/>
      <c r="D158" s="1599"/>
      <c r="E158" s="1584"/>
    </row>
    <row r="159" spans="1:5">
      <c r="A159" s="2601"/>
      <c r="B159" s="1583"/>
      <c r="C159" s="1604"/>
      <c r="D159" s="1599"/>
      <c r="E159" s="1584"/>
    </row>
    <row r="160" spans="1:5">
      <c r="A160" s="2601"/>
      <c r="B160" s="1583"/>
      <c r="C160" s="1604"/>
      <c r="D160" s="1605"/>
      <c r="E160" s="1584"/>
    </row>
    <row r="161" spans="1:5">
      <c r="A161" s="2601"/>
      <c r="B161" s="1583"/>
      <c r="C161" s="1604"/>
      <c r="D161" s="1605"/>
      <c r="E161" s="1584"/>
    </row>
    <row r="162" spans="1:5" ht="15.75">
      <c r="A162" s="2601"/>
      <c r="B162" s="1625"/>
      <c r="C162" s="1604"/>
      <c r="D162" s="1599"/>
      <c r="E162" s="1584"/>
    </row>
    <row r="163" spans="1:5">
      <c r="A163" s="2606"/>
      <c r="B163" s="1583"/>
      <c r="C163" s="1604"/>
      <c r="D163" s="1605"/>
      <c r="E163" s="1584"/>
    </row>
    <row r="164" spans="1:5">
      <c r="A164" s="2606"/>
      <c r="B164" s="1583"/>
      <c r="C164" s="1604"/>
      <c r="D164" s="1605"/>
      <c r="E164" s="1584"/>
    </row>
    <row r="165" spans="1:5">
      <c r="A165" s="2601"/>
      <c r="B165" s="1583"/>
      <c r="C165" s="1604"/>
      <c r="D165" s="1605"/>
      <c r="E165" s="1584"/>
    </row>
    <row r="166" spans="1:5">
      <c r="A166" s="2601"/>
      <c r="B166" s="1583"/>
      <c r="C166" s="1604"/>
      <c r="D166" s="1605"/>
      <c r="E166" s="1584"/>
    </row>
    <row r="167" spans="1:5">
      <c r="A167" s="2601"/>
      <c r="B167" s="1611"/>
      <c r="C167" s="1604"/>
      <c r="D167" s="1605"/>
      <c r="E167" s="1584"/>
    </row>
    <row r="168" spans="1:5">
      <c r="A168" s="2601"/>
      <c r="B168" s="1583"/>
      <c r="C168" s="1604"/>
      <c r="D168" s="1605"/>
      <c r="E168" s="1584"/>
    </row>
    <row r="169" spans="1:5" ht="15.75">
      <c r="A169" s="2601"/>
      <c r="B169" s="1603"/>
      <c r="C169" s="1604"/>
      <c r="D169" s="1605"/>
      <c r="E169" s="1584"/>
    </row>
    <row r="170" spans="1:5">
      <c r="A170" s="2601"/>
      <c r="B170" s="1583"/>
      <c r="C170" s="1604"/>
      <c r="D170" s="1605"/>
      <c r="E170" s="1584"/>
    </row>
    <row r="171" spans="1:5">
      <c r="A171" s="2601"/>
      <c r="B171" s="1583"/>
      <c r="C171" s="1604"/>
      <c r="D171" s="1605"/>
      <c r="E171" s="1584"/>
    </row>
    <row r="172" spans="1:5">
      <c r="A172" s="2601"/>
      <c r="B172" s="1583"/>
      <c r="C172" s="1604"/>
      <c r="D172" s="1605"/>
      <c r="E172" s="1584"/>
    </row>
    <row r="173" spans="1:5" ht="15.75">
      <c r="A173" s="2601"/>
      <c r="B173" s="1583"/>
      <c r="C173" s="1604"/>
      <c r="D173" s="1612"/>
      <c r="E173" s="1609"/>
    </row>
    <row r="174" spans="1:5">
      <c r="A174" s="2601"/>
      <c r="B174" s="1583"/>
      <c r="C174" s="1604"/>
      <c r="D174" s="1612"/>
      <c r="E174" s="1584"/>
    </row>
    <row r="175" spans="1:5">
      <c r="A175" s="2601"/>
      <c r="B175" s="1583"/>
      <c r="C175" s="1604"/>
      <c r="D175" s="1605"/>
      <c r="E175" s="1584"/>
    </row>
    <row r="176" spans="1:5">
      <c r="A176" s="2601"/>
      <c r="B176" s="1583"/>
      <c r="C176" s="1604"/>
      <c r="D176" s="1605"/>
      <c r="E176" s="1584"/>
    </row>
    <row r="177" spans="1:5">
      <c r="A177" s="2601"/>
      <c r="B177" s="1583"/>
      <c r="C177" s="1604"/>
      <c r="D177" s="1605"/>
      <c r="E177" s="1584"/>
    </row>
    <row r="178" spans="1:5">
      <c r="A178" s="2601"/>
      <c r="B178" s="1583"/>
      <c r="C178" s="1604"/>
      <c r="D178" s="1605"/>
      <c r="E178" s="1584"/>
    </row>
    <row r="179" spans="1:5" ht="16.5" thickBot="1">
      <c r="A179" s="2607"/>
      <c r="B179" s="1614"/>
      <c r="C179" s="1615"/>
      <c r="D179" s="1616"/>
      <c r="E179" s="1617"/>
    </row>
    <row r="180" spans="1:5">
      <c r="A180" s="2299" t="s">
        <v>4647</v>
      </c>
      <c r="B180" s="2539"/>
      <c r="C180" s="2539"/>
      <c r="D180" s="1604"/>
      <c r="E180" s="1604"/>
    </row>
    <row r="181" spans="1:5">
      <c r="A181" s="2608" t="s">
        <v>1334</v>
      </c>
      <c r="B181" s="1619"/>
      <c r="C181" s="1619"/>
      <c r="D181" s="1619"/>
      <c r="E181" s="1619"/>
    </row>
    <row r="182" spans="1:5">
      <c r="A182" s="2539"/>
      <c r="B182" s="1604"/>
      <c r="C182" s="1604"/>
      <c r="D182" s="1604"/>
      <c r="E182" s="1604"/>
    </row>
    <row r="183" spans="1:5">
      <c r="A183" s="2539"/>
    </row>
    <row r="184" spans="1:5">
      <c r="A184" s="2539"/>
      <c r="B184" s="1604"/>
      <c r="C184" s="1619"/>
      <c r="D184" s="1619"/>
      <c r="E184" s="1619"/>
    </row>
    <row r="187" spans="1:5">
      <c r="A187" s="2539"/>
      <c r="B187" s="1626"/>
    </row>
    <row r="188" spans="1:5">
      <c r="A188" s="2539"/>
      <c r="B188" s="1626"/>
    </row>
    <row r="189" spans="1:5">
      <c r="A189" s="2539"/>
      <c r="B189" s="1626"/>
    </row>
    <row r="190" spans="1:5">
      <c r="A190" s="2539"/>
      <c r="B190" s="1626"/>
    </row>
    <row r="191" spans="1:5">
      <c r="A191" s="2539"/>
      <c r="B191" s="1626"/>
    </row>
    <row r="192" spans="1:5">
      <c r="A192" s="2539"/>
      <c r="B192" s="1626"/>
    </row>
    <row r="193" spans="1:2">
      <c r="A193" s="2539"/>
      <c r="B193" s="1626"/>
    </row>
    <row r="194" spans="1:2">
      <c r="A194" s="2539"/>
      <c r="B194" s="1626"/>
    </row>
    <row r="195" spans="1:2">
      <c r="A195" s="2539"/>
      <c r="B195" s="1626"/>
    </row>
    <row r="196" spans="1:2">
      <c r="B196" s="1626"/>
    </row>
  </sheetData>
  <printOptions horizontalCentered="1" verticalCentered="1"/>
  <pageMargins left="0.5" right="0.5" top="0" bottom="0" header="0.25" footer="0.25"/>
  <pageSetup scale="76" fitToHeight="3" orientation="portrait" horizontalDpi="300" verticalDpi="300"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50"/>
  <sheetViews>
    <sheetView defaultGridColor="0" colorId="22" zoomScaleNormal="100" zoomScaleSheetLayoutView="80" workbookViewId="0">
      <selection activeCell="F30" sqref="F30"/>
    </sheetView>
  </sheetViews>
  <sheetFormatPr defaultColWidth="9.6640625" defaultRowHeight="15"/>
  <cols>
    <col min="1" max="1" width="5.6640625" customWidth="1"/>
    <col min="2" max="2" width="18.88671875" customWidth="1"/>
    <col min="3" max="3" width="15.44140625" customWidth="1"/>
    <col min="4" max="4" width="11.33203125" customWidth="1"/>
    <col min="5" max="5" width="10.6640625" customWidth="1"/>
    <col min="6" max="6" width="14.88671875" customWidth="1"/>
    <col min="7" max="7" width="14.6640625" customWidth="1"/>
  </cols>
  <sheetData>
    <row r="1" spans="1:8">
      <c r="A1" s="29" t="s">
        <v>2204</v>
      </c>
      <c r="B1" s="925"/>
      <c r="C1" s="926"/>
      <c r="D1" s="66" t="s">
        <v>1335</v>
      </c>
      <c r="E1" s="926"/>
      <c r="F1" s="66" t="s">
        <v>1791</v>
      </c>
      <c r="G1" s="230" t="s">
        <v>1792</v>
      </c>
      <c r="H1" s="981"/>
    </row>
    <row r="2" spans="1:8">
      <c r="A2" s="72" t="str">
        <f>'Data Sheet'!$C$25</f>
        <v xml:space="preserve"> New York State Electric &amp; Gas Corporation</v>
      </c>
      <c r="B2" s="17"/>
      <c r="C2" s="931"/>
      <c r="D2" s="17" t="s">
        <v>1148</v>
      </c>
      <c r="E2" s="931"/>
      <c r="F2" s="17" t="s">
        <v>1794</v>
      </c>
      <c r="G2" s="98"/>
      <c r="H2" s="73"/>
    </row>
    <row r="3" spans="1:8" ht="15" customHeight="1">
      <c r="A3" s="72"/>
      <c r="B3" s="17"/>
      <c r="C3" s="931"/>
      <c r="D3" s="17" t="s">
        <v>1149</v>
      </c>
      <c r="E3" s="81"/>
      <c r="F3" s="941" t="str">
        <f>'Data Sheet'!$C$40</f>
        <v xml:space="preserve"> </v>
      </c>
      <c r="G3" s="921" t="str">
        <f>'Data Sheet'!$C$38</f>
        <v>12/31/2016</v>
      </c>
      <c r="H3" s="73"/>
    </row>
    <row r="4" spans="1:8" ht="15" customHeight="1">
      <c r="A4" s="337" t="s">
        <v>3268</v>
      </c>
      <c r="B4" s="338"/>
      <c r="C4" s="338"/>
      <c r="D4" s="338"/>
      <c r="E4" s="338"/>
      <c r="F4" s="338"/>
      <c r="G4" s="338"/>
      <c r="H4" s="339"/>
    </row>
    <row r="5" spans="1:8">
      <c r="A5" s="231" t="s">
        <v>3269</v>
      </c>
      <c r="B5" s="232"/>
      <c r="C5" s="232"/>
      <c r="D5" s="232"/>
      <c r="E5" s="232"/>
      <c r="F5" s="232"/>
      <c r="G5" s="232"/>
      <c r="H5" s="233"/>
    </row>
    <row r="6" spans="1:8">
      <c r="A6" s="239"/>
      <c r="B6" s="98"/>
      <c r="C6" s="290" t="s">
        <v>3270</v>
      </c>
      <c r="D6" s="290" t="s">
        <v>3271</v>
      </c>
      <c r="E6" s="98"/>
      <c r="F6" s="290" t="s">
        <v>3272</v>
      </c>
      <c r="G6" s="98"/>
      <c r="H6" s="238" t="s">
        <v>3576</v>
      </c>
    </row>
    <row r="7" spans="1:8">
      <c r="A7" s="239"/>
      <c r="B7" s="290" t="s">
        <v>176</v>
      </c>
      <c r="C7" s="290" t="s">
        <v>3273</v>
      </c>
      <c r="D7" s="290" t="s">
        <v>3274</v>
      </c>
      <c r="E7" s="290" t="s">
        <v>1920</v>
      </c>
      <c r="F7" s="290" t="s">
        <v>1921</v>
      </c>
      <c r="G7" s="290" t="s">
        <v>1922</v>
      </c>
      <c r="H7" s="238" t="s">
        <v>1923</v>
      </c>
    </row>
    <row r="8" spans="1:8">
      <c r="A8" s="239" t="s">
        <v>1718</v>
      </c>
      <c r="B8" s="290" t="s">
        <v>1721</v>
      </c>
      <c r="C8" s="290" t="s">
        <v>1924</v>
      </c>
      <c r="D8" s="290" t="s">
        <v>1925</v>
      </c>
      <c r="E8" s="290" t="s">
        <v>1926</v>
      </c>
      <c r="F8" s="290" t="s">
        <v>1926</v>
      </c>
      <c r="G8" s="290" t="s">
        <v>1927</v>
      </c>
      <c r="H8" s="238" t="s">
        <v>1925</v>
      </c>
    </row>
    <row r="9" spans="1:8">
      <c r="A9" s="240" t="s">
        <v>1721</v>
      </c>
      <c r="B9" s="328" t="s">
        <v>3007</v>
      </c>
      <c r="C9" s="328" t="s">
        <v>3008</v>
      </c>
      <c r="D9" s="328" t="s">
        <v>3009</v>
      </c>
      <c r="E9" s="328" t="s">
        <v>3010</v>
      </c>
      <c r="F9" s="328" t="s">
        <v>2337</v>
      </c>
      <c r="G9" s="328" t="s">
        <v>2338</v>
      </c>
      <c r="H9" s="241" t="s">
        <v>2339</v>
      </c>
    </row>
    <row r="10" spans="1:8">
      <c r="A10" s="239">
        <v>12</v>
      </c>
      <c r="B10" s="78" t="s">
        <v>1363</v>
      </c>
      <c r="C10" s="545"/>
      <c r="D10" s="81"/>
      <c r="E10" s="546"/>
      <c r="F10" s="546"/>
      <c r="G10" s="81"/>
      <c r="H10" s="73"/>
    </row>
    <row r="11" spans="1:8">
      <c r="A11" s="239">
        <v>13</v>
      </c>
      <c r="B11" s="78" t="s">
        <v>5827</v>
      </c>
      <c r="C11" s="354">
        <v>21952</v>
      </c>
      <c r="D11" s="2984">
        <v>70</v>
      </c>
      <c r="E11" s="2984">
        <v>0.25</v>
      </c>
      <c r="F11" s="546">
        <v>1.7899999999999999E-2</v>
      </c>
      <c r="G11" s="81"/>
      <c r="H11" s="73"/>
    </row>
    <row r="12" spans="1:8">
      <c r="A12" s="239">
        <v>14</v>
      </c>
      <c r="B12" s="78" t="s">
        <v>5826</v>
      </c>
      <c r="C12" s="354">
        <v>355881</v>
      </c>
      <c r="D12" s="2984">
        <v>65</v>
      </c>
      <c r="E12" s="2984">
        <v>0.1</v>
      </c>
      <c r="F12" s="546">
        <v>1.6899999999999998E-2</v>
      </c>
      <c r="G12" s="81"/>
      <c r="H12" s="73"/>
    </row>
    <row r="13" spans="1:8">
      <c r="A13" s="239">
        <v>15</v>
      </c>
      <c r="B13" s="78" t="s">
        <v>5828</v>
      </c>
      <c r="C13" s="354">
        <v>10224</v>
      </c>
      <c r="D13" s="2984">
        <v>75</v>
      </c>
      <c r="E13" s="2984">
        <v>0.3</v>
      </c>
      <c r="F13" s="546">
        <v>1.7299999999999999E-2</v>
      </c>
      <c r="G13" s="354"/>
      <c r="H13" s="312"/>
    </row>
    <row r="14" spans="1:8">
      <c r="A14" s="239">
        <v>16</v>
      </c>
      <c r="B14" s="78" t="s">
        <v>5829</v>
      </c>
      <c r="C14" s="354">
        <v>96183</v>
      </c>
      <c r="D14" s="2984">
        <v>65</v>
      </c>
      <c r="E14" s="2984">
        <v>0.4</v>
      </c>
      <c r="F14" s="546">
        <v>2.1499999999999998E-2</v>
      </c>
      <c r="G14" s="81"/>
      <c r="H14" s="73"/>
    </row>
    <row r="15" spans="1:8">
      <c r="A15" s="239">
        <v>17</v>
      </c>
      <c r="B15" s="78" t="s">
        <v>5830</v>
      </c>
      <c r="C15" s="354">
        <v>144712</v>
      </c>
      <c r="D15" s="2984">
        <v>75</v>
      </c>
      <c r="E15" s="2984">
        <v>0.5</v>
      </c>
      <c r="F15" s="546">
        <v>0.02</v>
      </c>
      <c r="G15" s="81"/>
      <c r="H15" s="73"/>
    </row>
    <row r="16" spans="1:8">
      <c r="A16" s="239">
        <v>18</v>
      </c>
      <c r="B16" s="78" t="s">
        <v>5831</v>
      </c>
      <c r="C16" s="354">
        <v>998</v>
      </c>
      <c r="D16" s="2984">
        <v>60</v>
      </c>
      <c r="E16" s="2984"/>
      <c r="F16" s="546">
        <v>1.67E-2</v>
      </c>
      <c r="G16" s="81"/>
      <c r="H16" s="73"/>
    </row>
    <row r="17" spans="1:8">
      <c r="A17" s="239">
        <v>19</v>
      </c>
      <c r="B17" s="78" t="s">
        <v>5832</v>
      </c>
      <c r="C17" s="354">
        <v>4179</v>
      </c>
      <c r="D17" s="2984">
        <v>60</v>
      </c>
      <c r="E17" s="2984">
        <v>0.1</v>
      </c>
      <c r="F17" s="546">
        <v>1.83E-2</v>
      </c>
      <c r="G17" s="81"/>
      <c r="H17" s="73"/>
    </row>
    <row r="18" spans="1:8">
      <c r="A18" s="239">
        <v>20</v>
      </c>
      <c r="B18" s="78"/>
      <c r="C18" s="354"/>
      <c r="D18" s="2984"/>
      <c r="E18" s="2984"/>
      <c r="F18" s="546"/>
      <c r="G18" s="81"/>
      <c r="H18" s="73"/>
    </row>
    <row r="19" spans="1:8">
      <c r="A19" s="239">
        <v>21</v>
      </c>
      <c r="B19" s="78" t="s">
        <v>1364</v>
      </c>
      <c r="C19" s="354"/>
      <c r="D19" s="2984"/>
      <c r="E19" s="2984"/>
      <c r="F19" s="546"/>
      <c r="G19" s="81"/>
      <c r="H19" s="73"/>
    </row>
    <row r="20" spans="1:8">
      <c r="A20" s="239">
        <v>22</v>
      </c>
      <c r="B20" s="78" t="s">
        <v>5833</v>
      </c>
      <c r="C20" s="354">
        <v>10026</v>
      </c>
      <c r="D20" s="2984">
        <v>65</v>
      </c>
      <c r="E20" s="2984">
        <v>0.3</v>
      </c>
      <c r="F20" s="546">
        <v>0.02</v>
      </c>
      <c r="G20" s="81"/>
      <c r="H20" s="73"/>
    </row>
    <row r="21" spans="1:8">
      <c r="A21" s="239">
        <v>23</v>
      </c>
      <c r="B21" s="78" t="s">
        <v>5834</v>
      </c>
      <c r="C21" s="354">
        <v>171819</v>
      </c>
      <c r="D21" s="2984">
        <v>60</v>
      </c>
      <c r="E21" s="2984">
        <v>0.25</v>
      </c>
      <c r="F21" s="546">
        <v>2.0799999999999999E-2</v>
      </c>
      <c r="G21" s="354"/>
      <c r="H21" s="312"/>
    </row>
    <row r="22" spans="1:8">
      <c r="A22" s="239">
        <v>24</v>
      </c>
      <c r="B22" s="78" t="s">
        <v>5835</v>
      </c>
      <c r="C22" s="354">
        <v>369195</v>
      </c>
      <c r="D22" s="2984">
        <v>65</v>
      </c>
      <c r="E22" s="2984">
        <v>0.45</v>
      </c>
      <c r="F22" s="546">
        <v>2.23E-2</v>
      </c>
      <c r="G22" s="81"/>
      <c r="H22" s="73"/>
    </row>
    <row r="23" spans="1:8">
      <c r="A23" s="239">
        <v>25</v>
      </c>
      <c r="B23" s="78" t="s">
        <v>5836</v>
      </c>
      <c r="C23" s="354">
        <v>372687</v>
      </c>
      <c r="D23" s="2984">
        <v>70</v>
      </c>
      <c r="E23" s="2984">
        <v>0.6</v>
      </c>
      <c r="F23" s="546">
        <v>2.29E-2</v>
      </c>
      <c r="G23" s="81"/>
      <c r="H23" s="73"/>
    </row>
    <row r="24" spans="1:8">
      <c r="A24" s="239">
        <v>26</v>
      </c>
      <c r="B24" s="78" t="s">
        <v>5837</v>
      </c>
      <c r="C24" s="354">
        <v>2347</v>
      </c>
      <c r="D24" s="2984">
        <v>50</v>
      </c>
      <c r="E24" s="2984">
        <v>0.2</v>
      </c>
      <c r="F24" s="546">
        <v>2.4E-2</v>
      </c>
      <c r="G24" s="81"/>
      <c r="H24" s="73"/>
    </row>
    <row r="25" spans="1:8">
      <c r="A25" s="239">
        <v>27</v>
      </c>
      <c r="B25" s="78" t="s">
        <v>5847</v>
      </c>
      <c r="C25" s="354">
        <v>14746</v>
      </c>
      <c r="D25" s="2984">
        <v>65</v>
      </c>
      <c r="E25" s="2984">
        <v>0.05</v>
      </c>
      <c r="F25" s="546">
        <v>1.6199999999999999E-2</v>
      </c>
      <c r="G25" s="81"/>
      <c r="H25" s="73"/>
    </row>
    <row r="26" spans="1:8">
      <c r="A26" s="239">
        <v>28</v>
      </c>
      <c r="B26" s="78" t="s">
        <v>5838</v>
      </c>
      <c r="C26" s="354">
        <v>75105</v>
      </c>
      <c r="D26" s="2984">
        <v>65</v>
      </c>
      <c r="E26" s="2984">
        <v>0.15</v>
      </c>
      <c r="F26" s="546">
        <v>1.77E-2</v>
      </c>
      <c r="G26" s="81"/>
      <c r="H26" s="73"/>
    </row>
    <row r="27" spans="1:8">
      <c r="A27" s="239">
        <v>29</v>
      </c>
      <c r="B27" s="78" t="s">
        <v>5839</v>
      </c>
      <c r="C27" s="354">
        <v>240764</v>
      </c>
      <c r="D27" s="2984">
        <v>50</v>
      </c>
      <c r="E27" s="2984">
        <v>0.15</v>
      </c>
      <c r="F27" s="546">
        <v>2.3E-2</v>
      </c>
      <c r="G27" s="81"/>
      <c r="H27" s="73"/>
    </row>
    <row r="28" spans="1:8">
      <c r="A28" s="239">
        <v>30</v>
      </c>
      <c r="B28" s="78" t="s">
        <v>5840</v>
      </c>
      <c r="C28" s="354">
        <v>67689</v>
      </c>
      <c r="D28" s="2984">
        <v>52</v>
      </c>
      <c r="E28" s="2984">
        <v>0.6</v>
      </c>
      <c r="F28" s="546">
        <v>3.0800000000000001E-2</v>
      </c>
      <c r="G28" s="81"/>
      <c r="H28" s="73"/>
    </row>
    <row r="29" spans="1:8">
      <c r="A29" s="239">
        <v>31</v>
      </c>
      <c r="B29" s="78" t="s">
        <v>5841</v>
      </c>
      <c r="C29" s="354">
        <v>43816</v>
      </c>
      <c r="D29" s="2984">
        <v>29</v>
      </c>
      <c r="E29" s="2984">
        <v>0.2</v>
      </c>
      <c r="F29" s="546">
        <v>4.1399999999999999E-2</v>
      </c>
      <c r="G29" s="354"/>
      <c r="H29" s="312"/>
    </row>
    <row r="30" spans="1:8">
      <c r="A30" s="239">
        <v>32</v>
      </c>
      <c r="B30" s="78" t="s">
        <v>5842</v>
      </c>
      <c r="C30" s="354">
        <v>16278</v>
      </c>
      <c r="D30" s="2984">
        <v>29</v>
      </c>
      <c r="E30" s="2984">
        <v>0.2</v>
      </c>
      <c r="F30" s="546">
        <v>4.1399999999999999E-2</v>
      </c>
      <c r="G30" s="81"/>
      <c r="H30" s="73"/>
    </row>
    <row r="31" spans="1:8">
      <c r="A31" s="239">
        <v>33</v>
      </c>
      <c r="B31" s="78"/>
      <c r="C31" s="354"/>
      <c r="D31" s="2984"/>
      <c r="E31" s="2984"/>
      <c r="F31" s="546"/>
      <c r="G31" s="81"/>
      <c r="H31" s="73"/>
    </row>
    <row r="32" spans="1:8">
      <c r="A32" s="239">
        <v>34</v>
      </c>
      <c r="B32" s="78" t="s">
        <v>5843</v>
      </c>
      <c r="C32" s="354"/>
      <c r="D32" s="2984"/>
      <c r="E32" s="2984"/>
      <c r="F32" s="546"/>
      <c r="G32" s="81"/>
      <c r="H32" s="73"/>
    </row>
    <row r="33" spans="1:8">
      <c r="A33" s="239">
        <v>35</v>
      </c>
      <c r="B33" s="78" t="s">
        <v>5844</v>
      </c>
      <c r="C33" s="354">
        <v>57822</v>
      </c>
      <c r="D33" s="2984">
        <v>65</v>
      </c>
      <c r="E33" s="2984">
        <v>0.1</v>
      </c>
      <c r="F33" s="546">
        <v>1.6899999999999998E-2</v>
      </c>
      <c r="G33" s="81"/>
      <c r="H33" s="73"/>
    </row>
    <row r="34" spans="1:8">
      <c r="A34" s="239">
        <v>36</v>
      </c>
      <c r="B34" s="78" t="s">
        <v>5845</v>
      </c>
      <c r="C34" s="354">
        <v>3017</v>
      </c>
      <c r="D34" s="2984">
        <v>15</v>
      </c>
      <c r="E34" s="2984"/>
      <c r="F34" s="546">
        <v>6.6699999999999995E-2</v>
      </c>
      <c r="G34" s="81"/>
      <c r="H34" s="73"/>
    </row>
    <row r="35" spans="1:8">
      <c r="A35" s="239">
        <v>37</v>
      </c>
      <c r="B35" s="78" t="s">
        <v>5846</v>
      </c>
      <c r="C35" s="354"/>
      <c r="D35" s="2984">
        <v>35</v>
      </c>
      <c r="E35" s="2984"/>
      <c r="F35" s="546">
        <v>2.86E-2</v>
      </c>
      <c r="G35" s="81"/>
      <c r="H35" s="73"/>
    </row>
    <row r="36" spans="1:8">
      <c r="A36" s="239">
        <v>38</v>
      </c>
      <c r="B36" s="78"/>
      <c r="C36" s="354"/>
      <c r="D36" s="81"/>
      <c r="E36" s="546"/>
      <c r="F36" s="546"/>
      <c r="G36" s="81"/>
      <c r="H36" s="73"/>
    </row>
    <row r="37" spans="1:8">
      <c r="A37" s="239">
        <v>39</v>
      </c>
      <c r="B37" s="78"/>
      <c r="C37" s="354"/>
      <c r="D37" s="81"/>
      <c r="E37" s="546"/>
      <c r="F37" s="546"/>
      <c r="G37" s="81"/>
      <c r="H37" s="73"/>
    </row>
    <row r="38" spans="1:8">
      <c r="A38" s="239">
        <v>40</v>
      </c>
      <c r="B38" s="78"/>
      <c r="C38" s="354"/>
      <c r="D38" s="81"/>
      <c r="E38" s="546"/>
      <c r="F38" s="546"/>
      <c r="G38" s="81"/>
      <c r="H38" s="73"/>
    </row>
    <row r="39" spans="1:8">
      <c r="A39" s="239">
        <v>41</v>
      </c>
      <c r="B39" s="78"/>
      <c r="C39" s="354"/>
      <c r="D39" s="354"/>
      <c r="E39" s="546"/>
      <c r="F39" s="546"/>
      <c r="G39" s="354"/>
      <c r="H39" s="312"/>
    </row>
    <row r="40" spans="1:8">
      <c r="A40" s="239">
        <v>42</v>
      </c>
      <c r="B40" s="78"/>
      <c r="C40" s="354"/>
      <c r="D40" s="81"/>
      <c r="E40" s="546"/>
      <c r="F40" s="546"/>
      <c r="G40" s="81"/>
      <c r="H40" s="73"/>
    </row>
    <row r="41" spans="1:8">
      <c r="A41" s="239">
        <v>43</v>
      </c>
      <c r="B41" s="544"/>
      <c r="C41" s="354"/>
      <c r="D41" s="81"/>
      <c r="E41" s="546"/>
      <c r="F41" s="546"/>
      <c r="G41" s="81"/>
      <c r="H41" s="73"/>
    </row>
    <row r="42" spans="1:8">
      <c r="A42" s="239">
        <v>44</v>
      </c>
      <c r="B42" s="78"/>
      <c r="C42" s="354"/>
      <c r="D42" s="81"/>
      <c r="E42" s="546"/>
      <c r="F42" s="546"/>
      <c r="G42" s="81"/>
      <c r="H42" s="73"/>
    </row>
    <row r="43" spans="1:8">
      <c r="A43" s="239">
        <v>45</v>
      </c>
      <c r="B43" s="78"/>
      <c r="C43" s="354"/>
      <c r="D43" s="81"/>
      <c r="E43" s="546"/>
      <c r="F43" s="546"/>
      <c r="G43" s="81"/>
      <c r="H43" s="73"/>
    </row>
    <row r="44" spans="1:8">
      <c r="A44" s="239">
        <v>46</v>
      </c>
      <c r="B44" s="78"/>
      <c r="C44" s="354"/>
      <c r="D44" s="81"/>
      <c r="E44" s="546"/>
      <c r="F44" s="546"/>
      <c r="G44" s="81"/>
      <c r="H44" s="73"/>
    </row>
    <row r="45" spans="1:8">
      <c r="A45" s="239">
        <v>47</v>
      </c>
      <c r="B45" s="78"/>
      <c r="C45" s="354"/>
      <c r="D45" s="81"/>
      <c r="E45" s="546"/>
      <c r="F45" s="546"/>
      <c r="G45" s="81"/>
      <c r="H45" s="73"/>
    </row>
    <row r="46" spans="1:8">
      <c r="A46" s="239">
        <v>48</v>
      </c>
      <c r="B46" s="78"/>
      <c r="C46" s="354"/>
      <c r="D46" s="81"/>
      <c r="E46" s="546"/>
      <c r="F46" s="546"/>
      <c r="G46" s="81"/>
      <c r="H46" s="73"/>
    </row>
    <row r="47" spans="1:8">
      <c r="A47" s="239">
        <v>49</v>
      </c>
      <c r="B47" s="78"/>
      <c r="C47" s="354"/>
      <c r="D47" s="81"/>
      <c r="E47" s="546"/>
      <c r="F47" s="546"/>
      <c r="G47" s="81"/>
      <c r="H47" s="73"/>
    </row>
    <row r="48" spans="1:8" ht="15.75" thickBot="1">
      <c r="A48" s="333">
        <v>50</v>
      </c>
      <c r="B48" s="438"/>
      <c r="C48" s="437"/>
      <c r="D48" s="536"/>
      <c r="E48" s="547"/>
      <c r="F48" s="547"/>
      <c r="G48" s="536"/>
      <c r="H48" s="341"/>
    </row>
    <row r="49" spans="1:8">
      <c r="A49" s="2799" t="s">
        <v>4664</v>
      </c>
      <c r="B49" s="17"/>
      <c r="C49" s="17"/>
      <c r="D49" s="17"/>
      <c r="E49" s="922"/>
      <c r="F49" s="17"/>
      <c r="G49" s="17"/>
      <c r="H49" s="276" t="s">
        <v>1928</v>
      </c>
    </row>
    <row r="50" spans="1:8">
      <c r="A50" s="69" t="s">
        <v>1929</v>
      </c>
      <c r="B50" s="69"/>
      <c r="C50" s="69"/>
      <c r="D50" s="69"/>
      <c r="E50" s="69"/>
      <c r="F50" s="69"/>
      <c r="G50" s="69"/>
      <c r="H50" s="69"/>
    </row>
  </sheetData>
  <printOptions horizontalCentered="1" verticalCentered="1"/>
  <pageMargins left="0.5" right="0.25" top="0.25" bottom="0.25" header="0" footer="0"/>
  <pageSetup scale="81"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89"/>
  <sheetViews>
    <sheetView defaultGridColor="0" view="pageBreakPreview" topLeftCell="A16" colorId="22" zoomScale="80" zoomScaleNormal="100" zoomScaleSheetLayoutView="80" workbookViewId="0">
      <selection activeCell="E36" sqref="E36"/>
    </sheetView>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924" t="s">
        <v>1789</v>
      </c>
      <c r="B1" s="925"/>
      <c r="C1" s="927" t="s">
        <v>1335</v>
      </c>
      <c r="D1" s="1005" t="s">
        <v>1791</v>
      </c>
      <c r="E1" s="1006" t="s">
        <v>1792</v>
      </c>
    </row>
    <row r="2" spans="1:5">
      <c r="A2" s="72" t="str">
        <f>'Data Sheet'!$C$25</f>
        <v xml:space="preserve"> New York State Electric &amp; Gas Corporation</v>
      </c>
      <c r="B2" s="922"/>
      <c r="C2" s="919" t="s">
        <v>1128</v>
      </c>
      <c r="D2" s="952" t="s">
        <v>1794</v>
      </c>
      <c r="E2" s="997"/>
    </row>
    <row r="3" spans="1:5" ht="15" customHeight="1">
      <c r="A3" s="984"/>
      <c r="B3" s="922"/>
      <c r="C3" s="919" t="s">
        <v>1129</v>
      </c>
      <c r="D3" s="920" t="str">
        <f>'Data Sheet'!$C$40</f>
        <v xml:space="preserve"> </v>
      </c>
      <c r="E3" s="942" t="str">
        <f>'Data Sheet'!$C$38</f>
        <v>12/31/2016</v>
      </c>
    </row>
    <row r="4" spans="1:5" ht="15" customHeight="1">
      <c r="A4" s="548" t="s">
        <v>1930</v>
      </c>
      <c r="B4" s="549"/>
      <c r="C4" s="943"/>
      <c r="D4" s="943"/>
      <c r="E4" s="944"/>
    </row>
    <row r="5" spans="1:5" ht="15.75">
      <c r="A5" s="68"/>
      <c r="B5" s="17"/>
      <c r="C5" s="923"/>
      <c r="D5" s="923"/>
      <c r="E5" s="983"/>
    </row>
    <row r="6" spans="1:5">
      <c r="A6" s="72" t="s">
        <v>1931</v>
      </c>
      <c r="B6" s="17"/>
      <c r="C6" s="922" t="s">
        <v>1932</v>
      </c>
      <c r="D6" s="923"/>
      <c r="E6" s="983"/>
    </row>
    <row r="7" spans="1:5">
      <c r="A7" s="984" t="s">
        <v>1933</v>
      </c>
      <c r="B7" s="922"/>
      <c r="C7" s="922" t="s">
        <v>1934</v>
      </c>
      <c r="D7" s="922"/>
      <c r="E7" s="985"/>
    </row>
    <row r="8" spans="1:5">
      <c r="A8" s="984" t="s">
        <v>1935</v>
      </c>
      <c r="B8" s="922"/>
      <c r="C8" s="922" t="s">
        <v>1936</v>
      </c>
      <c r="D8" s="922"/>
      <c r="E8" s="985"/>
    </row>
    <row r="9" spans="1:5">
      <c r="A9" s="984" t="s">
        <v>3440</v>
      </c>
      <c r="B9" s="922"/>
      <c r="C9" s="922" t="s">
        <v>3441</v>
      </c>
      <c r="D9" s="922"/>
      <c r="E9" s="985"/>
    </row>
    <row r="10" spans="1:5">
      <c r="A10" s="984" t="s">
        <v>3442</v>
      </c>
      <c r="B10" s="922"/>
      <c r="C10" s="922" t="s">
        <v>3443</v>
      </c>
      <c r="D10" s="922"/>
      <c r="E10" s="985"/>
    </row>
    <row r="11" spans="1:5">
      <c r="A11" s="984" t="s">
        <v>3444</v>
      </c>
      <c r="B11" s="922"/>
      <c r="C11" s="922" t="s">
        <v>3445</v>
      </c>
      <c r="D11" s="922"/>
      <c r="E11" s="985"/>
    </row>
    <row r="12" spans="1:5">
      <c r="A12" s="984" t="s">
        <v>3446</v>
      </c>
      <c r="B12" s="922"/>
      <c r="C12" s="922" t="s">
        <v>3447</v>
      </c>
      <c r="D12" s="922"/>
      <c r="E12" s="985"/>
    </row>
    <row r="13" spans="1:5">
      <c r="A13" s="984" t="s">
        <v>3448</v>
      </c>
      <c r="B13" s="922"/>
      <c r="C13" s="922" t="s">
        <v>3449</v>
      </c>
      <c r="D13" s="922"/>
      <c r="E13" s="985"/>
    </row>
    <row r="14" spans="1:5">
      <c r="A14" s="984" t="s">
        <v>3450</v>
      </c>
      <c r="B14" s="922"/>
      <c r="C14" s="922" t="s">
        <v>3451</v>
      </c>
      <c r="D14" s="922"/>
      <c r="E14" s="985"/>
    </row>
    <row r="15" spans="1:5">
      <c r="A15" s="984" t="s">
        <v>3452</v>
      </c>
      <c r="B15" s="922"/>
      <c r="C15" s="922" t="s">
        <v>3453</v>
      </c>
      <c r="D15" s="922"/>
      <c r="E15" s="985"/>
    </row>
    <row r="16" spans="1:5">
      <c r="A16" s="984" t="s">
        <v>3454</v>
      </c>
      <c r="B16" s="922"/>
      <c r="C16" s="922" t="s">
        <v>3455</v>
      </c>
      <c r="D16" s="922"/>
      <c r="E16" s="985"/>
    </row>
    <row r="17" spans="1:5">
      <c r="A17" s="984" t="s">
        <v>3456</v>
      </c>
      <c r="B17" s="922"/>
      <c r="C17" s="922" t="s">
        <v>3457</v>
      </c>
      <c r="D17" s="922"/>
      <c r="E17" s="985"/>
    </row>
    <row r="18" spans="1:5">
      <c r="A18" s="984" t="s">
        <v>3458</v>
      </c>
      <c r="B18" s="922"/>
      <c r="C18" s="922" t="s">
        <v>3459</v>
      </c>
      <c r="D18" s="922"/>
      <c r="E18" s="985"/>
    </row>
    <row r="19" spans="1:5">
      <c r="A19" s="984" t="s">
        <v>3460</v>
      </c>
      <c r="B19" s="922"/>
      <c r="C19" s="922" t="s">
        <v>3461</v>
      </c>
      <c r="D19" s="922"/>
      <c r="E19" s="985"/>
    </row>
    <row r="20" spans="1:5">
      <c r="A20" s="984" t="s">
        <v>3462</v>
      </c>
      <c r="B20" s="922"/>
      <c r="C20" s="922" t="s">
        <v>3463</v>
      </c>
      <c r="D20" s="922"/>
      <c r="E20" s="985"/>
    </row>
    <row r="21" spans="1:5">
      <c r="A21" s="984"/>
      <c r="B21" s="922"/>
      <c r="C21" s="922"/>
      <c r="D21" s="922"/>
      <c r="E21" s="985"/>
    </row>
    <row r="22" spans="1:5">
      <c r="A22" s="945" t="s">
        <v>1718</v>
      </c>
      <c r="B22" s="1004" t="s">
        <v>1772</v>
      </c>
      <c r="C22" s="1004"/>
      <c r="D22" s="1004"/>
      <c r="E22" s="1007" t="s">
        <v>1829</v>
      </c>
    </row>
    <row r="23" spans="1:5">
      <c r="A23" s="956" t="s">
        <v>1721</v>
      </c>
      <c r="B23" s="999" t="s">
        <v>3007</v>
      </c>
      <c r="C23" s="999"/>
      <c r="D23" s="999"/>
      <c r="E23" s="1008" t="s">
        <v>3008</v>
      </c>
    </row>
    <row r="24" spans="1:5">
      <c r="A24" s="951">
        <v>1</v>
      </c>
      <c r="B24" s="966" t="s">
        <v>3464</v>
      </c>
      <c r="C24" s="922"/>
      <c r="D24" s="922"/>
      <c r="E24" s="997"/>
    </row>
    <row r="25" spans="1:5">
      <c r="A25" s="951">
        <v>2</v>
      </c>
      <c r="B25" s="922"/>
      <c r="C25" s="922"/>
      <c r="D25" s="922"/>
      <c r="E25" s="1009"/>
    </row>
    <row r="26" spans="1:5">
      <c r="A26" s="951">
        <v>3</v>
      </c>
      <c r="B26" s="922"/>
      <c r="C26" s="922"/>
      <c r="D26" s="922"/>
      <c r="E26" s="1009"/>
    </row>
    <row r="27" spans="1:5">
      <c r="A27" s="951">
        <v>4</v>
      </c>
      <c r="B27" s="922"/>
      <c r="C27" s="922"/>
      <c r="D27" s="922"/>
      <c r="E27" s="1009"/>
    </row>
    <row r="28" spans="1:5">
      <c r="A28" s="951">
        <v>5</v>
      </c>
      <c r="B28" s="922"/>
      <c r="C28" s="922"/>
      <c r="D28" s="922"/>
      <c r="E28" s="1009"/>
    </row>
    <row r="29" spans="1:5">
      <c r="A29" s="951">
        <v>6</v>
      </c>
      <c r="B29" s="922"/>
      <c r="C29" s="922"/>
      <c r="D29" s="922"/>
      <c r="E29" s="1009"/>
    </row>
    <row r="30" spans="1:5">
      <c r="A30" s="951">
        <v>7</v>
      </c>
      <c r="B30" s="922"/>
      <c r="C30" s="922"/>
      <c r="D30" s="922"/>
      <c r="E30" s="1009"/>
    </row>
    <row r="31" spans="1:5">
      <c r="A31" s="951">
        <v>8</v>
      </c>
      <c r="B31" s="922"/>
      <c r="C31" s="922"/>
      <c r="D31" s="922"/>
      <c r="E31" s="1009"/>
    </row>
    <row r="32" spans="1:5">
      <c r="A32" s="951">
        <v>9</v>
      </c>
      <c r="B32" s="922"/>
      <c r="C32" s="922"/>
      <c r="D32" s="922"/>
      <c r="E32" s="1009"/>
    </row>
    <row r="33" spans="1:5" ht="15.75" thickBot="1">
      <c r="A33" s="951">
        <v>10</v>
      </c>
      <c r="B33" s="922"/>
      <c r="C33" s="967" t="s">
        <v>2322</v>
      </c>
      <c r="D33" s="922"/>
      <c r="E33" s="1010">
        <f>SUM(E25:E32)</f>
        <v>0</v>
      </c>
    </row>
    <row r="34" spans="1:5" ht="15.75" thickTop="1">
      <c r="A34" s="951">
        <v>11</v>
      </c>
      <c r="B34" s="966" t="s">
        <v>3465</v>
      </c>
      <c r="C34" s="922"/>
      <c r="D34" s="922"/>
      <c r="E34" s="997"/>
    </row>
    <row r="35" spans="1:5">
      <c r="A35" s="951">
        <v>12</v>
      </c>
      <c r="B35" s="17" t="s">
        <v>2321</v>
      </c>
      <c r="C35" s="922"/>
      <c r="D35" s="922"/>
      <c r="E35" s="1009">
        <v>578</v>
      </c>
    </row>
    <row r="36" spans="1:5">
      <c r="A36" s="951">
        <v>13</v>
      </c>
      <c r="B36" s="17" t="s">
        <v>5306</v>
      </c>
      <c r="C36" s="922"/>
      <c r="D36" s="922"/>
      <c r="E36" s="1009">
        <v>497850</v>
      </c>
    </row>
    <row r="37" spans="1:5">
      <c r="A37" s="951">
        <v>14</v>
      </c>
      <c r="B37" s="17" t="s">
        <v>5307</v>
      </c>
      <c r="C37" s="922"/>
      <c r="D37" s="922"/>
      <c r="E37" s="1009">
        <v>298910</v>
      </c>
    </row>
    <row r="38" spans="1:5">
      <c r="A38" s="951">
        <v>15</v>
      </c>
      <c r="B38" s="922"/>
      <c r="C38" s="922"/>
      <c r="D38" s="922"/>
      <c r="E38" s="1009"/>
    </row>
    <row r="39" spans="1:5">
      <c r="A39" s="951">
        <v>16</v>
      </c>
      <c r="B39" s="922"/>
      <c r="C39" s="922"/>
      <c r="D39" s="922"/>
      <c r="E39" s="1009"/>
    </row>
    <row r="40" spans="1:5">
      <c r="A40" s="951">
        <v>17</v>
      </c>
      <c r="B40" s="922"/>
      <c r="C40" s="922"/>
      <c r="D40" s="922"/>
      <c r="E40" s="1009"/>
    </row>
    <row r="41" spans="1:5">
      <c r="A41" s="951">
        <v>18</v>
      </c>
      <c r="B41" s="922"/>
      <c r="C41" s="922"/>
      <c r="D41" s="922"/>
      <c r="E41" s="1009"/>
    </row>
    <row r="42" spans="1:5">
      <c r="A42" s="951">
        <v>19</v>
      </c>
      <c r="B42" s="922"/>
      <c r="C42" s="922"/>
      <c r="D42" s="922"/>
      <c r="E42" s="1009"/>
    </row>
    <row r="43" spans="1:5">
      <c r="A43" s="951">
        <v>20</v>
      </c>
      <c r="B43" s="922"/>
      <c r="C43" s="922"/>
      <c r="D43" s="922"/>
      <c r="E43" s="1009"/>
    </row>
    <row r="44" spans="1:5">
      <c r="A44" s="951">
        <v>21</v>
      </c>
      <c r="B44" s="922"/>
      <c r="C44" s="922"/>
      <c r="D44" s="922"/>
      <c r="E44" s="1009"/>
    </row>
    <row r="45" spans="1:5">
      <c r="A45" s="951">
        <v>22</v>
      </c>
      <c r="B45" s="922"/>
      <c r="C45" s="922"/>
      <c r="D45" s="922"/>
      <c r="E45" s="1009"/>
    </row>
    <row r="46" spans="1:5">
      <c r="A46" s="951">
        <v>23</v>
      </c>
      <c r="B46" s="922"/>
      <c r="C46" s="922"/>
      <c r="D46" s="922"/>
      <c r="E46" s="1009"/>
    </row>
    <row r="47" spans="1:5">
      <c r="A47" s="951">
        <v>24</v>
      </c>
      <c r="B47" s="922"/>
      <c r="C47" s="922"/>
      <c r="D47" s="922"/>
      <c r="E47" s="1009"/>
    </row>
    <row r="48" spans="1:5">
      <c r="A48" s="951">
        <v>25</v>
      </c>
      <c r="B48" s="922"/>
      <c r="C48" s="922"/>
      <c r="D48" s="922"/>
      <c r="E48" s="1009"/>
    </row>
    <row r="49" spans="1:5">
      <c r="A49" s="951">
        <v>26</v>
      </c>
      <c r="B49" s="922"/>
      <c r="C49" s="922"/>
      <c r="D49" s="922"/>
      <c r="E49" s="1009"/>
    </row>
    <row r="50" spans="1:5">
      <c r="A50" s="951">
        <v>27</v>
      </c>
      <c r="B50" s="922"/>
      <c r="C50" s="922"/>
      <c r="D50" s="922"/>
      <c r="E50" s="1009"/>
    </row>
    <row r="51" spans="1:5">
      <c r="A51" s="951">
        <v>28</v>
      </c>
      <c r="B51" s="922"/>
      <c r="C51" s="922"/>
      <c r="D51" s="922"/>
      <c r="E51" s="1009"/>
    </row>
    <row r="52" spans="1:5">
      <c r="A52" s="951">
        <v>29</v>
      </c>
      <c r="B52" s="922"/>
      <c r="C52" s="922"/>
      <c r="D52" s="922"/>
      <c r="E52" s="1009"/>
    </row>
    <row r="53" spans="1:5">
      <c r="A53" s="951">
        <v>30</v>
      </c>
      <c r="B53" s="922"/>
      <c r="C53" s="922"/>
      <c r="D53" s="922"/>
      <c r="E53" s="1009"/>
    </row>
    <row r="54" spans="1:5">
      <c r="A54" s="951">
        <v>31</v>
      </c>
      <c r="B54" s="922"/>
      <c r="C54" s="922"/>
      <c r="D54" s="922"/>
      <c r="E54" s="1009"/>
    </row>
    <row r="55" spans="1:5">
      <c r="A55" s="951">
        <v>32</v>
      </c>
      <c r="B55" s="922"/>
      <c r="C55" s="922"/>
      <c r="D55" s="922"/>
      <c r="E55" s="1009"/>
    </row>
    <row r="56" spans="1:5">
      <c r="A56" s="951">
        <v>33</v>
      </c>
      <c r="B56" s="922"/>
      <c r="C56" s="922"/>
      <c r="D56" s="922"/>
      <c r="E56" s="1009"/>
    </row>
    <row r="57" spans="1:5">
      <c r="A57" s="951">
        <v>34</v>
      </c>
      <c r="B57" s="922"/>
      <c r="C57" s="922"/>
      <c r="D57" s="922"/>
      <c r="E57" s="1009"/>
    </row>
    <row r="58" spans="1:5">
      <c r="A58" s="951">
        <v>35</v>
      </c>
      <c r="B58" s="922"/>
      <c r="C58" s="922"/>
      <c r="D58" s="922"/>
      <c r="E58" s="1009"/>
    </row>
    <row r="59" spans="1:5">
      <c r="A59" s="951">
        <v>36</v>
      </c>
      <c r="B59" s="922"/>
      <c r="C59" s="922"/>
      <c r="D59" s="922"/>
      <c r="E59" s="1009"/>
    </row>
    <row r="60" spans="1:5">
      <c r="A60" s="951">
        <v>37</v>
      </c>
      <c r="B60" s="922"/>
      <c r="C60" s="922"/>
      <c r="D60" s="922"/>
      <c r="E60" s="1009"/>
    </row>
    <row r="61" spans="1:5">
      <c r="A61" s="951">
        <v>38</v>
      </c>
      <c r="B61" s="922"/>
      <c r="C61" s="922"/>
      <c r="D61" s="922"/>
      <c r="E61" s="1009"/>
    </row>
    <row r="62" spans="1:5">
      <c r="A62" s="951">
        <v>39</v>
      </c>
      <c r="B62" s="922"/>
      <c r="C62" s="922"/>
      <c r="D62" s="922"/>
      <c r="E62" s="1009"/>
    </row>
    <row r="63" spans="1:5">
      <c r="A63" s="951">
        <v>40</v>
      </c>
      <c r="B63" s="922"/>
      <c r="C63" s="922"/>
      <c r="D63" s="922"/>
      <c r="E63" s="1009"/>
    </row>
    <row r="64" spans="1:5" ht="15.75" thickBot="1">
      <c r="A64" s="986">
        <v>41</v>
      </c>
      <c r="B64" s="974"/>
      <c r="C64" s="1012" t="s">
        <v>2322</v>
      </c>
      <c r="D64" s="974"/>
      <c r="E64" s="1013">
        <f>SUM(E35:E63)</f>
        <v>797338</v>
      </c>
    </row>
    <row r="65" spans="1:5">
      <c r="A65" s="922" t="s">
        <v>3466</v>
      </c>
      <c r="B65" s="922"/>
      <c r="C65" s="922"/>
      <c r="D65" s="922"/>
      <c r="E65" s="979" t="s">
        <v>3467</v>
      </c>
    </row>
    <row r="66" spans="1:5">
      <c r="A66" s="923" t="s">
        <v>3468</v>
      </c>
      <c r="B66" s="923"/>
      <c r="C66" s="923"/>
      <c r="D66" s="923"/>
      <c r="E66" s="923"/>
    </row>
    <row r="68" spans="1:5" ht="18">
      <c r="A68" s="406" t="s">
        <v>415</v>
      </c>
      <c r="B68" s="923"/>
      <c r="C68" s="923"/>
      <c r="D68" s="923"/>
      <c r="E68" s="923"/>
    </row>
    <row r="70" spans="1:5" ht="16.5" thickBot="1">
      <c r="A70" s="990" t="str">
        <f>'Data Sheet'!$C$25</f>
        <v xml:space="preserve"> New York State Electric &amp; Gas Corporation</v>
      </c>
      <c r="B70" s="922"/>
      <c r="C70" s="922"/>
      <c r="D70" s="980" t="str">
        <f>'Data Sheet'!$C$40</f>
        <v xml:space="preserve"> </v>
      </c>
      <c r="E70" t="str">
        <f>'Data Sheet'!$C$38</f>
        <v>12/31/2016</v>
      </c>
    </row>
    <row r="71" spans="1:5">
      <c r="A71" s="924"/>
      <c r="B71" s="925"/>
      <c r="C71" s="925"/>
      <c r="D71" s="925"/>
      <c r="E71" s="981"/>
    </row>
    <row r="72" spans="1:5" ht="15.75">
      <c r="A72" s="68" t="s">
        <v>1930</v>
      </c>
      <c r="B72" s="71"/>
      <c r="C72" s="923"/>
      <c r="D72" s="923"/>
      <c r="E72" s="983"/>
    </row>
    <row r="73" spans="1:5">
      <c r="A73" s="984"/>
      <c r="B73" s="922"/>
      <c r="C73" s="922"/>
      <c r="D73" s="922"/>
      <c r="E73" s="985"/>
    </row>
    <row r="74" spans="1:5">
      <c r="A74" s="945" t="s">
        <v>1718</v>
      </c>
      <c r="B74" s="1004" t="s">
        <v>1772</v>
      </c>
      <c r="C74" s="1004"/>
      <c r="D74" s="1004"/>
      <c r="E74" s="1007" t="s">
        <v>1829</v>
      </c>
    </row>
    <row r="75" spans="1:5">
      <c r="A75" s="956" t="s">
        <v>1721</v>
      </c>
      <c r="B75" s="999" t="s">
        <v>3007</v>
      </c>
      <c r="C75" s="999"/>
      <c r="D75" s="999"/>
      <c r="E75" s="1008" t="s">
        <v>3008</v>
      </c>
    </row>
    <row r="76" spans="1:5">
      <c r="A76" s="951">
        <v>1</v>
      </c>
      <c r="B76" s="966" t="s">
        <v>3469</v>
      </c>
      <c r="C76" s="922"/>
      <c r="D76" s="922"/>
      <c r="E76" s="997"/>
    </row>
    <row r="77" spans="1:5">
      <c r="A77" s="951">
        <v>2</v>
      </c>
      <c r="B77" s="922"/>
      <c r="C77" s="922"/>
      <c r="D77" s="922"/>
      <c r="E77" s="1011"/>
    </row>
    <row r="78" spans="1:5">
      <c r="A78" s="951">
        <v>3</v>
      </c>
      <c r="B78" s="922"/>
      <c r="C78" s="922"/>
      <c r="D78" s="922"/>
      <c r="E78" s="1009"/>
    </row>
    <row r="79" spans="1:5">
      <c r="A79" s="951">
        <v>4</v>
      </c>
      <c r="B79" s="922"/>
      <c r="C79" s="922"/>
      <c r="D79" s="922"/>
      <c r="E79" s="1009"/>
    </row>
    <row r="80" spans="1:5">
      <c r="A80" s="951">
        <v>5</v>
      </c>
      <c r="B80" s="922"/>
      <c r="C80" s="922"/>
      <c r="D80" s="922"/>
      <c r="E80" s="1009"/>
    </row>
    <row r="81" spans="1:5">
      <c r="A81" s="951">
        <v>6</v>
      </c>
      <c r="B81" s="922"/>
      <c r="C81" s="922"/>
      <c r="D81" s="922"/>
      <c r="E81" s="1009"/>
    </row>
    <row r="82" spans="1:5" ht="15.75" thickBot="1">
      <c r="A82" s="951">
        <v>7</v>
      </c>
      <c r="B82" s="922"/>
      <c r="C82" s="967" t="s">
        <v>2322</v>
      </c>
      <c r="D82" s="922"/>
      <c r="E82" s="1010">
        <f>SUM(E77:E81)</f>
        <v>0</v>
      </c>
    </row>
    <row r="83" spans="1:5" ht="15.75" thickTop="1">
      <c r="A83" s="951">
        <v>8</v>
      </c>
      <c r="B83" s="966" t="s">
        <v>3470</v>
      </c>
      <c r="C83" s="922"/>
      <c r="D83" s="922"/>
      <c r="E83" s="997"/>
    </row>
    <row r="84" spans="1:5">
      <c r="A84" s="951">
        <v>9</v>
      </c>
      <c r="B84" s="17" t="s">
        <v>5308</v>
      </c>
      <c r="C84" s="922"/>
      <c r="D84" s="922"/>
      <c r="E84" s="1009">
        <v>57000</v>
      </c>
    </row>
    <row r="85" spans="1:5">
      <c r="A85" s="951">
        <v>10</v>
      </c>
      <c r="B85" s="17" t="s">
        <v>923</v>
      </c>
      <c r="C85" s="922"/>
      <c r="D85" s="922"/>
      <c r="E85" s="1009">
        <v>2000</v>
      </c>
    </row>
    <row r="86" spans="1:5">
      <c r="A86" s="951">
        <v>11</v>
      </c>
      <c r="B86" s="17" t="s">
        <v>5309</v>
      </c>
      <c r="C86" s="922"/>
      <c r="D86" s="922"/>
      <c r="E86" s="1009">
        <v>167349</v>
      </c>
    </row>
    <row r="87" spans="1:5">
      <c r="A87" s="951">
        <v>12</v>
      </c>
      <c r="B87" s="922"/>
      <c r="C87" s="922"/>
      <c r="D87" s="922"/>
      <c r="E87" s="1009"/>
    </row>
    <row r="88" spans="1:5">
      <c r="A88" s="951">
        <v>13</v>
      </c>
      <c r="B88" s="922"/>
      <c r="C88" s="922"/>
      <c r="D88" s="922"/>
      <c r="E88" s="1009"/>
    </row>
    <row r="89" spans="1:5">
      <c r="A89" s="951">
        <v>14</v>
      </c>
      <c r="B89" s="922"/>
      <c r="C89" s="922"/>
      <c r="D89" s="922"/>
      <c r="E89" s="1009"/>
    </row>
    <row r="90" spans="1:5" ht="15.75" thickBot="1">
      <c r="A90" s="951">
        <v>15</v>
      </c>
      <c r="B90" s="922"/>
      <c r="C90" s="967" t="s">
        <v>2322</v>
      </c>
      <c r="D90" s="922"/>
      <c r="E90" s="1010">
        <f>SUM(E84:E89)</f>
        <v>226349</v>
      </c>
    </row>
    <row r="91" spans="1:5" ht="15.75" thickTop="1">
      <c r="A91" s="951">
        <v>16</v>
      </c>
      <c r="B91" s="966" t="s">
        <v>3471</v>
      </c>
      <c r="C91" s="922"/>
      <c r="D91" s="922"/>
      <c r="E91" s="997"/>
    </row>
    <row r="92" spans="1:5">
      <c r="A92" s="951">
        <v>17</v>
      </c>
      <c r="B92" s="17" t="s">
        <v>5310</v>
      </c>
      <c r="C92" s="922"/>
      <c r="D92" s="922"/>
      <c r="E92" s="1009">
        <v>74473</v>
      </c>
    </row>
    <row r="93" spans="1:5">
      <c r="A93" s="951">
        <v>18</v>
      </c>
      <c r="B93" s="17" t="s">
        <v>5311</v>
      </c>
      <c r="C93" s="922"/>
      <c r="D93" s="922"/>
      <c r="E93" s="1009">
        <v>7750</v>
      </c>
    </row>
    <row r="94" spans="1:5">
      <c r="A94" s="951">
        <v>19</v>
      </c>
      <c r="B94" s="17" t="s">
        <v>923</v>
      </c>
      <c r="C94" s="922"/>
      <c r="D94" s="922"/>
      <c r="E94" s="1009">
        <v>28888</v>
      </c>
    </row>
    <row r="95" spans="1:5">
      <c r="A95" s="951">
        <v>20</v>
      </c>
      <c r="B95" s="922"/>
      <c r="C95" s="922"/>
      <c r="D95" s="922"/>
      <c r="E95" s="1009"/>
    </row>
    <row r="96" spans="1:5">
      <c r="A96" s="951">
        <v>21</v>
      </c>
      <c r="B96" s="922"/>
      <c r="C96" s="922"/>
      <c r="D96" s="922"/>
      <c r="E96" s="1009"/>
    </row>
    <row r="97" spans="1:5">
      <c r="A97" s="951">
        <v>22</v>
      </c>
      <c r="B97" s="922"/>
      <c r="C97" s="922"/>
      <c r="D97" s="922"/>
      <c r="E97" s="1009"/>
    </row>
    <row r="98" spans="1:5">
      <c r="A98" s="951">
        <v>23</v>
      </c>
      <c r="B98" s="922"/>
      <c r="C98" s="922"/>
      <c r="D98" s="922"/>
      <c r="E98" s="1009"/>
    </row>
    <row r="99" spans="1:5">
      <c r="A99" s="951">
        <v>24</v>
      </c>
      <c r="B99" s="922"/>
      <c r="C99" s="922"/>
      <c r="D99" s="922"/>
      <c r="E99" s="1009"/>
    </row>
    <row r="100" spans="1:5">
      <c r="A100" s="951">
        <v>25</v>
      </c>
      <c r="B100" s="922"/>
      <c r="C100" s="922"/>
      <c r="D100" s="922"/>
      <c r="E100" s="1009"/>
    </row>
    <row r="101" spans="1:5">
      <c r="A101" s="951">
        <v>26</v>
      </c>
      <c r="B101" s="922"/>
      <c r="C101" s="922"/>
      <c r="D101" s="922"/>
      <c r="E101" s="1009"/>
    </row>
    <row r="102" spans="1:5">
      <c r="A102" s="951">
        <v>27</v>
      </c>
      <c r="B102" s="922"/>
      <c r="C102" s="922"/>
      <c r="D102" s="922"/>
      <c r="E102" s="1009"/>
    </row>
    <row r="103" spans="1:5">
      <c r="A103" s="951">
        <v>28</v>
      </c>
      <c r="B103" s="922"/>
      <c r="C103" s="922"/>
      <c r="D103" s="922"/>
      <c r="E103" s="1009"/>
    </row>
    <row r="104" spans="1:5">
      <c r="A104" s="951">
        <v>29</v>
      </c>
      <c r="B104" s="922"/>
      <c r="C104" s="922"/>
      <c r="D104" s="922"/>
      <c r="E104" s="1009"/>
    </row>
    <row r="105" spans="1:5">
      <c r="A105" s="951">
        <v>30</v>
      </c>
      <c r="B105" s="922"/>
      <c r="C105" s="922"/>
      <c r="D105" s="922"/>
      <c r="E105" s="1009"/>
    </row>
    <row r="106" spans="1:5">
      <c r="A106" s="951">
        <v>31</v>
      </c>
      <c r="B106" s="922"/>
      <c r="C106" s="922"/>
      <c r="D106" s="922"/>
      <c r="E106" s="1009"/>
    </row>
    <row r="107" spans="1:5">
      <c r="A107" s="951">
        <v>32</v>
      </c>
      <c r="B107" s="922"/>
      <c r="C107" s="922"/>
      <c r="D107" s="922"/>
      <c r="E107" s="1009"/>
    </row>
    <row r="108" spans="1:5">
      <c r="A108" s="951">
        <v>33</v>
      </c>
      <c r="B108" s="922"/>
      <c r="C108" s="922"/>
      <c r="D108" s="922"/>
      <c r="E108" s="1009"/>
    </row>
    <row r="109" spans="1:5">
      <c r="A109" s="951">
        <v>34</v>
      </c>
      <c r="B109" s="922"/>
      <c r="C109" s="922"/>
      <c r="D109" s="922"/>
      <c r="E109" s="1009"/>
    </row>
    <row r="110" spans="1:5">
      <c r="A110" s="951">
        <v>35</v>
      </c>
      <c r="B110" s="922"/>
      <c r="C110" s="922"/>
      <c r="D110" s="922"/>
      <c r="E110" s="1009"/>
    </row>
    <row r="111" spans="1:5">
      <c r="A111" s="951">
        <v>36</v>
      </c>
      <c r="B111" s="922"/>
      <c r="C111" s="922"/>
      <c r="D111" s="922"/>
      <c r="E111" s="1009"/>
    </row>
    <row r="112" spans="1:5">
      <c r="A112" s="951">
        <v>37</v>
      </c>
      <c r="B112" s="922"/>
      <c r="C112" s="922"/>
      <c r="D112" s="922"/>
      <c r="E112" s="1009"/>
    </row>
    <row r="113" spans="1:5">
      <c r="A113" s="951">
        <v>38</v>
      </c>
      <c r="B113" s="922"/>
      <c r="C113" s="922"/>
      <c r="D113" s="922"/>
      <c r="E113" s="1009"/>
    </row>
    <row r="114" spans="1:5">
      <c r="A114" s="951">
        <v>39</v>
      </c>
      <c r="B114" s="922"/>
      <c r="C114" s="922"/>
      <c r="D114" s="922"/>
      <c r="E114" s="1009"/>
    </row>
    <row r="115" spans="1:5">
      <c r="A115" s="951">
        <v>40</v>
      </c>
      <c r="B115" s="922"/>
      <c r="C115" s="922"/>
      <c r="D115" s="922"/>
      <c r="E115" s="1009"/>
    </row>
    <row r="116" spans="1:5">
      <c r="A116" s="951">
        <v>41</v>
      </c>
      <c r="B116" s="922"/>
      <c r="C116" s="922"/>
      <c r="D116" s="922"/>
      <c r="E116" s="1009"/>
    </row>
    <row r="117" spans="1:5">
      <c r="A117" s="951">
        <v>42</v>
      </c>
      <c r="B117" s="922"/>
      <c r="C117" s="922"/>
      <c r="D117" s="922"/>
      <c r="E117" s="1009"/>
    </row>
    <row r="118" spans="1:5">
      <c r="A118" s="951">
        <v>43</v>
      </c>
      <c r="B118" s="922"/>
      <c r="C118" s="922"/>
      <c r="D118" s="922"/>
      <c r="E118" s="1009"/>
    </row>
    <row r="119" spans="1:5">
      <c r="A119" s="951">
        <v>44</v>
      </c>
      <c r="B119" s="922"/>
      <c r="C119" s="922"/>
      <c r="D119" s="922"/>
      <c r="E119" s="1009"/>
    </row>
    <row r="120" spans="1:5">
      <c r="A120" s="951">
        <v>45</v>
      </c>
      <c r="B120" s="922"/>
      <c r="C120" s="922"/>
      <c r="D120" s="922"/>
      <c r="E120" s="1009"/>
    </row>
    <row r="121" spans="1:5">
      <c r="A121" s="951">
        <v>46</v>
      </c>
      <c r="B121" s="922"/>
      <c r="C121" s="922"/>
      <c r="D121" s="922"/>
      <c r="E121" s="1009"/>
    </row>
    <row r="122" spans="1:5">
      <c r="A122" s="951">
        <v>47</v>
      </c>
      <c r="B122" s="922"/>
      <c r="C122" s="922"/>
      <c r="D122" s="922"/>
      <c r="E122" s="1009"/>
    </row>
    <row r="123" spans="1:5">
      <c r="A123" s="951">
        <v>48</v>
      </c>
      <c r="B123" s="922"/>
      <c r="C123" s="922"/>
      <c r="D123" s="922"/>
      <c r="E123" s="1009"/>
    </row>
    <row r="124" spans="1:5">
      <c r="A124" s="951">
        <v>49</v>
      </c>
      <c r="B124" s="922"/>
      <c r="C124" s="922"/>
      <c r="D124" s="922"/>
      <c r="E124" s="1009"/>
    </row>
    <row r="125" spans="1:5">
      <c r="A125" s="951">
        <v>50</v>
      </c>
      <c r="B125" s="922"/>
      <c r="C125" s="922"/>
      <c r="D125" s="922"/>
      <c r="E125" s="1009"/>
    </row>
    <row r="126" spans="1:5">
      <c r="A126" s="951">
        <v>51</v>
      </c>
      <c r="B126" s="922"/>
      <c r="C126" s="922"/>
      <c r="D126" s="922"/>
      <c r="E126" s="1009"/>
    </row>
    <row r="127" spans="1:5" ht="15.75" thickBot="1">
      <c r="A127" s="986">
        <v>52</v>
      </c>
      <c r="B127" s="974"/>
      <c r="C127" s="1012" t="s">
        <v>2322</v>
      </c>
      <c r="D127" s="974"/>
      <c r="E127" s="1013">
        <f>SUM(E92:E126)</f>
        <v>111111</v>
      </c>
    </row>
    <row r="128" spans="1:5">
      <c r="A128" t="str">
        <f>A65</f>
        <v>FERC FORM NO. 1 (ED. 12-87) NYPSC Modified-96</v>
      </c>
    </row>
    <row r="129" spans="1:5">
      <c r="A129" s="923" t="s">
        <v>3472</v>
      </c>
      <c r="B129" s="923"/>
      <c r="C129" s="923"/>
      <c r="D129" s="923"/>
      <c r="E129" s="923"/>
    </row>
    <row r="130" spans="1:5" ht="16.5" thickBot="1">
      <c r="A130" s="990" t="str">
        <f>'Data Sheet'!$C$25</f>
        <v xml:space="preserve"> New York State Electric &amp; Gas Corporation</v>
      </c>
      <c r="B130" s="923"/>
      <c r="C130" s="923"/>
      <c r="D130" s="980" t="str">
        <f>'Data Sheet'!$C$40</f>
        <v xml:space="preserve"> </v>
      </c>
      <c r="E130" t="str">
        <f>'Data Sheet'!$C$38</f>
        <v>12/31/2016</v>
      </c>
    </row>
    <row r="131" spans="1:5">
      <c r="A131" s="924"/>
      <c r="B131" s="925"/>
      <c r="C131" s="925"/>
      <c r="D131" s="925"/>
      <c r="E131" s="981"/>
    </row>
    <row r="132" spans="1:5" ht="15.75">
      <c r="A132" s="68" t="s">
        <v>1930</v>
      </c>
      <c r="B132" s="71"/>
      <c r="C132" s="923"/>
      <c r="D132" s="923"/>
      <c r="E132" s="983"/>
    </row>
    <row r="133" spans="1:5">
      <c r="A133" s="984"/>
      <c r="B133" s="922"/>
      <c r="C133" s="922"/>
      <c r="D133" s="922"/>
      <c r="E133" s="985"/>
    </row>
    <row r="134" spans="1:5">
      <c r="A134" s="945" t="s">
        <v>1718</v>
      </c>
      <c r="B134" s="1004" t="s">
        <v>1772</v>
      </c>
      <c r="C134" s="1004"/>
      <c r="D134" s="1004"/>
      <c r="E134" s="1007" t="s">
        <v>1829</v>
      </c>
    </row>
    <row r="135" spans="1:5">
      <c r="A135" s="956" t="s">
        <v>1721</v>
      </c>
      <c r="B135" s="999" t="s">
        <v>3007</v>
      </c>
      <c r="C135" s="999"/>
      <c r="D135" s="999"/>
      <c r="E135" s="1008" t="s">
        <v>3008</v>
      </c>
    </row>
    <row r="136" spans="1:5">
      <c r="A136" s="951">
        <v>1</v>
      </c>
      <c r="B136" s="966" t="s">
        <v>3473</v>
      </c>
      <c r="C136" s="922"/>
      <c r="D136" s="922"/>
      <c r="E136" s="997"/>
    </row>
    <row r="137" spans="1:5">
      <c r="A137" s="951">
        <v>2</v>
      </c>
      <c r="B137" s="17" t="s">
        <v>5312</v>
      </c>
      <c r="C137" s="922"/>
      <c r="D137" s="922"/>
      <c r="E137" s="1009">
        <v>7763</v>
      </c>
    </row>
    <row r="138" spans="1:5">
      <c r="A138" s="951">
        <v>3</v>
      </c>
      <c r="B138" s="17" t="s">
        <v>2321</v>
      </c>
      <c r="C138" s="922"/>
      <c r="D138" s="922"/>
      <c r="E138" s="1009">
        <v>1850</v>
      </c>
    </row>
    <row r="139" spans="1:5">
      <c r="A139" s="951">
        <v>4</v>
      </c>
      <c r="B139" s="922"/>
      <c r="C139" s="922"/>
      <c r="D139" s="922"/>
      <c r="E139" s="1009"/>
    </row>
    <row r="140" spans="1:5">
      <c r="A140" s="951">
        <v>5</v>
      </c>
      <c r="B140" s="922"/>
      <c r="C140" s="922"/>
      <c r="D140" s="922"/>
      <c r="E140" s="1009"/>
    </row>
    <row r="141" spans="1:5">
      <c r="A141" s="951">
        <v>6</v>
      </c>
      <c r="B141" s="922"/>
      <c r="C141" s="922"/>
      <c r="D141" s="922"/>
      <c r="E141" s="1009"/>
    </row>
    <row r="142" spans="1:5">
      <c r="A142" s="951">
        <v>7</v>
      </c>
      <c r="B142" s="922"/>
      <c r="C142" s="922"/>
      <c r="D142" s="922"/>
      <c r="E142" s="1009"/>
    </row>
    <row r="143" spans="1:5">
      <c r="A143" s="951">
        <v>8</v>
      </c>
      <c r="B143" s="966"/>
      <c r="C143" s="922"/>
      <c r="D143" s="922"/>
      <c r="E143" s="1009"/>
    </row>
    <row r="144" spans="1:5">
      <c r="A144" s="951">
        <v>9</v>
      </c>
      <c r="B144" s="922"/>
      <c r="C144" s="922"/>
      <c r="D144" s="922"/>
      <c r="E144" s="1009"/>
    </row>
    <row r="145" spans="1:5">
      <c r="A145" s="951">
        <v>10</v>
      </c>
      <c r="B145" s="922"/>
      <c r="C145" s="922"/>
      <c r="D145" s="922"/>
      <c r="E145" s="1009"/>
    </row>
    <row r="146" spans="1:5">
      <c r="A146" s="951">
        <v>11</v>
      </c>
      <c r="B146" s="922"/>
      <c r="C146" s="922"/>
      <c r="D146" s="922"/>
      <c r="E146" s="1009"/>
    </row>
    <row r="147" spans="1:5">
      <c r="A147" s="951">
        <v>12</v>
      </c>
      <c r="B147" s="922"/>
      <c r="C147" s="922"/>
      <c r="D147" s="922"/>
      <c r="E147" s="1009"/>
    </row>
    <row r="148" spans="1:5">
      <c r="A148" s="951">
        <v>13</v>
      </c>
      <c r="B148" s="922"/>
      <c r="C148" s="922"/>
      <c r="D148" s="922"/>
      <c r="E148" s="1009"/>
    </row>
    <row r="149" spans="1:5">
      <c r="A149" s="951">
        <v>14</v>
      </c>
      <c r="B149" s="922"/>
      <c r="C149" s="922"/>
      <c r="D149" s="922"/>
      <c r="E149" s="1009"/>
    </row>
    <row r="150" spans="1:5" ht="15.75" thickBot="1">
      <c r="A150" s="951">
        <v>15</v>
      </c>
      <c r="B150" s="922"/>
      <c r="C150" s="967" t="s">
        <v>2322</v>
      </c>
      <c r="D150" s="922"/>
      <c r="E150" s="1010">
        <f>SUM(E137:E149)</f>
        <v>9613</v>
      </c>
    </row>
    <row r="151" spans="1:5" ht="15.75" thickTop="1">
      <c r="A151" s="951">
        <v>16</v>
      </c>
      <c r="B151" s="966" t="s">
        <v>3474</v>
      </c>
      <c r="C151" s="922"/>
      <c r="D151" s="922"/>
      <c r="E151" s="997"/>
    </row>
    <row r="152" spans="1:5">
      <c r="A152" s="951">
        <v>17</v>
      </c>
      <c r="B152" s="17" t="s">
        <v>5313</v>
      </c>
      <c r="C152" s="922"/>
      <c r="D152" s="922"/>
      <c r="E152" s="1009">
        <v>1818883</v>
      </c>
    </row>
    <row r="153" spans="1:5">
      <c r="A153" s="951">
        <v>18</v>
      </c>
      <c r="B153" s="922"/>
      <c r="C153" s="922"/>
      <c r="D153" s="922"/>
      <c r="E153" s="1009"/>
    </row>
    <row r="154" spans="1:5">
      <c r="A154" s="951">
        <v>19</v>
      </c>
      <c r="B154" s="922"/>
      <c r="C154" s="922"/>
      <c r="D154" s="922"/>
      <c r="E154" s="1009"/>
    </row>
    <row r="155" spans="1:5">
      <c r="A155" s="951">
        <v>20</v>
      </c>
      <c r="B155" s="922"/>
      <c r="C155" s="922"/>
      <c r="D155" s="922"/>
      <c r="E155" s="1009"/>
    </row>
    <row r="156" spans="1:5">
      <c r="A156" s="951">
        <v>21</v>
      </c>
      <c r="B156" s="922"/>
      <c r="C156" s="922"/>
      <c r="D156" s="922"/>
      <c r="E156" s="1009"/>
    </row>
    <row r="157" spans="1:5">
      <c r="A157" s="951">
        <v>22</v>
      </c>
      <c r="B157" s="922"/>
      <c r="C157" s="922"/>
      <c r="D157" s="922"/>
      <c r="E157" s="1009"/>
    </row>
    <row r="158" spans="1:5">
      <c r="A158" s="951">
        <v>23</v>
      </c>
      <c r="B158" s="922"/>
      <c r="C158" s="922"/>
      <c r="D158" s="922"/>
      <c r="E158" s="1009"/>
    </row>
    <row r="159" spans="1:5">
      <c r="A159" s="951">
        <v>24</v>
      </c>
      <c r="B159" s="922"/>
      <c r="C159" s="922"/>
      <c r="D159" s="922"/>
      <c r="E159" s="1009"/>
    </row>
    <row r="160" spans="1:5">
      <c r="A160" s="951">
        <v>25</v>
      </c>
      <c r="B160" s="922"/>
      <c r="C160" s="922"/>
      <c r="D160" s="922"/>
      <c r="E160" s="1009"/>
    </row>
    <row r="161" spans="1:5" ht="15.75" thickBot="1">
      <c r="A161" s="951">
        <v>26</v>
      </c>
      <c r="B161" s="922"/>
      <c r="C161" s="967" t="s">
        <v>2322</v>
      </c>
      <c r="D161" s="922"/>
      <c r="E161" s="1010">
        <f>SUM(E152:E160)</f>
        <v>1818883</v>
      </c>
    </row>
    <row r="162" spans="1:5" ht="15.75" thickTop="1">
      <c r="A162" s="951">
        <v>27</v>
      </c>
      <c r="B162" s="966" t="s">
        <v>3475</v>
      </c>
      <c r="C162" s="922"/>
      <c r="D162" s="922"/>
      <c r="E162" s="997"/>
    </row>
    <row r="163" spans="1:5">
      <c r="A163" s="951">
        <v>28</v>
      </c>
      <c r="B163" s="17" t="s">
        <v>5314</v>
      </c>
      <c r="C163" s="922"/>
      <c r="D163" s="922"/>
      <c r="E163" s="1009">
        <v>5851716</v>
      </c>
    </row>
    <row r="164" spans="1:5">
      <c r="A164" s="951">
        <v>29</v>
      </c>
      <c r="B164" s="17" t="s">
        <v>5315</v>
      </c>
      <c r="C164" s="922"/>
      <c r="D164" s="922"/>
      <c r="E164" s="1009">
        <v>2103855</v>
      </c>
    </row>
    <row r="165" spans="1:5">
      <c r="A165" s="951">
        <v>30</v>
      </c>
      <c r="B165" s="17" t="s">
        <v>5316</v>
      </c>
      <c r="C165" s="922"/>
      <c r="D165" s="922"/>
      <c r="E165" s="1009">
        <v>461197</v>
      </c>
    </row>
    <row r="166" spans="1:5">
      <c r="A166" s="951">
        <v>31</v>
      </c>
      <c r="B166" s="17" t="s">
        <v>5317</v>
      </c>
      <c r="C166" s="922"/>
      <c r="D166" s="922"/>
      <c r="E166" s="1009">
        <v>1390387</v>
      </c>
    </row>
    <row r="167" spans="1:5">
      <c r="A167" s="951">
        <v>32</v>
      </c>
      <c r="B167" s="17" t="s">
        <v>5318</v>
      </c>
      <c r="C167" s="922"/>
      <c r="D167" s="922"/>
      <c r="E167" s="1009">
        <v>2603956</v>
      </c>
    </row>
    <row r="168" spans="1:5">
      <c r="A168" s="951">
        <v>33</v>
      </c>
      <c r="B168" s="17" t="s">
        <v>2321</v>
      </c>
      <c r="C168" s="922"/>
      <c r="D168" s="922"/>
      <c r="E168" s="1009">
        <v>4726742</v>
      </c>
    </row>
    <row r="169" spans="1:5">
      <c r="A169" s="951">
        <v>34</v>
      </c>
      <c r="B169" s="922"/>
      <c r="C169" s="922"/>
      <c r="D169" s="922"/>
      <c r="E169" s="1009"/>
    </row>
    <row r="170" spans="1:5" ht="15.75" thickBot="1">
      <c r="A170" s="951">
        <v>35</v>
      </c>
      <c r="B170" s="922"/>
      <c r="C170" s="967" t="s">
        <v>2322</v>
      </c>
      <c r="D170" s="922"/>
      <c r="E170" s="1010">
        <f>SUM(E163:E169)</f>
        <v>17137853</v>
      </c>
    </row>
    <row r="171" spans="1:5" ht="15.75" thickTop="1">
      <c r="A171" s="951">
        <v>36</v>
      </c>
      <c r="B171" s="922"/>
      <c r="C171" s="922"/>
      <c r="D171" s="922"/>
      <c r="E171" s="1009"/>
    </row>
    <row r="172" spans="1:5">
      <c r="A172" s="951">
        <v>37</v>
      </c>
      <c r="B172" s="922"/>
      <c r="C172" s="922"/>
      <c r="D172" s="922"/>
      <c r="E172" s="1009"/>
    </row>
    <row r="173" spans="1:5">
      <c r="A173" s="951">
        <v>38</v>
      </c>
      <c r="B173" s="922"/>
      <c r="C173" s="922"/>
      <c r="D173" s="922"/>
      <c r="E173" s="1009"/>
    </row>
    <row r="174" spans="1:5">
      <c r="A174" s="951">
        <v>39</v>
      </c>
      <c r="B174" s="922"/>
      <c r="C174" s="922"/>
      <c r="D174" s="922"/>
      <c r="E174" s="1009"/>
    </row>
    <row r="175" spans="1:5">
      <c r="A175" s="951">
        <v>40</v>
      </c>
      <c r="B175" s="922"/>
      <c r="C175" s="922"/>
      <c r="D175" s="922"/>
      <c r="E175" s="1009"/>
    </row>
    <row r="176" spans="1:5">
      <c r="A176" s="951">
        <v>41</v>
      </c>
      <c r="B176" s="922"/>
      <c r="C176" s="922"/>
      <c r="D176" s="922"/>
      <c r="E176" s="1009"/>
    </row>
    <row r="177" spans="1:5">
      <c r="A177" s="951">
        <v>42</v>
      </c>
      <c r="B177" s="922"/>
      <c r="C177" s="922"/>
      <c r="D177" s="922"/>
      <c r="E177" s="1009"/>
    </row>
    <row r="178" spans="1:5">
      <c r="A178" s="951">
        <v>43</v>
      </c>
      <c r="B178" s="922"/>
      <c r="C178" s="922"/>
      <c r="D178" s="922"/>
      <c r="E178" s="1009"/>
    </row>
    <row r="179" spans="1:5">
      <c r="A179" s="951">
        <v>44</v>
      </c>
      <c r="B179" s="922"/>
      <c r="C179" s="922"/>
      <c r="D179" s="922"/>
      <c r="E179" s="1009"/>
    </row>
    <row r="180" spans="1:5">
      <c r="A180" s="951">
        <v>45</v>
      </c>
      <c r="B180" s="922"/>
      <c r="C180" s="922"/>
      <c r="D180" s="922"/>
      <c r="E180" s="1009"/>
    </row>
    <row r="181" spans="1:5">
      <c r="A181" s="951">
        <v>46</v>
      </c>
      <c r="B181" s="922"/>
      <c r="C181" s="922"/>
      <c r="D181" s="922"/>
      <c r="E181" s="1009"/>
    </row>
    <row r="182" spans="1:5">
      <c r="A182" s="951">
        <v>47</v>
      </c>
      <c r="B182" s="922"/>
      <c r="C182" s="922"/>
      <c r="D182" s="922"/>
      <c r="E182" s="1009"/>
    </row>
    <row r="183" spans="1:5">
      <c r="A183" s="951">
        <v>48</v>
      </c>
      <c r="B183" s="922"/>
      <c r="C183" s="922"/>
      <c r="D183" s="922"/>
      <c r="E183" s="1009"/>
    </row>
    <row r="184" spans="1:5">
      <c r="A184" s="951">
        <v>49</v>
      </c>
      <c r="B184" s="922"/>
      <c r="C184" s="922"/>
      <c r="D184" s="922"/>
      <c r="E184" s="1009"/>
    </row>
    <row r="185" spans="1:5">
      <c r="A185" s="951">
        <v>50</v>
      </c>
      <c r="B185" s="922"/>
      <c r="C185" s="922"/>
      <c r="D185" s="922"/>
      <c r="E185" s="1009"/>
    </row>
    <row r="186" spans="1:5">
      <c r="A186" s="951">
        <v>51</v>
      </c>
      <c r="B186" s="922"/>
      <c r="C186" s="922"/>
      <c r="D186" s="922"/>
      <c r="E186" s="1009"/>
    </row>
    <row r="187" spans="1:5" ht="15.75" thickBot="1">
      <c r="A187" s="986">
        <v>52</v>
      </c>
      <c r="B187" s="974"/>
      <c r="C187" s="974"/>
      <c r="D187" s="974"/>
      <c r="E187" s="1014"/>
    </row>
    <row r="188" spans="1:5">
      <c r="A188" t="str">
        <f>A65</f>
        <v>FERC FORM NO. 1 (ED. 12-87) NYPSC Modified-96</v>
      </c>
    </row>
    <row r="189" spans="1:5">
      <c r="A189" s="923" t="s">
        <v>3476</v>
      </c>
      <c r="B189" s="923"/>
      <c r="C189" s="923"/>
      <c r="D189" s="923"/>
      <c r="E189" s="923"/>
    </row>
  </sheetData>
  <printOptions horizontalCentered="1" verticalCentered="1"/>
  <pageMargins left="0.25" right="0.25" top="0.25" bottom="0.25" header="0" footer="0"/>
  <pageSetup scale="72" fitToHeight="3" orientation="portrait" r:id="rId1"/>
  <headerFooter alignWithMargins="0"/>
  <rowBreaks count="2" manualBreakCount="2">
    <brk id="69" max="4" man="1"/>
    <brk id="129" max="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65"/>
  <sheetViews>
    <sheetView defaultGridColor="0" topLeftCell="A7" colorId="22" zoomScaleNormal="100" zoomScaleSheetLayoutView="50" workbookViewId="0">
      <selection activeCell="D68" sqref="D68"/>
    </sheetView>
  </sheetViews>
  <sheetFormatPr defaultColWidth="9.6640625" defaultRowHeight="15"/>
  <cols>
    <col min="1" max="1" width="4.6640625" customWidth="1"/>
    <col min="2" max="2" width="51.5546875" customWidth="1"/>
    <col min="3" max="6" width="12.66406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924" t="s">
        <v>1789</v>
      </c>
      <c r="B1" s="550"/>
      <c r="C1" s="927" t="s">
        <v>1335</v>
      </c>
      <c r="D1" s="925"/>
      <c r="E1" s="1005" t="s">
        <v>1791</v>
      </c>
      <c r="F1" s="1006" t="s">
        <v>1792</v>
      </c>
      <c r="G1" s="924" t="s">
        <v>1789</v>
      </c>
      <c r="H1" s="925"/>
      <c r="I1" s="925"/>
      <c r="J1" s="927" t="s">
        <v>1335</v>
      </c>
      <c r="K1" s="925"/>
      <c r="L1" s="927" t="s">
        <v>1791</v>
      </c>
      <c r="M1" s="927" t="s">
        <v>1792</v>
      </c>
      <c r="N1" s="1015"/>
    </row>
    <row r="2" spans="1:14">
      <c r="A2" s="72" t="str">
        <f>'Data Sheet'!$C$25</f>
        <v xml:space="preserve"> New York State Electric &amp; Gas Corporation</v>
      </c>
      <c r="B2" s="922"/>
      <c r="C2" s="919" t="s">
        <v>1128</v>
      </c>
      <c r="D2" s="922"/>
      <c r="E2" s="952" t="s">
        <v>1794</v>
      </c>
      <c r="F2" s="296"/>
      <c r="G2" s="72" t="str">
        <f>'Data Sheet'!$C$25</f>
        <v xml:space="preserve"> New York State Electric &amp; Gas Corporation</v>
      </c>
      <c r="H2" s="922"/>
      <c r="I2" s="922"/>
      <c r="J2" s="919" t="s">
        <v>1128</v>
      </c>
      <c r="K2" s="922"/>
      <c r="L2" s="932" t="s">
        <v>1794</v>
      </c>
      <c r="M2" s="919"/>
      <c r="N2" s="985"/>
    </row>
    <row r="3" spans="1:14" ht="15" customHeight="1">
      <c r="A3" s="300"/>
      <c r="B3" s="922"/>
      <c r="C3" s="919" t="s">
        <v>1129</v>
      </c>
      <c r="D3" s="922"/>
      <c r="E3" s="920" t="str">
        <f>'Data Sheet'!$C$40</f>
        <v xml:space="preserve"> </v>
      </c>
      <c r="F3" s="942" t="str">
        <f>'Data Sheet'!$C$38</f>
        <v>12/31/2016</v>
      </c>
      <c r="G3" s="300"/>
      <c r="H3" s="922"/>
      <c r="I3" s="922"/>
      <c r="J3" s="919" t="s">
        <v>1129</v>
      </c>
      <c r="K3" s="922"/>
      <c r="L3" s="998" t="str">
        <f>'Data Sheet'!$C$40</f>
        <v xml:space="preserve"> </v>
      </c>
      <c r="M3" s="921" t="str">
        <f>'Data Sheet'!$C$38</f>
        <v>12/31/2016</v>
      </c>
      <c r="N3" s="985"/>
    </row>
    <row r="4" spans="1:14" ht="15" customHeight="1">
      <c r="A4" s="551" t="s">
        <v>3477</v>
      </c>
      <c r="B4" s="549"/>
      <c r="C4" s="943"/>
      <c r="D4" s="943"/>
      <c r="E4" s="943"/>
      <c r="F4" s="552"/>
      <c r="G4" s="551" t="s">
        <v>3478</v>
      </c>
      <c r="H4" s="549"/>
      <c r="I4" s="549"/>
      <c r="J4" s="943"/>
      <c r="K4" s="943"/>
      <c r="L4" s="943"/>
      <c r="M4" s="943"/>
      <c r="N4" s="1016"/>
    </row>
    <row r="5" spans="1:14" ht="15.75">
      <c r="A5" s="553"/>
      <c r="B5" s="71"/>
      <c r="C5" s="923"/>
      <c r="D5" s="923"/>
      <c r="E5" s="923"/>
      <c r="F5" s="554"/>
      <c r="G5" s="553"/>
      <c r="H5" s="71"/>
      <c r="I5" s="71"/>
      <c r="J5" s="923"/>
      <c r="K5" s="923"/>
      <c r="L5" s="923"/>
      <c r="M5" s="923"/>
      <c r="N5" s="985"/>
    </row>
    <row r="6" spans="1:14">
      <c r="A6" s="300" t="s">
        <v>3479</v>
      </c>
      <c r="B6" s="922"/>
      <c r="C6" s="922" t="s">
        <v>3226</v>
      </c>
      <c r="D6" s="922"/>
      <c r="E6" s="922"/>
      <c r="F6" s="515"/>
      <c r="G6" s="300" t="s">
        <v>3227</v>
      </c>
      <c r="H6" s="922"/>
      <c r="I6" s="922"/>
      <c r="J6" s="922"/>
      <c r="K6" s="922" t="s">
        <v>3228</v>
      </c>
      <c r="L6" s="922"/>
      <c r="M6" s="922"/>
      <c r="N6" s="985"/>
    </row>
    <row r="7" spans="1:14">
      <c r="A7" s="300" t="s">
        <v>3229</v>
      </c>
      <c r="B7" s="922"/>
      <c r="C7" s="922" t="s">
        <v>3230</v>
      </c>
      <c r="D7" s="922"/>
      <c r="E7" s="922"/>
      <c r="F7" s="515"/>
      <c r="G7" s="300" t="s">
        <v>3231</v>
      </c>
      <c r="H7" s="922"/>
      <c r="I7" s="922"/>
      <c r="J7" s="922"/>
      <c r="K7" s="922" t="s">
        <v>3232</v>
      </c>
      <c r="L7" s="922"/>
      <c r="M7" s="922"/>
      <c r="N7" s="985"/>
    </row>
    <row r="8" spans="1:14">
      <c r="A8" s="300" t="s">
        <v>3233</v>
      </c>
      <c r="B8" s="922"/>
      <c r="C8" s="922" t="s">
        <v>2065</v>
      </c>
      <c r="D8" s="922"/>
      <c r="E8" s="922"/>
      <c r="F8" s="515"/>
      <c r="G8" s="300" t="s">
        <v>2066</v>
      </c>
      <c r="H8" s="922"/>
      <c r="I8" s="922"/>
      <c r="J8" s="922"/>
      <c r="K8" s="922" t="s">
        <v>2067</v>
      </c>
      <c r="L8" s="922"/>
      <c r="M8" s="922"/>
      <c r="N8" s="985"/>
    </row>
    <row r="9" spans="1:14">
      <c r="A9" s="300" t="s">
        <v>2068</v>
      </c>
      <c r="B9" s="922"/>
      <c r="C9" s="922"/>
      <c r="D9" s="922"/>
      <c r="E9" s="922"/>
      <c r="F9" s="515"/>
      <c r="G9" s="300"/>
      <c r="H9" s="922"/>
      <c r="I9" s="922"/>
      <c r="J9" s="922"/>
      <c r="K9" s="922" t="s">
        <v>2069</v>
      </c>
      <c r="L9" s="922"/>
      <c r="M9" s="922"/>
      <c r="N9" s="985"/>
    </row>
    <row r="10" spans="1:14">
      <c r="A10" s="300" t="s">
        <v>2070</v>
      </c>
      <c r="B10" s="922"/>
      <c r="C10" s="922"/>
      <c r="D10" s="922"/>
      <c r="E10" s="922"/>
      <c r="F10" s="515"/>
      <c r="G10" s="300"/>
      <c r="H10" s="922"/>
      <c r="I10" s="922"/>
      <c r="J10" s="922"/>
      <c r="K10" s="922"/>
      <c r="L10" s="922"/>
      <c r="M10" s="922"/>
      <c r="N10" s="985"/>
    </row>
    <row r="11" spans="1:14">
      <c r="A11" s="300"/>
      <c r="B11" s="922"/>
      <c r="C11" s="922"/>
      <c r="D11" s="922"/>
      <c r="E11" s="922"/>
      <c r="F11" s="515"/>
      <c r="G11" s="300"/>
      <c r="H11" s="922"/>
      <c r="I11" s="922"/>
      <c r="J11" s="922"/>
      <c r="K11" s="922"/>
      <c r="L11" s="922"/>
      <c r="M11" s="922"/>
      <c r="N11" s="985"/>
    </row>
    <row r="12" spans="1:14">
      <c r="A12" s="555"/>
      <c r="B12" s="1017" t="s">
        <v>1773</v>
      </c>
      <c r="C12" s="1017"/>
      <c r="D12" s="1017"/>
      <c r="E12" s="1017"/>
      <c r="F12" s="556"/>
      <c r="G12" s="557" t="s">
        <v>2071</v>
      </c>
      <c r="H12" s="943"/>
      <c r="I12" s="943"/>
      <c r="J12" s="1018"/>
      <c r="K12" s="1019" t="s">
        <v>2072</v>
      </c>
      <c r="L12" s="943"/>
      <c r="M12" s="1018"/>
      <c r="N12" s="1020"/>
    </row>
    <row r="13" spans="1:14">
      <c r="A13" s="558"/>
      <c r="B13" s="559" t="s">
        <v>2073</v>
      </c>
      <c r="C13" s="953" t="s">
        <v>2074</v>
      </c>
      <c r="D13" s="953" t="s">
        <v>2075</v>
      </c>
      <c r="E13" s="953" t="s">
        <v>2322</v>
      </c>
      <c r="F13" s="560" t="s">
        <v>2076</v>
      </c>
      <c r="G13" s="557" t="s">
        <v>2077</v>
      </c>
      <c r="H13" s="999"/>
      <c r="I13" s="561"/>
      <c r="J13" s="953"/>
      <c r="K13" s="953"/>
      <c r="L13" s="953"/>
      <c r="M13" s="562"/>
      <c r="N13" s="935"/>
    </row>
    <row r="14" spans="1:14">
      <c r="A14" s="558" t="s">
        <v>1718</v>
      </c>
      <c r="B14" s="559" t="s">
        <v>2078</v>
      </c>
      <c r="C14" s="953" t="s">
        <v>2079</v>
      </c>
      <c r="D14" s="953" t="s">
        <v>522</v>
      </c>
      <c r="E14" s="953" t="s">
        <v>2080</v>
      </c>
      <c r="F14" s="560" t="s">
        <v>2081</v>
      </c>
      <c r="G14" s="558"/>
      <c r="H14" s="953"/>
      <c r="I14" s="559"/>
      <c r="J14" s="953" t="s">
        <v>2082</v>
      </c>
      <c r="K14" s="953" t="s">
        <v>1827</v>
      </c>
      <c r="L14" s="953" t="s">
        <v>1829</v>
      </c>
      <c r="M14" s="563" t="s">
        <v>2076</v>
      </c>
      <c r="N14" s="935"/>
    </row>
    <row r="15" spans="1:14">
      <c r="A15" s="558" t="s">
        <v>1721</v>
      </c>
      <c r="B15" s="559" t="s">
        <v>2083</v>
      </c>
      <c r="C15" s="953" t="s">
        <v>1138</v>
      </c>
      <c r="D15" s="953" t="s">
        <v>2084</v>
      </c>
      <c r="E15" s="953" t="s">
        <v>177</v>
      </c>
      <c r="F15" s="560" t="s">
        <v>874</v>
      </c>
      <c r="G15" s="558" t="s">
        <v>2085</v>
      </c>
      <c r="H15" s="953" t="s">
        <v>176</v>
      </c>
      <c r="I15" s="953" t="s">
        <v>1829</v>
      </c>
      <c r="J15" s="563" t="s">
        <v>2081</v>
      </c>
      <c r="K15" s="953" t="s">
        <v>176</v>
      </c>
      <c r="L15" s="953"/>
      <c r="M15" s="563" t="s">
        <v>2081</v>
      </c>
      <c r="N15" s="935" t="s">
        <v>1718</v>
      </c>
    </row>
    <row r="16" spans="1:14">
      <c r="A16" s="558"/>
      <c r="B16" s="1021"/>
      <c r="C16" s="1021"/>
      <c r="D16" s="1021"/>
      <c r="E16" s="953" t="s">
        <v>2086</v>
      </c>
      <c r="F16" s="560" t="s">
        <v>550</v>
      </c>
      <c r="G16" s="558"/>
      <c r="H16" s="953" t="s">
        <v>1721</v>
      </c>
      <c r="I16" s="953"/>
      <c r="J16" s="953"/>
      <c r="K16" s="953"/>
      <c r="L16" s="953"/>
      <c r="M16" s="953" t="s">
        <v>2501</v>
      </c>
      <c r="N16" s="935" t="s">
        <v>1721</v>
      </c>
    </row>
    <row r="17" spans="1:14">
      <c r="A17" s="558"/>
      <c r="B17" s="958" t="s">
        <v>3007</v>
      </c>
      <c r="C17" s="958" t="s">
        <v>3008</v>
      </c>
      <c r="D17" s="958" t="s">
        <v>3009</v>
      </c>
      <c r="E17" s="958" t="s">
        <v>3010</v>
      </c>
      <c r="F17" s="560" t="s">
        <v>2337</v>
      </c>
      <c r="G17" s="558" t="s">
        <v>2338</v>
      </c>
      <c r="H17" s="958" t="s">
        <v>2339</v>
      </c>
      <c r="I17" s="958" t="s">
        <v>2340</v>
      </c>
      <c r="J17" s="958" t="s">
        <v>2341</v>
      </c>
      <c r="K17" s="958" t="s">
        <v>2342</v>
      </c>
      <c r="L17" s="958" t="s">
        <v>2343</v>
      </c>
      <c r="M17" s="958" t="s">
        <v>2344</v>
      </c>
      <c r="N17" s="1022"/>
    </row>
    <row r="18" spans="1:14">
      <c r="A18" s="564">
        <v>1</v>
      </c>
      <c r="B18" s="293" t="s">
        <v>2984</v>
      </c>
      <c r="C18" s="919"/>
      <c r="D18" s="1023"/>
      <c r="E18" s="1023"/>
      <c r="F18" s="1024"/>
      <c r="G18" s="565"/>
      <c r="H18" s="1025"/>
      <c r="I18" s="1023"/>
      <c r="J18" s="1023"/>
      <c r="K18" s="919"/>
      <c r="L18" s="1023"/>
      <c r="M18" s="1023"/>
      <c r="N18" s="1026">
        <v>1</v>
      </c>
    </row>
    <row r="19" spans="1:14">
      <c r="A19" s="566">
        <v>2</v>
      </c>
      <c r="B19" s="17" t="s">
        <v>5848</v>
      </c>
      <c r="C19" s="1023">
        <v>8953743</v>
      </c>
      <c r="D19" s="1023"/>
      <c r="E19" s="1023">
        <v>8953743</v>
      </c>
      <c r="F19" s="541"/>
      <c r="G19" s="567" t="s">
        <v>2984</v>
      </c>
      <c r="H19" s="1025">
        <v>928</v>
      </c>
      <c r="I19" s="1023">
        <v>8953743</v>
      </c>
      <c r="J19" s="1023"/>
      <c r="K19" s="919"/>
      <c r="L19" s="1023"/>
      <c r="M19" s="1023"/>
      <c r="N19" s="1026">
        <v>2</v>
      </c>
    </row>
    <row r="20" spans="1:14">
      <c r="A20" s="566">
        <v>3</v>
      </c>
      <c r="B20" s="922"/>
      <c r="C20" s="1023"/>
      <c r="D20" s="1023"/>
      <c r="E20" s="1023"/>
      <c r="F20" s="541"/>
      <c r="G20" s="567"/>
      <c r="H20" s="1025"/>
      <c r="I20" s="1023"/>
      <c r="J20" s="1023"/>
      <c r="K20" s="919"/>
      <c r="L20" s="1023"/>
      <c r="M20" s="1023"/>
      <c r="N20" s="1026">
        <v>3</v>
      </c>
    </row>
    <row r="21" spans="1:14">
      <c r="A21" s="566">
        <v>4</v>
      </c>
      <c r="B21" s="2902" t="s">
        <v>4763</v>
      </c>
      <c r="C21" s="1023">
        <v>3690693</v>
      </c>
      <c r="D21" s="1023"/>
      <c r="E21" s="1023">
        <v>3690693</v>
      </c>
      <c r="F21" s="541"/>
      <c r="G21" s="567" t="s">
        <v>2984</v>
      </c>
      <c r="H21" s="1025">
        <v>928</v>
      </c>
      <c r="I21" s="1023">
        <v>3690693</v>
      </c>
      <c r="J21" s="1023"/>
      <c r="K21" s="919"/>
      <c r="L21" s="1023"/>
      <c r="M21" s="1023"/>
      <c r="N21" s="1026">
        <v>4</v>
      </c>
    </row>
    <row r="22" spans="1:14">
      <c r="A22" s="566">
        <v>5</v>
      </c>
      <c r="B22" s="922"/>
      <c r="C22" s="1023"/>
      <c r="D22" s="1023"/>
      <c r="E22" s="1023"/>
      <c r="F22" s="541"/>
      <c r="G22" s="567"/>
      <c r="H22" s="1025"/>
      <c r="I22" s="1023"/>
      <c r="J22" s="1023"/>
      <c r="K22" s="919"/>
      <c r="L22" s="1023"/>
      <c r="M22" s="1023"/>
      <c r="N22" s="1026">
        <v>5</v>
      </c>
    </row>
    <row r="23" spans="1:14">
      <c r="A23" s="566">
        <v>6</v>
      </c>
      <c r="B23" s="17" t="s">
        <v>5849</v>
      </c>
      <c r="C23" s="1023">
        <v>1789484</v>
      </c>
      <c r="D23" s="1023"/>
      <c r="E23" s="1023">
        <v>1789484</v>
      </c>
      <c r="F23" s="541"/>
      <c r="G23" s="567" t="s">
        <v>2984</v>
      </c>
      <c r="H23" s="1025">
        <v>928</v>
      </c>
      <c r="I23" s="1023">
        <v>1789484</v>
      </c>
      <c r="J23" s="1023"/>
      <c r="K23" s="919"/>
      <c r="L23" s="1023"/>
      <c r="M23" s="1023"/>
      <c r="N23" s="1026">
        <v>6</v>
      </c>
    </row>
    <row r="24" spans="1:14">
      <c r="A24" s="566">
        <v>7</v>
      </c>
      <c r="B24" s="922"/>
      <c r="C24" s="919"/>
      <c r="D24" s="1023"/>
      <c r="E24" s="1023"/>
      <c r="F24" s="541"/>
      <c r="G24" s="567"/>
      <c r="H24" s="1025"/>
      <c r="I24" s="1023"/>
      <c r="J24" s="1023"/>
      <c r="K24" s="919"/>
      <c r="L24" s="1023"/>
      <c r="M24" s="1023"/>
      <c r="N24" s="1026">
        <v>7</v>
      </c>
    </row>
    <row r="25" spans="1:14">
      <c r="A25" s="566">
        <v>8</v>
      </c>
      <c r="B25" s="17" t="s">
        <v>5850</v>
      </c>
      <c r="C25" s="919"/>
      <c r="D25" s="1023">
        <v>186630</v>
      </c>
      <c r="E25" s="1023">
        <v>186630</v>
      </c>
      <c r="F25" s="541"/>
      <c r="G25" s="567" t="s">
        <v>2984</v>
      </c>
      <c r="H25" s="1025">
        <v>928</v>
      </c>
      <c r="I25" s="1023">
        <v>186630</v>
      </c>
      <c r="J25" s="1023"/>
      <c r="K25" s="919"/>
      <c r="L25" s="1023"/>
      <c r="M25" s="1023"/>
      <c r="N25" s="1026">
        <v>8</v>
      </c>
    </row>
    <row r="26" spans="1:14">
      <c r="A26" s="566">
        <v>9</v>
      </c>
      <c r="B26" s="922"/>
      <c r="C26" s="919"/>
      <c r="D26" s="1023"/>
      <c r="E26" s="1023"/>
      <c r="F26" s="541"/>
      <c r="G26" s="567"/>
      <c r="H26" s="1025"/>
      <c r="I26" s="1023"/>
      <c r="J26" s="1023"/>
      <c r="K26" s="919"/>
      <c r="L26" s="1023"/>
      <c r="M26" s="1023"/>
      <c r="N26" s="1026">
        <v>9</v>
      </c>
    </row>
    <row r="27" spans="1:14">
      <c r="A27" s="566">
        <v>10</v>
      </c>
      <c r="B27" s="922"/>
      <c r="C27" s="919"/>
      <c r="D27" s="1023"/>
      <c r="E27" s="1023"/>
      <c r="F27" s="541"/>
      <c r="G27" s="567"/>
      <c r="H27" s="1025"/>
      <c r="I27" s="1023"/>
      <c r="J27" s="1023"/>
      <c r="K27" s="919"/>
      <c r="L27" s="1023"/>
      <c r="M27" s="1023"/>
      <c r="N27" s="1026">
        <v>10</v>
      </c>
    </row>
    <row r="28" spans="1:14">
      <c r="A28" s="566">
        <v>11</v>
      </c>
      <c r="B28" s="293" t="s">
        <v>2985</v>
      </c>
      <c r="C28" s="919"/>
      <c r="D28" s="1023"/>
      <c r="E28" s="1023"/>
      <c r="F28" s="541"/>
      <c r="G28" s="567"/>
      <c r="H28" s="1025"/>
      <c r="I28" s="1023"/>
      <c r="J28" s="1023"/>
      <c r="K28" s="919"/>
      <c r="L28" s="1023"/>
      <c r="M28" s="1023"/>
      <c r="N28" s="1026">
        <v>11</v>
      </c>
    </row>
    <row r="29" spans="1:14">
      <c r="A29" s="566">
        <v>12</v>
      </c>
      <c r="B29" s="17" t="s">
        <v>4762</v>
      </c>
      <c r="C29" s="1023">
        <v>2717517</v>
      </c>
      <c r="D29" s="1023"/>
      <c r="E29" s="1023">
        <v>2717517</v>
      </c>
      <c r="F29" s="541"/>
      <c r="G29" s="567" t="s">
        <v>2985</v>
      </c>
      <c r="H29" s="919">
        <v>928</v>
      </c>
      <c r="I29" s="1023">
        <v>2717517</v>
      </c>
      <c r="J29" s="1023"/>
      <c r="K29" s="919"/>
      <c r="L29" s="1023"/>
      <c r="M29" s="1023"/>
      <c r="N29" s="1026">
        <v>12</v>
      </c>
    </row>
    <row r="30" spans="1:14">
      <c r="A30" s="566">
        <v>13</v>
      </c>
      <c r="B30" s="922"/>
      <c r="C30" s="1023"/>
      <c r="D30" s="1023"/>
      <c r="E30" s="1023"/>
      <c r="F30" s="541"/>
      <c r="G30" s="567"/>
      <c r="H30" s="919"/>
      <c r="I30" s="1023"/>
      <c r="J30" s="1023"/>
      <c r="K30" s="919"/>
      <c r="L30" s="1023"/>
      <c r="M30" s="1023"/>
      <c r="N30" s="1026">
        <v>13</v>
      </c>
    </row>
    <row r="31" spans="1:14">
      <c r="A31" s="566">
        <v>14</v>
      </c>
      <c r="B31" s="2902" t="s">
        <v>4763</v>
      </c>
      <c r="C31" s="1023">
        <v>1123636</v>
      </c>
      <c r="D31" s="1023"/>
      <c r="E31" s="1023">
        <v>1123636</v>
      </c>
      <c r="F31" s="541"/>
      <c r="G31" s="567" t="s">
        <v>2985</v>
      </c>
      <c r="H31" s="919">
        <v>928</v>
      </c>
      <c r="I31" s="1023">
        <v>1123636</v>
      </c>
      <c r="J31" s="1023"/>
      <c r="K31" s="919"/>
      <c r="L31" s="1023"/>
      <c r="M31" s="1023"/>
      <c r="N31" s="1026">
        <v>14</v>
      </c>
    </row>
    <row r="32" spans="1:14">
      <c r="A32" s="566">
        <v>15</v>
      </c>
      <c r="B32" s="922"/>
      <c r="C32" s="1023"/>
      <c r="D32" s="1023"/>
      <c r="E32" s="1023"/>
      <c r="F32" s="541"/>
      <c r="G32" s="567"/>
      <c r="H32" s="919"/>
      <c r="I32" s="1023"/>
      <c r="J32" s="1023"/>
      <c r="K32" s="919"/>
      <c r="L32" s="1023"/>
      <c r="M32" s="1023"/>
      <c r="N32" s="1026">
        <v>15</v>
      </c>
    </row>
    <row r="33" spans="1:14">
      <c r="A33" s="566">
        <v>16</v>
      </c>
      <c r="B33" s="17" t="s">
        <v>5849</v>
      </c>
      <c r="C33" s="1023">
        <v>586984</v>
      </c>
      <c r="D33" s="1023"/>
      <c r="E33" s="1023">
        <v>586984</v>
      </c>
      <c r="F33" s="541"/>
      <c r="G33" s="567" t="s">
        <v>2985</v>
      </c>
      <c r="H33" s="919">
        <v>928</v>
      </c>
      <c r="I33" s="1023">
        <v>586984</v>
      </c>
      <c r="J33" s="1023"/>
      <c r="K33" s="919"/>
      <c r="L33" s="1023"/>
      <c r="M33" s="1023"/>
      <c r="N33" s="1026">
        <v>16</v>
      </c>
    </row>
    <row r="34" spans="1:14">
      <c r="A34" s="566">
        <v>17</v>
      </c>
      <c r="B34" s="922"/>
      <c r="C34" s="919"/>
      <c r="D34" s="1023"/>
      <c r="E34" s="1023"/>
      <c r="F34" s="541"/>
      <c r="G34" s="300"/>
      <c r="H34" s="919"/>
      <c r="I34" s="1023"/>
      <c r="J34" s="1023"/>
      <c r="K34" s="919"/>
      <c r="L34" s="1023"/>
      <c r="M34" s="1023"/>
      <c r="N34" s="1026">
        <v>17</v>
      </c>
    </row>
    <row r="35" spans="1:14">
      <c r="A35" s="566">
        <v>18</v>
      </c>
      <c r="B35" s="17" t="s">
        <v>5232</v>
      </c>
      <c r="C35" s="919"/>
      <c r="D35" s="1023">
        <v>27888</v>
      </c>
      <c r="E35" s="1023">
        <v>27888</v>
      </c>
      <c r="F35" s="541"/>
      <c r="G35" s="567" t="s">
        <v>2985</v>
      </c>
      <c r="H35" s="919">
        <v>928</v>
      </c>
      <c r="I35" s="1023">
        <v>27888</v>
      </c>
      <c r="J35" s="1023"/>
      <c r="K35" s="919"/>
      <c r="L35" s="1023"/>
      <c r="M35" s="1023"/>
      <c r="N35" s="1026">
        <v>18</v>
      </c>
    </row>
    <row r="36" spans="1:14">
      <c r="A36" s="566">
        <v>19</v>
      </c>
      <c r="B36" s="922"/>
      <c r="C36" s="568"/>
      <c r="D36" s="569"/>
      <c r="E36" s="569"/>
      <c r="F36" s="541"/>
      <c r="G36" s="300"/>
      <c r="H36" s="919"/>
      <c r="I36" s="569"/>
      <c r="J36" s="569"/>
      <c r="K36" s="919"/>
      <c r="L36" s="569"/>
      <c r="M36" s="569"/>
      <c r="N36" s="1026">
        <v>19</v>
      </c>
    </row>
    <row r="37" spans="1:14">
      <c r="A37" s="566">
        <v>20</v>
      </c>
      <c r="B37" s="966"/>
      <c r="C37" s="919"/>
      <c r="D37" s="1023"/>
      <c r="E37" s="1023"/>
      <c r="F37" s="541"/>
      <c r="G37" s="300"/>
      <c r="H37" s="919"/>
      <c r="I37" s="1023"/>
      <c r="J37" s="1023"/>
      <c r="K37" s="919"/>
      <c r="L37" s="1023"/>
      <c r="M37" s="1023"/>
      <c r="N37" s="1026">
        <v>20</v>
      </c>
    </row>
    <row r="38" spans="1:14">
      <c r="A38" s="566">
        <v>21</v>
      </c>
      <c r="B38" s="922"/>
      <c r="C38" s="919"/>
      <c r="D38" s="1023"/>
      <c r="E38" s="1023"/>
      <c r="F38" s="541"/>
      <c r="G38" s="300"/>
      <c r="H38" s="919"/>
      <c r="I38" s="1023"/>
      <c r="J38" s="1023"/>
      <c r="K38" s="919"/>
      <c r="L38" s="1023"/>
      <c r="M38" s="1023"/>
      <c r="N38" s="1026">
        <v>21</v>
      </c>
    </row>
    <row r="39" spans="1:14">
      <c r="A39" s="566">
        <v>22</v>
      </c>
      <c r="B39" s="922"/>
      <c r="C39" s="919"/>
      <c r="D39" s="1023"/>
      <c r="E39" s="1023"/>
      <c r="F39" s="541"/>
      <c r="G39" s="300"/>
      <c r="H39" s="919"/>
      <c r="I39" s="1023"/>
      <c r="J39" s="1023"/>
      <c r="K39" s="919"/>
      <c r="L39" s="1023"/>
      <c r="M39" s="1023"/>
      <c r="N39" s="1026">
        <v>22</v>
      </c>
    </row>
    <row r="40" spans="1:14">
      <c r="A40" s="566">
        <v>23</v>
      </c>
      <c r="B40" s="922"/>
      <c r="C40" s="919"/>
      <c r="D40" s="1023"/>
      <c r="E40" s="1023"/>
      <c r="F40" s="541"/>
      <c r="G40" s="300"/>
      <c r="H40" s="919"/>
      <c r="I40" s="1023"/>
      <c r="J40" s="1023"/>
      <c r="K40" s="919"/>
      <c r="L40" s="1023"/>
      <c r="M40" s="1023"/>
      <c r="N40" s="1026">
        <v>23</v>
      </c>
    </row>
    <row r="41" spans="1:14">
      <c r="A41" s="566">
        <v>24</v>
      </c>
      <c r="B41" s="922"/>
      <c r="C41" s="919"/>
      <c r="D41" s="1023"/>
      <c r="E41" s="1023"/>
      <c r="F41" s="541"/>
      <c r="G41" s="300"/>
      <c r="H41" s="919"/>
      <c r="I41" s="1023"/>
      <c r="J41" s="1023"/>
      <c r="K41" s="919"/>
      <c r="L41" s="1023"/>
      <c r="M41" s="1023"/>
      <c r="N41" s="1026">
        <v>24</v>
      </c>
    </row>
    <row r="42" spans="1:14">
      <c r="A42" s="566">
        <v>25</v>
      </c>
      <c r="B42" s="922"/>
      <c r="C42" s="919"/>
      <c r="D42" s="1023"/>
      <c r="E42" s="1023"/>
      <c r="F42" s="541"/>
      <c r="G42" s="300"/>
      <c r="H42" s="919"/>
      <c r="I42" s="1023"/>
      <c r="J42" s="1023"/>
      <c r="K42" s="919"/>
      <c r="L42" s="1023"/>
      <c r="M42" s="1023"/>
      <c r="N42" s="1026">
        <v>25</v>
      </c>
    </row>
    <row r="43" spans="1:14">
      <c r="A43" s="566">
        <v>26</v>
      </c>
      <c r="B43" s="922"/>
      <c r="C43" s="919"/>
      <c r="D43" s="1023"/>
      <c r="E43" s="1023"/>
      <c r="F43" s="541"/>
      <c r="G43" s="300"/>
      <c r="H43" s="919"/>
      <c r="I43" s="1023"/>
      <c r="J43" s="1023"/>
      <c r="K43" s="919"/>
      <c r="L43" s="1023"/>
      <c r="M43" s="1023"/>
      <c r="N43" s="1026">
        <v>26</v>
      </c>
    </row>
    <row r="44" spans="1:14">
      <c r="A44" s="566">
        <v>27</v>
      </c>
      <c r="B44" s="922"/>
      <c r="C44" s="919"/>
      <c r="D44" s="1023"/>
      <c r="E44" s="1023"/>
      <c r="F44" s="541"/>
      <c r="G44" s="300"/>
      <c r="H44" s="919"/>
      <c r="I44" s="1023"/>
      <c r="J44" s="1023"/>
      <c r="K44" s="919"/>
      <c r="L44" s="1023"/>
      <c r="M44" s="1023"/>
      <c r="N44" s="1026">
        <v>27</v>
      </c>
    </row>
    <row r="45" spans="1:14">
      <c r="A45" s="566">
        <v>28</v>
      </c>
      <c r="B45" s="922"/>
      <c r="C45" s="919"/>
      <c r="D45" s="1023"/>
      <c r="E45" s="1023"/>
      <c r="F45" s="541"/>
      <c r="G45" s="300"/>
      <c r="H45" s="919"/>
      <c r="I45" s="1023"/>
      <c r="J45" s="1023"/>
      <c r="K45" s="919"/>
      <c r="L45" s="1023"/>
      <c r="M45" s="1023"/>
      <c r="N45" s="1026">
        <v>28</v>
      </c>
    </row>
    <row r="46" spans="1:14">
      <c r="A46" s="566">
        <v>29</v>
      </c>
      <c r="B46" s="922"/>
      <c r="C46" s="919"/>
      <c r="D46" s="1023"/>
      <c r="E46" s="1023"/>
      <c r="F46" s="541"/>
      <c r="G46" s="300"/>
      <c r="H46" s="919"/>
      <c r="I46" s="1023"/>
      <c r="J46" s="1023"/>
      <c r="K46" s="919"/>
      <c r="L46" s="1023"/>
      <c r="M46" s="1023"/>
      <c r="N46" s="1026">
        <v>29</v>
      </c>
    </row>
    <row r="47" spans="1:14">
      <c r="A47" s="566">
        <v>30</v>
      </c>
      <c r="B47" s="922"/>
      <c r="C47" s="919"/>
      <c r="D47" s="1023"/>
      <c r="E47" s="1023"/>
      <c r="F47" s="541"/>
      <c r="G47" s="300"/>
      <c r="H47" s="919"/>
      <c r="I47" s="1023"/>
      <c r="J47" s="1023"/>
      <c r="K47" s="919"/>
      <c r="L47" s="1023"/>
      <c r="M47" s="1023"/>
      <c r="N47" s="1026">
        <v>30</v>
      </c>
    </row>
    <row r="48" spans="1:14">
      <c r="A48" s="566">
        <v>31</v>
      </c>
      <c r="B48" s="922"/>
      <c r="C48" s="568"/>
      <c r="D48" s="569"/>
      <c r="E48" s="569"/>
      <c r="F48" s="541"/>
      <c r="G48" s="300"/>
      <c r="H48" s="919"/>
      <c r="I48" s="569"/>
      <c r="J48" s="569"/>
      <c r="K48" s="919"/>
      <c r="L48" s="569"/>
      <c r="M48" s="569"/>
      <c r="N48" s="1026">
        <v>31</v>
      </c>
    </row>
    <row r="49" spans="1:14">
      <c r="A49" s="566">
        <v>32</v>
      </c>
      <c r="B49" s="966"/>
      <c r="C49" s="919"/>
      <c r="D49" s="1023"/>
      <c r="E49" s="1023"/>
      <c r="F49" s="541"/>
      <c r="G49" s="300"/>
      <c r="H49" s="919"/>
      <c r="I49" s="1023"/>
      <c r="J49" s="1023"/>
      <c r="K49" s="919"/>
      <c r="L49" s="1023"/>
      <c r="M49" s="1023"/>
      <c r="N49" s="1026">
        <v>32</v>
      </c>
    </row>
    <row r="50" spans="1:14">
      <c r="A50" s="566">
        <v>33</v>
      </c>
      <c r="B50" s="922"/>
      <c r="C50" s="919"/>
      <c r="D50" s="1023"/>
      <c r="E50" s="1023"/>
      <c r="F50" s="541"/>
      <c r="G50" s="300"/>
      <c r="H50" s="919"/>
      <c r="I50" s="1023"/>
      <c r="J50" s="1023"/>
      <c r="K50" s="919"/>
      <c r="L50" s="1023"/>
      <c r="M50" s="1023"/>
      <c r="N50" s="1026">
        <v>33</v>
      </c>
    </row>
    <row r="51" spans="1:14">
      <c r="A51" s="566">
        <v>34</v>
      </c>
      <c r="B51" s="922"/>
      <c r="C51" s="919"/>
      <c r="D51" s="1023"/>
      <c r="E51" s="1023"/>
      <c r="F51" s="541"/>
      <c r="G51" s="300"/>
      <c r="H51" s="919"/>
      <c r="I51" s="1023"/>
      <c r="J51" s="1023"/>
      <c r="K51" s="919"/>
      <c r="L51" s="1023"/>
      <c r="M51" s="1023"/>
      <c r="N51" s="1026">
        <v>34</v>
      </c>
    </row>
    <row r="52" spans="1:14">
      <c r="A52" s="566">
        <v>35</v>
      </c>
      <c r="B52" s="922"/>
      <c r="C52" s="919"/>
      <c r="D52" s="1023"/>
      <c r="E52" s="1023"/>
      <c r="F52" s="541"/>
      <c r="G52" s="300"/>
      <c r="H52" s="919"/>
      <c r="I52" s="1023"/>
      <c r="J52" s="1023"/>
      <c r="K52" s="919"/>
      <c r="L52" s="1023"/>
      <c r="M52" s="1023"/>
      <c r="N52" s="1026">
        <v>35</v>
      </c>
    </row>
    <row r="53" spans="1:14">
      <c r="A53" s="566">
        <v>36</v>
      </c>
      <c r="B53" s="922"/>
      <c r="C53" s="919"/>
      <c r="D53" s="1023"/>
      <c r="E53" s="1023"/>
      <c r="F53" s="541"/>
      <c r="G53" s="300"/>
      <c r="H53" s="919"/>
      <c r="I53" s="1023"/>
      <c r="J53" s="1023"/>
      <c r="K53" s="919"/>
      <c r="L53" s="1023"/>
      <c r="M53" s="1023"/>
      <c r="N53" s="1026">
        <v>36</v>
      </c>
    </row>
    <row r="54" spans="1:14">
      <c r="A54" s="566">
        <v>37</v>
      </c>
      <c r="B54" s="922"/>
      <c r="C54" s="919"/>
      <c r="D54" s="1023"/>
      <c r="E54" s="1023"/>
      <c r="F54" s="541"/>
      <c r="G54" s="300"/>
      <c r="H54" s="919"/>
      <c r="I54" s="1023"/>
      <c r="J54" s="1023"/>
      <c r="K54" s="919"/>
      <c r="L54" s="1023"/>
      <c r="M54" s="1023"/>
      <c r="N54" s="1026">
        <v>37</v>
      </c>
    </row>
    <row r="55" spans="1:14">
      <c r="A55" s="566">
        <v>38</v>
      </c>
      <c r="B55" s="922"/>
      <c r="C55" s="919"/>
      <c r="D55" s="1023"/>
      <c r="E55" s="1023"/>
      <c r="F55" s="541"/>
      <c r="G55" s="300"/>
      <c r="H55" s="919"/>
      <c r="I55" s="1023"/>
      <c r="J55" s="1023"/>
      <c r="K55" s="919"/>
      <c r="L55" s="1023"/>
      <c r="M55" s="1023"/>
      <c r="N55" s="1026">
        <v>38</v>
      </c>
    </row>
    <row r="56" spans="1:14">
      <c r="A56" s="566">
        <v>39</v>
      </c>
      <c r="B56" s="922"/>
      <c r="C56" s="919"/>
      <c r="D56" s="1023"/>
      <c r="E56" s="1023"/>
      <c r="F56" s="541"/>
      <c r="G56" s="300"/>
      <c r="H56" s="919"/>
      <c r="I56" s="1023"/>
      <c r="J56" s="1023"/>
      <c r="K56" s="919"/>
      <c r="L56" s="1023"/>
      <c r="M56" s="1023"/>
      <c r="N56" s="1026">
        <v>39</v>
      </c>
    </row>
    <row r="57" spans="1:14">
      <c r="A57" s="566">
        <v>40</v>
      </c>
      <c r="B57" s="922"/>
      <c r="C57" s="919"/>
      <c r="D57" s="1023"/>
      <c r="E57" s="1023"/>
      <c r="F57" s="541"/>
      <c r="G57" s="300"/>
      <c r="H57" s="919"/>
      <c r="I57" s="1023"/>
      <c r="J57" s="1023"/>
      <c r="K57" s="919"/>
      <c r="L57" s="1023"/>
      <c r="M57" s="1023"/>
      <c r="N57" s="1026">
        <v>40</v>
      </c>
    </row>
    <row r="58" spans="1:14">
      <c r="A58" s="566">
        <v>41</v>
      </c>
      <c r="B58" s="922"/>
      <c r="C58" s="919"/>
      <c r="D58" s="1023"/>
      <c r="E58" s="1023"/>
      <c r="F58" s="541"/>
      <c r="G58" s="300"/>
      <c r="H58" s="919"/>
      <c r="I58" s="1023"/>
      <c r="J58" s="1023"/>
      <c r="K58" s="919"/>
      <c r="L58" s="1023"/>
      <c r="M58" s="1023"/>
      <c r="N58" s="1026">
        <v>41</v>
      </c>
    </row>
    <row r="59" spans="1:14">
      <c r="A59" s="566">
        <v>42</v>
      </c>
      <c r="B59" s="922"/>
      <c r="C59" s="919"/>
      <c r="D59" s="1023"/>
      <c r="E59" s="1023"/>
      <c r="F59" s="541"/>
      <c r="G59" s="300"/>
      <c r="H59" s="919"/>
      <c r="I59" s="1023"/>
      <c r="J59" s="1023"/>
      <c r="K59" s="919"/>
      <c r="L59" s="1023"/>
      <c r="M59" s="1023"/>
      <c r="N59" s="1026">
        <v>42</v>
      </c>
    </row>
    <row r="60" spans="1:14">
      <c r="A60" s="566">
        <v>43</v>
      </c>
      <c r="B60" s="922"/>
      <c r="C60" s="919"/>
      <c r="D60" s="1023"/>
      <c r="E60" s="1023"/>
      <c r="F60" s="541"/>
      <c r="G60" s="300"/>
      <c r="H60" s="919"/>
      <c r="I60" s="1023"/>
      <c r="J60" s="1023"/>
      <c r="K60" s="919"/>
      <c r="L60" s="1023"/>
      <c r="M60" s="1023"/>
      <c r="N60" s="1026">
        <v>43</v>
      </c>
    </row>
    <row r="61" spans="1:14">
      <c r="A61" s="566">
        <v>44</v>
      </c>
      <c r="B61" s="922"/>
      <c r="C61" s="919"/>
      <c r="D61" s="1023"/>
      <c r="E61" s="1023"/>
      <c r="F61" s="541"/>
      <c r="G61" s="300"/>
      <c r="H61" s="919"/>
      <c r="I61" s="1023"/>
      <c r="J61" s="1023"/>
      <c r="K61" s="919"/>
      <c r="L61" s="1023"/>
      <c r="M61" s="1023"/>
      <c r="N61" s="1026">
        <v>44</v>
      </c>
    </row>
    <row r="62" spans="1:14">
      <c r="A62" s="951">
        <v>45</v>
      </c>
      <c r="B62" s="922"/>
      <c r="C62" s="570"/>
      <c r="D62" s="571"/>
      <c r="E62" s="571"/>
      <c r="F62" s="572"/>
      <c r="G62" s="984"/>
      <c r="H62" s="919"/>
      <c r="I62" s="571"/>
      <c r="J62" s="571"/>
      <c r="K62" s="919"/>
      <c r="L62" s="571"/>
      <c r="M62" s="571"/>
      <c r="N62" s="1026">
        <v>45</v>
      </c>
    </row>
    <row r="63" spans="1:14" ht="15.75" thickBot="1">
      <c r="A63" s="573">
        <v>46</v>
      </c>
      <c r="B63" s="574" t="s">
        <v>172</v>
      </c>
      <c r="C63" s="575">
        <f>SUM(C18:C62)</f>
        <v>18862057</v>
      </c>
      <c r="D63" s="575">
        <f>SUM(D18:D62)</f>
        <v>214518</v>
      </c>
      <c r="E63" s="575">
        <f>SUM(E18:E62)</f>
        <v>19076575</v>
      </c>
      <c r="F63" s="576">
        <f>SUM(F18:F62)</f>
        <v>0</v>
      </c>
      <c r="G63" s="577"/>
      <c r="H63" s="578"/>
      <c r="I63" s="575">
        <f>SUM(I18:I62)</f>
        <v>19076575</v>
      </c>
      <c r="J63" s="575">
        <f>SUM(J18:J62)</f>
        <v>0</v>
      </c>
      <c r="K63" s="578"/>
      <c r="L63" s="575">
        <f>SUM(L18:L62)</f>
        <v>0</v>
      </c>
      <c r="M63" s="575">
        <f>SUM(M18:M62)</f>
        <v>0</v>
      </c>
      <c r="N63" s="1027">
        <v>46</v>
      </c>
    </row>
    <row r="64" spans="1:14" ht="15.75">
      <c r="A64" s="115" t="s">
        <v>2087</v>
      </c>
      <c r="B64" s="922"/>
      <c r="C64" s="115"/>
      <c r="D64" s="922"/>
      <c r="E64" s="922"/>
      <c r="F64" s="922"/>
      <c r="G64" s="115" t="str">
        <f>A64</f>
        <v>FERC FORM NO. 1 (ED. 12-96) NYPSC Modified-96</v>
      </c>
      <c r="H64" s="922"/>
      <c r="I64" s="115"/>
      <c r="J64" s="115"/>
    </row>
    <row r="65" spans="1:14">
      <c r="A65" s="923" t="s">
        <v>2088</v>
      </c>
      <c r="B65" s="923"/>
      <c r="C65" s="923"/>
      <c r="D65" s="923"/>
      <c r="E65" s="923"/>
      <c r="F65" s="923"/>
      <c r="G65" s="923" t="s">
        <v>2089</v>
      </c>
      <c r="H65" s="923"/>
      <c r="I65" s="923"/>
      <c r="J65" s="923"/>
      <c r="K65" s="923"/>
      <c r="L65" s="923"/>
      <c r="M65" s="923"/>
      <c r="N65" s="923"/>
    </row>
  </sheetData>
  <printOptions horizontalCentered="1" verticalCentered="1"/>
  <pageMargins left="0.25" right="0.25" top="0.25" bottom="0.25" header="0" footer="0"/>
  <pageSetup scale="78" fitToWidth="2" orientation="portrait" r:id="rId1"/>
  <headerFooter alignWithMargins="0"/>
  <colBreaks count="1" manualBreakCount="1">
    <brk id="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94"/>
  <sheetViews>
    <sheetView defaultGridColor="0" colorId="22" zoomScale="80" zoomScaleNormal="80" zoomScaleSheetLayoutView="80" workbookViewId="0">
      <selection activeCell="D41" sqref="D41"/>
    </sheetView>
  </sheetViews>
  <sheetFormatPr defaultColWidth="9.6640625" defaultRowHeight="15"/>
  <cols>
    <col min="1" max="1" width="4.6640625" style="1626" customWidth="1"/>
    <col min="2" max="2" width="25.6640625" style="1626" customWidth="1"/>
    <col min="3" max="4" width="24.6640625" style="1626" customWidth="1"/>
    <col min="5" max="5" width="27.21875" style="1626" customWidth="1"/>
    <col min="6" max="6" width="1.6640625" style="1626" customWidth="1"/>
    <col min="7" max="7" width="27.77734375" style="1626" customWidth="1"/>
    <col min="8" max="8" width="26.44140625" style="1626" customWidth="1"/>
    <col min="9" max="9" width="9.6640625" style="1626"/>
    <col min="10" max="10" width="25.6640625" style="1626" customWidth="1"/>
    <col min="11" max="11" width="15.6640625" style="1626" customWidth="1"/>
    <col min="12" max="12" width="4.6640625" style="1626" customWidth="1"/>
    <col min="13" max="16384" width="9.6640625" style="1626"/>
  </cols>
  <sheetData>
    <row r="1" spans="1:12">
      <c r="A1" s="2338" t="s">
        <v>1789</v>
      </c>
      <c r="B1" s="2339"/>
      <c r="C1" s="2433" t="s">
        <v>1335</v>
      </c>
      <c r="D1" s="2434" t="s">
        <v>1791</v>
      </c>
      <c r="E1" s="2435" t="s">
        <v>1792</v>
      </c>
      <c r="F1" s="2338" t="s">
        <v>1789</v>
      </c>
      <c r="G1" s="2339"/>
      <c r="H1" s="2433" t="s">
        <v>1335</v>
      </c>
      <c r="I1" s="2436"/>
      <c r="J1" s="2434" t="s">
        <v>1791</v>
      </c>
      <c r="K1" s="2437" t="s">
        <v>1792</v>
      </c>
      <c r="L1" s="2438"/>
    </row>
    <row r="2" spans="1:12">
      <c r="A2" s="1582" t="str">
        <f>'Data Sheet'!$C$25</f>
        <v xml:space="preserve"> New York State Electric &amp; Gas Corporation</v>
      </c>
      <c r="B2" s="2300"/>
      <c r="C2" s="2316" t="s">
        <v>1128</v>
      </c>
      <c r="D2" s="2439" t="s">
        <v>1794</v>
      </c>
      <c r="E2" s="2440"/>
      <c r="F2" s="1582" t="str">
        <f>'Data Sheet'!$C$25</f>
        <v xml:space="preserve"> New York State Electric &amp; Gas Corporation</v>
      </c>
      <c r="G2" s="2300"/>
      <c r="H2" s="2316" t="s">
        <v>1128</v>
      </c>
      <c r="I2" s="2300"/>
      <c r="J2" s="2439" t="s">
        <v>1794</v>
      </c>
      <c r="K2" s="2316"/>
      <c r="L2" s="2425"/>
    </row>
    <row r="3" spans="1:12" ht="15" customHeight="1" thickBot="1">
      <c r="A3" s="2426"/>
      <c r="B3" s="2427"/>
      <c r="C3" s="2426" t="s">
        <v>1129</v>
      </c>
      <c r="D3" s="2441" t="str">
        <f>'Data Sheet'!$C$40</f>
        <v xml:space="preserve"> </v>
      </c>
      <c r="E3" s="2442" t="str">
        <f>'Data Sheet'!$C$38</f>
        <v>12/31/2016</v>
      </c>
      <c r="F3" s="2426"/>
      <c r="G3" s="2427"/>
      <c r="H3" s="2426" t="s">
        <v>1129</v>
      </c>
      <c r="I3" s="2427"/>
      <c r="J3" s="2441" t="str">
        <f>'Data Sheet'!$C$40</f>
        <v xml:space="preserve"> </v>
      </c>
      <c r="K3" s="2443" t="str">
        <f>'Data Sheet'!$C$38</f>
        <v>12/31/2016</v>
      </c>
      <c r="L3" s="2396"/>
    </row>
    <row r="4" spans="1:12" ht="15" customHeight="1" thickBot="1">
      <c r="A4" s="2444" t="s">
        <v>2090</v>
      </c>
      <c r="B4" s="2445"/>
      <c r="C4" s="2446"/>
      <c r="D4" s="2446"/>
      <c r="E4" s="2447"/>
      <c r="F4" s="2444" t="s">
        <v>2091</v>
      </c>
      <c r="G4" s="2445"/>
      <c r="H4" s="2445"/>
      <c r="I4" s="2446"/>
      <c r="J4" s="2446"/>
      <c r="K4" s="2448"/>
      <c r="L4" s="2449"/>
    </row>
    <row r="5" spans="1:12" ht="15.75">
      <c r="A5" s="1622"/>
      <c r="B5" s="1623"/>
      <c r="C5" s="2301"/>
      <c r="D5" s="2301"/>
      <c r="E5" s="2396"/>
      <c r="F5" s="1622"/>
      <c r="G5" s="1623"/>
      <c r="H5" s="1623"/>
      <c r="I5" s="2301"/>
      <c r="J5" s="2301"/>
      <c r="K5" s="2301"/>
      <c r="L5" s="2425"/>
    </row>
    <row r="6" spans="1:12">
      <c r="A6" s="2316" t="s">
        <v>2092</v>
      </c>
      <c r="B6" s="2300"/>
      <c r="C6" s="2300"/>
      <c r="D6" s="2300" t="s">
        <v>2093</v>
      </c>
      <c r="E6" s="2425"/>
      <c r="F6" s="2316" t="s">
        <v>3800</v>
      </c>
      <c r="G6" s="2300"/>
      <c r="H6" s="2300"/>
      <c r="I6" s="2300" t="s">
        <v>2095</v>
      </c>
      <c r="J6" s="2300"/>
      <c r="K6" s="2300"/>
      <c r="L6" s="2425"/>
    </row>
    <row r="7" spans="1:12">
      <c r="A7" s="2316" t="s">
        <v>2096</v>
      </c>
      <c r="B7" s="2300"/>
      <c r="C7" s="2300"/>
      <c r="D7" s="2300" t="s">
        <v>2097</v>
      </c>
      <c r="E7" s="2425"/>
      <c r="F7" s="2316" t="s">
        <v>3802</v>
      </c>
      <c r="G7" s="2300"/>
      <c r="H7" s="2300"/>
      <c r="I7" s="2300" t="s">
        <v>2099</v>
      </c>
      <c r="J7" s="2300"/>
      <c r="K7" s="2300"/>
      <c r="L7" s="2425"/>
    </row>
    <row r="8" spans="1:12">
      <c r="A8" s="2316" t="s">
        <v>2100</v>
      </c>
      <c r="B8" s="2300"/>
      <c r="C8" s="2300"/>
      <c r="D8" s="2300" t="s">
        <v>2101</v>
      </c>
      <c r="E8" s="2425"/>
      <c r="F8" s="2316" t="s">
        <v>2094</v>
      </c>
      <c r="G8" s="2300"/>
      <c r="H8" s="2300"/>
      <c r="I8" s="2300" t="s">
        <v>2103</v>
      </c>
      <c r="J8" s="2300"/>
      <c r="K8" s="2300"/>
      <c r="L8" s="2425"/>
    </row>
    <row r="9" spans="1:12">
      <c r="A9" s="2316" t="s">
        <v>2104</v>
      </c>
      <c r="B9" s="2300"/>
      <c r="C9" s="2300"/>
      <c r="D9" s="2300" t="s">
        <v>2105</v>
      </c>
      <c r="E9" s="2425"/>
      <c r="F9" s="2316" t="s">
        <v>2098</v>
      </c>
      <c r="G9" s="2300"/>
      <c r="H9" s="2300"/>
      <c r="I9" s="2300" t="s">
        <v>2107</v>
      </c>
      <c r="J9" s="2300"/>
      <c r="K9" s="2300"/>
      <c r="L9" s="2425"/>
    </row>
    <row r="10" spans="1:12">
      <c r="A10" s="2316" t="s">
        <v>29</v>
      </c>
      <c r="B10" s="2300"/>
      <c r="C10" s="2300"/>
      <c r="D10" s="2300" t="s">
        <v>30</v>
      </c>
      <c r="E10" s="2425"/>
      <c r="F10" s="2316" t="s">
        <v>2102</v>
      </c>
      <c r="G10" s="2300"/>
      <c r="H10" s="2300"/>
      <c r="I10" s="2300" t="s">
        <v>32</v>
      </c>
      <c r="J10" s="2300"/>
      <c r="K10" s="2300"/>
      <c r="L10" s="2425"/>
    </row>
    <row r="11" spans="1:12">
      <c r="A11" s="2316" t="s">
        <v>33</v>
      </c>
      <c r="B11" s="2300"/>
      <c r="C11" s="2300"/>
      <c r="D11" s="2300" t="s">
        <v>34</v>
      </c>
      <c r="E11" s="2425"/>
      <c r="F11" s="2316" t="s">
        <v>2106</v>
      </c>
      <c r="G11" s="2300"/>
      <c r="H11" s="2300"/>
      <c r="I11" s="2300" t="s">
        <v>36</v>
      </c>
      <c r="J11" s="2300"/>
      <c r="K11" s="2300"/>
      <c r="L11" s="2425"/>
    </row>
    <row r="12" spans="1:12">
      <c r="A12" s="2316" t="s">
        <v>37</v>
      </c>
      <c r="B12" s="2300"/>
      <c r="C12" s="2300"/>
      <c r="D12" s="2300" t="s">
        <v>38</v>
      </c>
      <c r="E12" s="2425"/>
      <c r="F12" s="2316" t="s">
        <v>31</v>
      </c>
      <c r="G12" s="2300"/>
      <c r="H12" s="2300"/>
      <c r="I12" s="2300" t="s">
        <v>40</v>
      </c>
      <c r="J12" s="2300"/>
      <c r="K12" s="2300"/>
      <c r="L12" s="2425"/>
    </row>
    <row r="13" spans="1:12">
      <c r="A13" s="2316" t="s">
        <v>3836</v>
      </c>
      <c r="B13" s="2300"/>
      <c r="C13" s="2300"/>
      <c r="D13" s="2300" t="s">
        <v>3837</v>
      </c>
      <c r="E13" s="2425"/>
      <c r="F13" s="2316" t="s">
        <v>35</v>
      </c>
      <c r="G13" s="2300"/>
      <c r="H13" s="2300"/>
      <c r="I13" s="2300" t="s">
        <v>3839</v>
      </c>
      <c r="J13" s="2300"/>
      <c r="K13" s="2300"/>
      <c r="L13" s="2425"/>
    </row>
    <row r="14" spans="1:12">
      <c r="A14" s="2316" t="s">
        <v>3840</v>
      </c>
      <c r="B14" s="2300"/>
      <c r="C14" s="2300"/>
      <c r="D14" s="2300" t="s">
        <v>3841</v>
      </c>
      <c r="E14" s="2425"/>
      <c r="F14" s="2801" t="s">
        <v>39</v>
      </c>
      <c r="G14" s="2766"/>
      <c r="H14" s="2766"/>
      <c r="I14" s="2300" t="s">
        <v>3779</v>
      </c>
      <c r="J14" s="2300"/>
      <c r="K14" s="2300"/>
      <c r="L14" s="2425"/>
    </row>
    <row r="15" spans="1:12">
      <c r="A15" s="2316" t="s">
        <v>3780</v>
      </c>
      <c r="B15" s="2300"/>
      <c r="C15" s="2300"/>
      <c r="D15" s="2300" t="s">
        <v>3781</v>
      </c>
      <c r="E15" s="2425"/>
      <c r="F15" s="2801" t="s">
        <v>3838</v>
      </c>
      <c r="G15" s="2766"/>
      <c r="H15" s="2766"/>
      <c r="I15" s="2300" t="s">
        <v>3783</v>
      </c>
      <c r="J15" s="2300"/>
      <c r="K15" s="2300"/>
      <c r="L15" s="2425"/>
    </row>
    <row r="16" spans="1:12">
      <c r="A16" s="2316" t="s">
        <v>3784</v>
      </c>
      <c r="B16" s="2300"/>
      <c r="C16" s="2300"/>
      <c r="D16" s="2539" t="s">
        <v>4081</v>
      </c>
      <c r="E16" s="2563"/>
      <c r="F16" s="2538" t="s">
        <v>4617</v>
      </c>
      <c r="G16" s="2766"/>
      <c r="H16" s="2766"/>
      <c r="I16" s="2300" t="s">
        <v>3786</v>
      </c>
      <c r="J16" s="2300"/>
      <c r="K16" s="2300"/>
      <c r="L16" s="2425"/>
    </row>
    <row r="17" spans="1:12">
      <c r="A17" s="2316" t="s">
        <v>3787</v>
      </c>
      <c r="B17" s="2300"/>
      <c r="C17" s="2300"/>
      <c r="D17" s="1604" t="s">
        <v>4082</v>
      </c>
      <c r="E17" s="2425"/>
      <c r="F17" s="2801" t="s">
        <v>3782</v>
      </c>
      <c r="G17" s="2766"/>
      <c r="H17" s="2766"/>
      <c r="I17" s="2300" t="s">
        <v>3789</v>
      </c>
      <c r="J17" s="2300"/>
      <c r="K17" s="2300"/>
      <c r="L17" s="2425"/>
    </row>
    <row r="18" spans="1:12">
      <c r="A18" s="2316" t="s">
        <v>3790</v>
      </c>
      <c r="B18" s="2300"/>
      <c r="C18" s="2300"/>
      <c r="D18" s="2539" t="s">
        <v>4083</v>
      </c>
      <c r="E18" s="2800"/>
      <c r="F18" s="2801" t="s">
        <v>3785</v>
      </c>
      <c r="G18" s="2766"/>
      <c r="H18" s="2766"/>
      <c r="I18" s="2300" t="s">
        <v>3792</v>
      </c>
      <c r="J18" s="2300"/>
      <c r="K18" s="2300"/>
      <c r="L18" s="2425"/>
    </row>
    <row r="19" spans="1:12">
      <c r="A19" s="2316" t="s">
        <v>3793</v>
      </c>
      <c r="B19" s="2300"/>
      <c r="C19" s="2300"/>
      <c r="D19" s="2539" t="s">
        <v>4616</v>
      </c>
      <c r="E19" s="2800"/>
      <c r="F19" s="2801" t="s">
        <v>3788</v>
      </c>
      <c r="G19" s="2766"/>
      <c r="H19" s="2766"/>
      <c r="I19" s="2300" t="s">
        <v>3795</v>
      </c>
      <c r="J19" s="2300"/>
      <c r="K19" s="2300"/>
      <c r="L19" s="2425"/>
    </row>
    <row r="20" spans="1:12">
      <c r="A20" s="2316" t="s">
        <v>3796</v>
      </c>
      <c r="B20" s="2300"/>
      <c r="C20" s="2300"/>
      <c r="D20" s="1604" t="s">
        <v>4084</v>
      </c>
      <c r="E20" s="2425"/>
      <c r="F20" s="2801" t="s">
        <v>3791</v>
      </c>
      <c r="G20" s="2766"/>
      <c r="H20" s="2766"/>
      <c r="I20" s="2300"/>
      <c r="J20" s="2300"/>
      <c r="K20" s="2300"/>
      <c r="L20" s="2425"/>
    </row>
    <row r="21" spans="1:12">
      <c r="A21" s="2316" t="s">
        <v>3799</v>
      </c>
      <c r="B21" s="2300"/>
      <c r="C21" s="2300"/>
      <c r="D21" s="2300" t="s">
        <v>3797</v>
      </c>
      <c r="E21" s="2425"/>
      <c r="F21" s="2801" t="s">
        <v>3794</v>
      </c>
      <c r="G21" s="2766"/>
      <c r="H21" s="2766"/>
      <c r="I21" s="2300"/>
      <c r="J21" s="2300"/>
      <c r="K21" s="2300"/>
      <c r="L21" s="2425"/>
    </row>
    <row r="22" spans="1:12">
      <c r="A22" s="2316" t="s">
        <v>3801</v>
      </c>
      <c r="B22" s="2300"/>
      <c r="C22" s="2300"/>
      <c r="D22" s="2300" t="s">
        <v>3802</v>
      </c>
      <c r="E22" s="2425"/>
      <c r="F22" s="2801" t="s">
        <v>3798</v>
      </c>
      <c r="G22" s="2766"/>
      <c r="H22" s="2766"/>
      <c r="I22" s="2300"/>
      <c r="J22" s="2300"/>
      <c r="K22" s="2300"/>
      <c r="L22" s="2425"/>
    </row>
    <row r="23" spans="1:12" ht="15.75" thickBot="1">
      <c r="A23" s="2316"/>
      <c r="B23" s="2300"/>
      <c r="C23" s="2300"/>
      <c r="D23" s="2300"/>
      <c r="E23" s="2425"/>
      <c r="F23" s="2801"/>
      <c r="G23" s="2766"/>
      <c r="H23" s="2766"/>
      <c r="I23" s="2300"/>
      <c r="J23" s="2300"/>
      <c r="K23" s="2300"/>
      <c r="L23" s="2425"/>
    </row>
    <row r="24" spans="1:12" ht="15.75" thickBot="1">
      <c r="A24" s="2435"/>
      <c r="B24" s="2450"/>
      <c r="C24" s="2451"/>
      <c r="D24" s="2451"/>
      <c r="E24" s="2438"/>
      <c r="F24" s="2437" t="s">
        <v>3803</v>
      </c>
      <c r="G24" s="2438"/>
      <c r="H24" s="2452" t="s">
        <v>3804</v>
      </c>
      <c r="I24" s="2453" t="s">
        <v>3805</v>
      </c>
      <c r="J24" s="2447"/>
      <c r="K24" s="2438" t="s">
        <v>3806</v>
      </c>
      <c r="L24" s="2435"/>
    </row>
    <row r="25" spans="1:12">
      <c r="A25" s="2454" t="s">
        <v>1718</v>
      </c>
      <c r="B25" s="2455" t="s">
        <v>3588</v>
      </c>
      <c r="C25" s="2301" t="s">
        <v>1773</v>
      </c>
      <c r="D25" s="2301"/>
      <c r="E25" s="2396"/>
      <c r="F25" s="2456" t="s">
        <v>177</v>
      </c>
      <c r="G25" s="2396"/>
      <c r="H25" s="2457" t="s">
        <v>177</v>
      </c>
      <c r="I25" s="2396" t="s">
        <v>176</v>
      </c>
      <c r="J25" s="2396" t="s">
        <v>1829</v>
      </c>
      <c r="K25" s="2396" t="s">
        <v>3807</v>
      </c>
      <c r="L25" s="2454" t="s">
        <v>1718</v>
      </c>
    </row>
    <row r="26" spans="1:12" ht="15.75" thickBot="1">
      <c r="A26" s="2458" t="s">
        <v>1721</v>
      </c>
      <c r="B26" s="2459" t="s">
        <v>3007</v>
      </c>
      <c r="C26" s="2446" t="s">
        <v>3008</v>
      </c>
      <c r="D26" s="2446"/>
      <c r="E26" s="2460"/>
      <c r="F26" s="2461" t="s">
        <v>3009</v>
      </c>
      <c r="G26" s="2460"/>
      <c r="H26" s="2459" t="s">
        <v>3010</v>
      </c>
      <c r="I26" s="2458" t="s">
        <v>2337</v>
      </c>
      <c r="J26" s="2458" t="s">
        <v>2338</v>
      </c>
      <c r="K26" s="2458" t="s">
        <v>2339</v>
      </c>
      <c r="L26" s="2458" t="s">
        <v>1721</v>
      </c>
    </row>
    <row r="27" spans="1:12">
      <c r="A27" s="2462">
        <v>1</v>
      </c>
      <c r="B27" s="2425" t="s">
        <v>2984</v>
      </c>
      <c r="C27" s="2300"/>
      <c r="D27" s="2300"/>
      <c r="E27" s="2425"/>
      <c r="F27" s="2463"/>
      <c r="G27" s="2464"/>
      <c r="H27" s="2465"/>
      <c r="I27" s="2425"/>
      <c r="J27" s="2465"/>
      <c r="K27" s="2465"/>
      <c r="L27" s="2454">
        <v>1</v>
      </c>
    </row>
    <row r="28" spans="1:12">
      <c r="A28" s="2462">
        <v>2</v>
      </c>
      <c r="B28" s="2425" t="s">
        <v>5851</v>
      </c>
      <c r="C28" s="2300" t="s">
        <v>5852</v>
      </c>
      <c r="D28" s="2300"/>
      <c r="E28" s="2425"/>
      <c r="F28" s="2463"/>
      <c r="G28" s="2464"/>
      <c r="H28" s="2465">
        <v>1789484</v>
      </c>
      <c r="I28" s="2425">
        <v>928</v>
      </c>
      <c r="J28" s="2465">
        <f t="shared" ref="J28" si="0">G28+H28</f>
        <v>1789484</v>
      </c>
      <c r="K28" s="2465"/>
      <c r="L28" s="2454">
        <v>2</v>
      </c>
    </row>
    <row r="29" spans="1:12">
      <c r="A29" s="2462">
        <v>3</v>
      </c>
      <c r="B29" s="2425"/>
      <c r="C29" s="2300"/>
      <c r="D29" s="2300"/>
      <c r="E29" s="2425"/>
      <c r="F29" s="2463"/>
      <c r="G29" s="2464"/>
      <c r="H29" s="2465"/>
      <c r="I29" s="2425"/>
      <c r="J29" s="2465">
        <f t="shared" ref="J29:J63" si="1">G29+H29</f>
        <v>0</v>
      </c>
      <c r="K29" s="2465"/>
      <c r="L29" s="2454">
        <v>3</v>
      </c>
    </row>
    <row r="30" spans="1:12">
      <c r="A30" s="2462">
        <v>4</v>
      </c>
      <c r="B30" s="2425" t="s">
        <v>2985</v>
      </c>
      <c r="C30" s="2300"/>
      <c r="D30" s="2300"/>
      <c r="E30" s="2425"/>
      <c r="F30" s="2463"/>
      <c r="G30" s="2464"/>
      <c r="H30" s="2465"/>
      <c r="I30" s="2425"/>
      <c r="J30" s="2465">
        <f t="shared" si="1"/>
        <v>0</v>
      </c>
      <c r="K30" s="2465"/>
      <c r="L30" s="2454">
        <v>4</v>
      </c>
    </row>
    <row r="31" spans="1:12">
      <c r="A31" s="2462">
        <v>5</v>
      </c>
      <c r="B31" s="2425" t="s">
        <v>6028</v>
      </c>
      <c r="C31" s="2300" t="s">
        <v>6032</v>
      </c>
      <c r="D31" s="2300"/>
      <c r="E31" s="2425"/>
      <c r="F31" s="2463"/>
      <c r="G31" s="2464"/>
      <c r="H31" s="2465">
        <v>265000</v>
      </c>
      <c r="I31" s="2425">
        <v>880</v>
      </c>
      <c r="J31" s="2465">
        <f t="shared" si="1"/>
        <v>265000</v>
      </c>
      <c r="K31" s="2465"/>
      <c r="L31" s="2454">
        <v>5</v>
      </c>
    </row>
    <row r="32" spans="1:12">
      <c r="A32" s="2462">
        <v>6</v>
      </c>
      <c r="B32" s="2425"/>
      <c r="C32" s="2300"/>
      <c r="D32" s="2300"/>
      <c r="E32" s="2425"/>
      <c r="F32" s="2463"/>
      <c r="G32" s="2464"/>
      <c r="H32" s="2465"/>
      <c r="I32" s="2425"/>
      <c r="J32" s="2465">
        <f t="shared" si="1"/>
        <v>0</v>
      </c>
      <c r="K32" s="2465"/>
      <c r="L32" s="2454">
        <v>6</v>
      </c>
    </row>
    <row r="33" spans="1:12">
      <c r="A33" s="2462">
        <v>7</v>
      </c>
      <c r="B33" s="2425" t="s">
        <v>6028</v>
      </c>
      <c r="C33" s="2300" t="s">
        <v>6032</v>
      </c>
      <c r="D33" s="2300"/>
      <c r="E33" s="2425"/>
      <c r="F33" s="2463"/>
      <c r="G33" s="2464"/>
      <c r="H33" s="2465">
        <v>376708</v>
      </c>
      <c r="I33" s="2425">
        <v>880</v>
      </c>
      <c r="J33" s="2465">
        <f t="shared" si="1"/>
        <v>376708</v>
      </c>
      <c r="K33" s="2465"/>
      <c r="L33" s="2454">
        <v>7</v>
      </c>
    </row>
    <row r="34" spans="1:12">
      <c r="A34" s="2462">
        <v>8</v>
      </c>
      <c r="B34" s="2425"/>
      <c r="C34" s="2300"/>
      <c r="D34" s="2300"/>
      <c r="E34" s="2425"/>
      <c r="F34" s="2463"/>
      <c r="G34" s="2464"/>
      <c r="H34" s="2465"/>
      <c r="I34" s="2425"/>
      <c r="J34" s="2465">
        <f t="shared" si="1"/>
        <v>0</v>
      </c>
      <c r="K34" s="2465"/>
      <c r="L34" s="2454">
        <v>8</v>
      </c>
    </row>
    <row r="35" spans="1:12">
      <c r="A35" s="2462">
        <v>9</v>
      </c>
      <c r="B35" s="2425" t="s">
        <v>6028</v>
      </c>
      <c r="C35" s="2300" t="s">
        <v>6030</v>
      </c>
      <c r="D35" s="2300"/>
      <c r="E35" s="2425"/>
      <c r="F35" s="2463"/>
      <c r="G35" s="2464"/>
      <c r="H35" s="2465">
        <v>594751</v>
      </c>
      <c r="I35" s="2425">
        <v>928</v>
      </c>
      <c r="J35" s="2465">
        <f t="shared" si="1"/>
        <v>594751</v>
      </c>
      <c r="K35" s="2465"/>
      <c r="L35" s="2454">
        <v>9</v>
      </c>
    </row>
    <row r="36" spans="1:12">
      <c r="A36" s="2462">
        <v>10</v>
      </c>
      <c r="B36" s="2425"/>
      <c r="C36" s="2300"/>
      <c r="D36" s="2300"/>
      <c r="E36" s="2425"/>
      <c r="F36" s="2463"/>
      <c r="G36" s="2464"/>
      <c r="H36" s="2465"/>
      <c r="I36" s="2425"/>
      <c r="J36" s="2465">
        <f t="shared" si="1"/>
        <v>0</v>
      </c>
      <c r="K36" s="2465"/>
      <c r="L36" s="2454">
        <v>10</v>
      </c>
    </row>
    <row r="37" spans="1:12">
      <c r="A37" s="2462">
        <v>11</v>
      </c>
      <c r="B37" s="2425" t="s">
        <v>6029</v>
      </c>
      <c r="C37" s="2300" t="s">
        <v>6031</v>
      </c>
      <c r="D37" s="2300"/>
      <c r="E37" s="2425"/>
      <c r="F37" s="2463"/>
      <c r="G37" s="2464">
        <v>1001826</v>
      </c>
      <c r="H37" s="2465"/>
      <c r="I37" s="2425">
        <v>880</v>
      </c>
      <c r="J37" s="2465">
        <f t="shared" si="1"/>
        <v>1001826</v>
      </c>
      <c r="K37" s="2465"/>
      <c r="L37" s="2454">
        <v>11</v>
      </c>
    </row>
    <row r="38" spans="1:12">
      <c r="A38" s="2440">
        <v>12</v>
      </c>
      <c r="B38" s="2425"/>
      <c r="C38" s="2300"/>
      <c r="D38" s="2300"/>
      <c r="E38" s="2425"/>
      <c r="F38" s="2316"/>
      <c r="G38" s="2465"/>
      <c r="H38" s="2465"/>
      <c r="I38" s="2425"/>
      <c r="J38" s="2465">
        <f t="shared" si="1"/>
        <v>0</v>
      </c>
      <c r="K38" s="2465"/>
      <c r="L38" s="2454">
        <v>12</v>
      </c>
    </row>
    <row r="39" spans="1:12">
      <c r="A39" s="2440">
        <v>13</v>
      </c>
      <c r="B39" s="2425"/>
      <c r="C39" s="2300"/>
      <c r="D39" s="2300"/>
      <c r="E39" s="2425"/>
      <c r="F39" s="2316"/>
      <c r="G39" s="2465"/>
      <c r="H39" s="2465"/>
      <c r="I39" s="2425"/>
      <c r="J39" s="2465">
        <f t="shared" si="1"/>
        <v>0</v>
      </c>
      <c r="K39" s="2465"/>
      <c r="L39" s="2454">
        <v>13</v>
      </c>
    </row>
    <row r="40" spans="1:12">
      <c r="A40" s="2440">
        <v>14</v>
      </c>
      <c r="B40" s="2425"/>
      <c r="C40" s="2300"/>
      <c r="D40" s="2300"/>
      <c r="E40" s="2425"/>
      <c r="F40" s="2316"/>
      <c r="G40" s="2465"/>
      <c r="H40" s="2465"/>
      <c r="I40" s="2425"/>
      <c r="J40" s="2465">
        <f t="shared" si="1"/>
        <v>0</v>
      </c>
      <c r="K40" s="2465"/>
      <c r="L40" s="2454">
        <v>14</v>
      </c>
    </row>
    <row r="41" spans="1:12">
      <c r="A41" s="2440">
        <v>15</v>
      </c>
      <c r="B41" s="2425"/>
      <c r="C41" s="2300"/>
      <c r="D41" s="2300"/>
      <c r="E41" s="2425"/>
      <c r="F41" s="2316"/>
      <c r="G41" s="2465"/>
      <c r="H41" s="2465"/>
      <c r="I41" s="2425"/>
      <c r="J41" s="2465">
        <f t="shared" si="1"/>
        <v>0</v>
      </c>
      <c r="K41" s="2465"/>
      <c r="L41" s="2454">
        <v>15</v>
      </c>
    </row>
    <row r="42" spans="1:12">
      <c r="A42" s="2440">
        <v>16</v>
      </c>
      <c r="B42" s="2425"/>
      <c r="C42" s="2300"/>
      <c r="D42" s="2300"/>
      <c r="E42" s="2425"/>
      <c r="F42" s="2316"/>
      <c r="G42" s="2465"/>
      <c r="H42" s="2465"/>
      <c r="I42" s="2425"/>
      <c r="J42" s="2465">
        <f t="shared" si="1"/>
        <v>0</v>
      </c>
      <c r="K42" s="2465"/>
      <c r="L42" s="2454">
        <v>16</v>
      </c>
    </row>
    <row r="43" spans="1:12">
      <c r="A43" s="2440">
        <v>17</v>
      </c>
      <c r="B43" s="2425"/>
      <c r="C43" s="2300"/>
      <c r="D43" s="2300"/>
      <c r="E43" s="2425"/>
      <c r="F43" s="2316"/>
      <c r="G43" s="2465"/>
      <c r="H43" s="2465"/>
      <c r="I43" s="2425"/>
      <c r="J43" s="2465">
        <f t="shared" si="1"/>
        <v>0</v>
      </c>
      <c r="K43" s="2465"/>
      <c r="L43" s="2454">
        <v>17</v>
      </c>
    </row>
    <row r="44" spans="1:12">
      <c r="A44" s="2440">
        <v>18</v>
      </c>
      <c r="B44" s="2425"/>
      <c r="C44" s="2300"/>
      <c r="D44" s="2300"/>
      <c r="E44" s="2425"/>
      <c r="F44" s="2316"/>
      <c r="G44" s="2465"/>
      <c r="H44" s="2465"/>
      <c r="I44" s="2425"/>
      <c r="J44" s="2465">
        <f t="shared" si="1"/>
        <v>0</v>
      </c>
      <c r="K44" s="2465"/>
      <c r="L44" s="2454">
        <v>18</v>
      </c>
    </row>
    <row r="45" spans="1:12">
      <c r="A45" s="2440">
        <v>19</v>
      </c>
      <c r="B45" s="2425"/>
      <c r="C45" s="2300"/>
      <c r="D45" s="2300"/>
      <c r="E45" s="2425"/>
      <c r="F45" s="2316"/>
      <c r="G45" s="2465"/>
      <c r="H45" s="2465"/>
      <c r="I45" s="2425"/>
      <c r="J45" s="2465">
        <f t="shared" si="1"/>
        <v>0</v>
      </c>
      <c r="K45" s="2465"/>
      <c r="L45" s="2454">
        <v>19</v>
      </c>
    </row>
    <row r="46" spans="1:12">
      <c r="A46" s="2440">
        <v>20</v>
      </c>
      <c r="B46" s="2425"/>
      <c r="C46" s="2300"/>
      <c r="D46" s="2300"/>
      <c r="E46" s="2425"/>
      <c r="F46" s="2316"/>
      <c r="G46" s="2465"/>
      <c r="H46" s="2465"/>
      <c r="I46" s="2425"/>
      <c r="J46" s="2465">
        <f t="shared" si="1"/>
        <v>0</v>
      </c>
      <c r="K46" s="2465"/>
      <c r="L46" s="2454">
        <v>20</v>
      </c>
    </row>
    <row r="47" spans="1:12">
      <c r="A47" s="2440">
        <v>21</v>
      </c>
      <c r="B47" s="2425"/>
      <c r="C47" s="2300"/>
      <c r="D47" s="2300"/>
      <c r="E47" s="2425"/>
      <c r="F47" s="2316"/>
      <c r="G47" s="2465"/>
      <c r="H47" s="2465"/>
      <c r="I47" s="2425"/>
      <c r="J47" s="2465">
        <f t="shared" si="1"/>
        <v>0</v>
      </c>
      <c r="K47" s="2465"/>
      <c r="L47" s="2454">
        <v>21</v>
      </c>
    </row>
    <row r="48" spans="1:12">
      <c r="A48" s="2440">
        <v>22</v>
      </c>
      <c r="B48" s="2425"/>
      <c r="C48" s="2300"/>
      <c r="D48" s="2300"/>
      <c r="E48" s="2425"/>
      <c r="F48" s="2316"/>
      <c r="G48" s="2465"/>
      <c r="H48" s="2465"/>
      <c r="I48" s="2425"/>
      <c r="J48" s="2465">
        <f t="shared" si="1"/>
        <v>0</v>
      </c>
      <c r="K48" s="2465"/>
      <c r="L48" s="2454">
        <v>22</v>
      </c>
    </row>
    <row r="49" spans="1:12">
      <c r="A49" s="2440">
        <v>23</v>
      </c>
      <c r="B49" s="2425"/>
      <c r="C49" s="2300"/>
      <c r="D49" s="2300"/>
      <c r="E49" s="2425"/>
      <c r="F49" s="2316"/>
      <c r="G49" s="2465"/>
      <c r="H49" s="2465"/>
      <c r="I49" s="2425"/>
      <c r="J49" s="2465">
        <f t="shared" si="1"/>
        <v>0</v>
      </c>
      <c r="K49" s="2465"/>
      <c r="L49" s="2454">
        <v>23</v>
      </c>
    </row>
    <row r="50" spans="1:12">
      <c r="A50" s="2440">
        <v>24</v>
      </c>
      <c r="B50" s="2425"/>
      <c r="C50" s="2300"/>
      <c r="D50" s="2300"/>
      <c r="E50" s="2425"/>
      <c r="F50" s="2316"/>
      <c r="G50" s="2465"/>
      <c r="H50" s="2465"/>
      <c r="I50" s="2425"/>
      <c r="J50" s="2465">
        <f t="shared" si="1"/>
        <v>0</v>
      </c>
      <c r="K50" s="2465"/>
      <c r="L50" s="2454">
        <v>24</v>
      </c>
    </row>
    <row r="51" spans="1:12">
      <c r="A51" s="2440">
        <v>25</v>
      </c>
      <c r="B51" s="2425"/>
      <c r="C51" s="2300"/>
      <c r="D51" s="2300"/>
      <c r="E51" s="2425"/>
      <c r="F51" s="2316"/>
      <c r="G51" s="2465"/>
      <c r="H51" s="2465"/>
      <c r="I51" s="2425"/>
      <c r="J51" s="2465">
        <f t="shared" si="1"/>
        <v>0</v>
      </c>
      <c r="K51" s="2465"/>
      <c r="L51" s="2454">
        <v>25</v>
      </c>
    </row>
    <row r="52" spans="1:12">
      <c r="A52" s="2440">
        <v>26</v>
      </c>
      <c r="B52" s="2425"/>
      <c r="C52" s="2300"/>
      <c r="D52" s="2300"/>
      <c r="E52" s="2425"/>
      <c r="F52" s="2316"/>
      <c r="G52" s="2465"/>
      <c r="H52" s="2465"/>
      <c r="I52" s="2425"/>
      <c r="J52" s="2465">
        <f t="shared" si="1"/>
        <v>0</v>
      </c>
      <c r="K52" s="2465"/>
      <c r="L52" s="2454">
        <v>26</v>
      </c>
    </row>
    <row r="53" spans="1:12">
      <c r="A53" s="2440">
        <v>27</v>
      </c>
      <c r="B53" s="2425"/>
      <c r="C53" s="2300"/>
      <c r="D53" s="2300"/>
      <c r="E53" s="2425"/>
      <c r="F53" s="2316"/>
      <c r="G53" s="2465"/>
      <c r="H53" s="2465"/>
      <c r="I53" s="2425"/>
      <c r="J53" s="2465">
        <f t="shared" si="1"/>
        <v>0</v>
      </c>
      <c r="K53" s="2465"/>
      <c r="L53" s="2454">
        <v>27</v>
      </c>
    </row>
    <row r="54" spans="1:12">
      <c r="A54" s="2440">
        <v>28</v>
      </c>
      <c r="B54" s="2425"/>
      <c r="C54" s="2300"/>
      <c r="D54" s="2300"/>
      <c r="E54" s="2425"/>
      <c r="F54" s="2316"/>
      <c r="G54" s="2465"/>
      <c r="H54" s="2465"/>
      <c r="I54" s="2425"/>
      <c r="J54" s="2465">
        <f t="shared" si="1"/>
        <v>0</v>
      </c>
      <c r="K54" s="2465"/>
      <c r="L54" s="2454">
        <v>28</v>
      </c>
    </row>
    <row r="55" spans="1:12">
      <c r="A55" s="2440">
        <v>29</v>
      </c>
      <c r="B55" s="2425"/>
      <c r="C55" s="2300"/>
      <c r="D55" s="2300"/>
      <c r="E55" s="2425"/>
      <c r="F55" s="2316"/>
      <c r="G55" s="2465"/>
      <c r="H55" s="2465"/>
      <c r="I55" s="2425"/>
      <c r="J55" s="2465">
        <f t="shared" si="1"/>
        <v>0</v>
      </c>
      <c r="K55" s="2465"/>
      <c r="L55" s="2454">
        <v>29</v>
      </c>
    </row>
    <row r="56" spans="1:12">
      <c r="A56" s="2440">
        <v>30</v>
      </c>
      <c r="B56" s="2425"/>
      <c r="C56" s="2300"/>
      <c r="D56" s="2300"/>
      <c r="E56" s="2425"/>
      <c r="F56" s="2316"/>
      <c r="G56" s="2465"/>
      <c r="H56" s="2465"/>
      <c r="I56" s="2425"/>
      <c r="J56" s="2465">
        <f t="shared" si="1"/>
        <v>0</v>
      </c>
      <c r="K56" s="2465"/>
      <c r="L56" s="2454">
        <v>30</v>
      </c>
    </row>
    <row r="57" spans="1:12">
      <c r="A57" s="2440">
        <v>31</v>
      </c>
      <c r="B57" s="2425"/>
      <c r="C57" s="2300"/>
      <c r="D57" s="2300"/>
      <c r="E57" s="2425"/>
      <c r="F57" s="2316"/>
      <c r="G57" s="2465"/>
      <c r="H57" s="2465"/>
      <c r="I57" s="2425"/>
      <c r="J57" s="2465">
        <f t="shared" si="1"/>
        <v>0</v>
      </c>
      <c r="K57" s="2465"/>
      <c r="L57" s="2454">
        <v>31</v>
      </c>
    </row>
    <row r="58" spans="1:12">
      <c r="A58" s="2440">
        <v>32</v>
      </c>
      <c r="B58" s="2425"/>
      <c r="C58" s="2300"/>
      <c r="D58" s="2300"/>
      <c r="E58" s="2425"/>
      <c r="F58" s="2316"/>
      <c r="G58" s="2465"/>
      <c r="H58" s="2465"/>
      <c r="I58" s="2425"/>
      <c r="J58" s="2465">
        <f t="shared" si="1"/>
        <v>0</v>
      </c>
      <c r="K58" s="2465"/>
      <c r="L58" s="2454">
        <v>32</v>
      </c>
    </row>
    <row r="59" spans="1:12">
      <c r="A59" s="2440">
        <v>33</v>
      </c>
      <c r="B59" s="2425"/>
      <c r="C59" s="2300"/>
      <c r="D59" s="2300"/>
      <c r="E59" s="2425"/>
      <c r="F59" s="2316"/>
      <c r="G59" s="2465"/>
      <c r="H59" s="2465"/>
      <c r="I59" s="2425"/>
      <c r="J59" s="2465">
        <f t="shared" si="1"/>
        <v>0</v>
      </c>
      <c r="K59" s="2465"/>
      <c r="L59" s="2454">
        <v>33</v>
      </c>
    </row>
    <row r="60" spans="1:12">
      <c r="A60" s="2440">
        <v>34</v>
      </c>
      <c r="B60" s="2425"/>
      <c r="C60" s="2300"/>
      <c r="D60" s="2300"/>
      <c r="E60" s="2425"/>
      <c r="F60" s="2316"/>
      <c r="G60" s="2465"/>
      <c r="H60" s="2465"/>
      <c r="I60" s="2425"/>
      <c r="J60" s="2465">
        <f t="shared" si="1"/>
        <v>0</v>
      </c>
      <c r="K60" s="2465"/>
      <c r="L60" s="2454">
        <v>34</v>
      </c>
    </row>
    <row r="61" spans="1:12">
      <c r="A61" s="2440">
        <v>35</v>
      </c>
      <c r="B61" s="2425"/>
      <c r="C61" s="2300"/>
      <c r="D61" s="2300"/>
      <c r="E61" s="2425"/>
      <c r="F61" s="2316"/>
      <c r="G61" s="2465"/>
      <c r="H61" s="2465"/>
      <c r="I61" s="2425"/>
      <c r="J61" s="2465">
        <f t="shared" si="1"/>
        <v>0</v>
      </c>
      <c r="K61" s="2465"/>
      <c r="L61" s="2454">
        <v>35</v>
      </c>
    </row>
    <row r="62" spans="1:12">
      <c r="A62" s="2440">
        <v>36</v>
      </c>
      <c r="B62" s="2425"/>
      <c r="C62" s="2300"/>
      <c r="D62" s="2300"/>
      <c r="E62" s="2425"/>
      <c r="F62" s="2316"/>
      <c r="G62" s="2465"/>
      <c r="H62" s="2465"/>
      <c r="I62" s="2425"/>
      <c r="J62" s="2465">
        <f t="shared" si="1"/>
        <v>0</v>
      </c>
      <c r="K62" s="2465"/>
      <c r="L62" s="2454">
        <v>36</v>
      </c>
    </row>
    <row r="63" spans="1:12">
      <c r="A63" s="2440">
        <v>37</v>
      </c>
      <c r="B63" s="2425"/>
      <c r="C63" s="2300"/>
      <c r="D63" s="2300"/>
      <c r="E63" s="2425"/>
      <c r="F63" s="2316"/>
      <c r="G63" s="2465"/>
      <c r="H63" s="2465"/>
      <c r="I63" s="2425"/>
      <c r="J63" s="2465">
        <f t="shared" si="1"/>
        <v>0</v>
      </c>
      <c r="K63" s="2465"/>
      <c r="L63" s="2454">
        <v>37</v>
      </c>
    </row>
    <row r="64" spans="1:12" ht="15.75" thickBot="1">
      <c r="A64" s="2466">
        <v>38</v>
      </c>
      <c r="B64" s="2459" t="s">
        <v>2322</v>
      </c>
      <c r="C64" s="2427"/>
      <c r="D64" s="2427"/>
      <c r="E64" s="2428"/>
      <c r="F64" s="2467"/>
      <c r="G64" s="2468">
        <f>SUM(G27:G63)</f>
        <v>1001826</v>
      </c>
      <c r="H64" s="2468">
        <f>SUM(H27:H63)</f>
        <v>3025943</v>
      </c>
      <c r="I64" s="2428"/>
      <c r="J64" s="2468">
        <f>SUM(J27:J63)</f>
        <v>4027769</v>
      </c>
      <c r="K64" s="2468">
        <f>SUM(K27:K63)</f>
        <v>0</v>
      </c>
      <c r="L64" s="2458">
        <v>38</v>
      </c>
    </row>
    <row r="65" spans="1:12">
      <c r="A65" s="2539" t="s">
        <v>4659</v>
      </c>
      <c r="B65" s="2539"/>
      <c r="C65" s="2300"/>
      <c r="D65" s="2300"/>
      <c r="E65" s="2300"/>
      <c r="F65" s="2539" t="s">
        <v>4659</v>
      </c>
      <c r="G65" s="2539"/>
      <c r="H65" s="2301"/>
    </row>
    <row r="66" spans="1:12">
      <c r="A66" s="2301" t="s">
        <v>3809</v>
      </c>
      <c r="B66" s="2301"/>
      <c r="C66" s="2301"/>
      <c r="D66" s="2301"/>
      <c r="E66" s="2301"/>
      <c r="F66" s="2301" t="s">
        <v>3810</v>
      </c>
      <c r="G66" s="2301"/>
      <c r="H66" s="2301"/>
      <c r="I66" s="2301"/>
      <c r="J66" s="2301"/>
      <c r="K66" s="2301"/>
      <c r="L66" s="2301"/>
    </row>
    <row r="67" spans="1:12" ht="15.75">
      <c r="A67" s="1623" t="s">
        <v>415</v>
      </c>
      <c r="B67" s="2301"/>
      <c r="C67" s="2301"/>
      <c r="D67" s="2301"/>
      <c r="E67" s="2301"/>
    </row>
    <row r="69" spans="1:12" ht="16.5" thickBot="1">
      <c r="A69" s="2335" t="str">
        <f>'Data Sheet'!$C$25</f>
        <v xml:space="preserve"> New York State Electric &amp; Gas Corporation</v>
      </c>
      <c r="B69" s="2300"/>
      <c r="C69" s="2300"/>
      <c r="D69" s="2469" t="str">
        <f>'Data Sheet'!$C$40</f>
        <v xml:space="preserve"> </v>
      </c>
      <c r="E69" s="2300" t="str">
        <f>'Data Sheet'!$C$38</f>
        <v>12/31/2016</v>
      </c>
      <c r="F69" s="2335" t="str">
        <f>'Data Sheet'!$C$25</f>
        <v xml:space="preserve"> New York State Electric &amp; Gas Corporation</v>
      </c>
      <c r="G69" s="2300"/>
      <c r="H69" s="2300"/>
      <c r="I69" s="2300"/>
      <c r="J69" s="2469" t="str">
        <f>'Data Sheet'!$C$40</f>
        <v xml:space="preserve"> </v>
      </c>
      <c r="K69" s="1626" t="str">
        <f>'Data Sheet'!$C$38</f>
        <v>12/31/2016</v>
      </c>
    </row>
    <row r="70" spans="1:12" ht="15.75">
      <c r="A70" s="2338"/>
      <c r="B70" s="2470" t="s">
        <v>3849</v>
      </c>
      <c r="C70" s="2470"/>
      <c r="D70" s="2451"/>
      <c r="E70" s="2438"/>
      <c r="F70" s="2437"/>
      <c r="G70" s="2470" t="s">
        <v>2091</v>
      </c>
      <c r="H70" s="2470"/>
      <c r="I70" s="2470"/>
      <c r="J70" s="2451"/>
      <c r="K70" s="2451"/>
      <c r="L70" s="2438"/>
    </row>
    <row r="71" spans="1:12" ht="15.75" thickBot="1">
      <c r="A71" s="2426"/>
      <c r="B71" s="2427"/>
      <c r="C71" s="2427"/>
      <c r="D71" s="2471"/>
      <c r="E71" s="2428"/>
      <c r="F71" s="2426"/>
      <c r="G71" s="2427"/>
      <c r="H71" s="2427"/>
      <c r="I71" s="2427"/>
      <c r="J71" s="2427"/>
      <c r="K71" s="2427"/>
      <c r="L71" s="2428"/>
    </row>
    <row r="72" spans="1:12" ht="15.75" thickBot="1">
      <c r="A72" s="2435"/>
      <c r="B72" s="2450" t="s">
        <v>3588</v>
      </c>
      <c r="C72" s="2451" t="s">
        <v>1773</v>
      </c>
      <c r="D72" s="2451"/>
      <c r="E72" s="2438"/>
      <c r="F72" s="2437" t="s">
        <v>3803</v>
      </c>
      <c r="G72" s="2438"/>
      <c r="H72" s="2452" t="s">
        <v>3804</v>
      </c>
      <c r="I72" s="2453" t="s">
        <v>3805</v>
      </c>
      <c r="J72" s="2472"/>
      <c r="K72" s="2438" t="s">
        <v>3806</v>
      </c>
      <c r="L72" s="2435"/>
    </row>
    <row r="73" spans="1:12">
      <c r="A73" s="2454" t="s">
        <v>1718</v>
      </c>
      <c r="B73" s="2425"/>
      <c r="C73" s="2300"/>
      <c r="D73" s="2300"/>
      <c r="E73" s="2425"/>
      <c r="F73" s="2456" t="s">
        <v>177</v>
      </c>
      <c r="G73" s="2396"/>
      <c r="H73" s="2457" t="s">
        <v>177</v>
      </c>
      <c r="I73" s="2396" t="s">
        <v>176</v>
      </c>
      <c r="J73" s="2396" t="s">
        <v>1829</v>
      </c>
      <c r="K73" s="2396" t="s">
        <v>3807</v>
      </c>
      <c r="L73" s="2454" t="s">
        <v>1718</v>
      </c>
    </row>
    <row r="74" spans="1:12" ht="15.75" thickBot="1">
      <c r="A74" s="2458" t="s">
        <v>1721</v>
      </c>
      <c r="B74" s="2459" t="s">
        <v>3007</v>
      </c>
      <c r="C74" s="2446" t="s">
        <v>3008</v>
      </c>
      <c r="D74" s="2446"/>
      <c r="E74" s="2460"/>
      <c r="F74" s="2461" t="s">
        <v>3009</v>
      </c>
      <c r="G74" s="2460"/>
      <c r="H74" s="2459" t="s">
        <v>3010</v>
      </c>
      <c r="I74" s="2458" t="s">
        <v>2337</v>
      </c>
      <c r="J74" s="2458" t="s">
        <v>2338</v>
      </c>
      <c r="K74" s="2458" t="s">
        <v>2339</v>
      </c>
      <c r="L74" s="2458" t="s">
        <v>1721</v>
      </c>
    </row>
    <row r="75" spans="1:12">
      <c r="A75" s="2462">
        <v>1</v>
      </c>
      <c r="B75" s="2425"/>
      <c r="C75" s="2300"/>
      <c r="D75" s="2300"/>
      <c r="E75" s="2425"/>
      <c r="F75" s="2463"/>
      <c r="G75" s="2464"/>
      <c r="H75" s="2465"/>
      <c r="I75" s="2425"/>
      <c r="J75" s="2465">
        <f t="shared" ref="J75:J128" si="2">G75+H75</f>
        <v>0</v>
      </c>
      <c r="K75" s="2465"/>
      <c r="L75" s="2462">
        <v>1</v>
      </c>
    </row>
    <row r="76" spans="1:12">
      <c r="A76" s="2462">
        <v>2</v>
      </c>
      <c r="B76" s="2425"/>
      <c r="C76" s="2300"/>
      <c r="D76" s="2300"/>
      <c r="E76" s="2425"/>
      <c r="F76" s="2463"/>
      <c r="G76" s="2464"/>
      <c r="H76" s="2465"/>
      <c r="I76" s="2425"/>
      <c r="J76" s="2465">
        <f t="shared" si="2"/>
        <v>0</v>
      </c>
      <c r="K76" s="2465"/>
      <c r="L76" s="2462">
        <v>2</v>
      </c>
    </row>
    <row r="77" spans="1:12">
      <c r="A77" s="2462">
        <v>3</v>
      </c>
      <c r="B77" s="2425"/>
      <c r="C77" s="2300"/>
      <c r="D77" s="2300"/>
      <c r="E77" s="2425"/>
      <c r="F77" s="2463"/>
      <c r="G77" s="2464"/>
      <c r="H77" s="2465"/>
      <c r="I77" s="2425"/>
      <c r="J77" s="2465">
        <f t="shared" si="2"/>
        <v>0</v>
      </c>
      <c r="K77" s="2465"/>
      <c r="L77" s="2462">
        <v>3</v>
      </c>
    </row>
    <row r="78" spans="1:12">
      <c r="A78" s="2462">
        <v>4</v>
      </c>
      <c r="B78" s="2425"/>
      <c r="C78" s="2300"/>
      <c r="D78" s="2300"/>
      <c r="E78" s="2425"/>
      <c r="F78" s="2463"/>
      <c r="G78" s="2464"/>
      <c r="H78" s="2465"/>
      <c r="I78" s="2425"/>
      <c r="J78" s="2465">
        <f t="shared" si="2"/>
        <v>0</v>
      </c>
      <c r="K78" s="2465"/>
      <c r="L78" s="2462">
        <v>4</v>
      </c>
    </row>
    <row r="79" spans="1:12">
      <c r="A79" s="2462">
        <v>5</v>
      </c>
      <c r="B79" s="2425"/>
      <c r="C79" s="2300"/>
      <c r="D79" s="2300"/>
      <c r="E79" s="2425"/>
      <c r="F79" s="2463"/>
      <c r="G79" s="2464"/>
      <c r="H79" s="2465"/>
      <c r="I79" s="2425"/>
      <c r="J79" s="2465">
        <f t="shared" si="2"/>
        <v>0</v>
      </c>
      <c r="K79" s="2465"/>
      <c r="L79" s="2462">
        <v>5</v>
      </c>
    </row>
    <row r="80" spans="1:12">
      <c r="A80" s="2462">
        <v>6</v>
      </c>
      <c r="B80" s="2425"/>
      <c r="C80" s="2300"/>
      <c r="D80" s="2300"/>
      <c r="E80" s="2425"/>
      <c r="F80" s="2463"/>
      <c r="G80" s="2464"/>
      <c r="H80" s="2465"/>
      <c r="I80" s="2425"/>
      <c r="J80" s="2465">
        <f t="shared" si="2"/>
        <v>0</v>
      </c>
      <c r="K80" s="2465"/>
      <c r="L80" s="2462">
        <v>6</v>
      </c>
    </row>
    <row r="81" spans="1:12">
      <c r="A81" s="2462">
        <v>7</v>
      </c>
      <c r="B81" s="2425"/>
      <c r="C81" s="2300"/>
      <c r="D81" s="2300"/>
      <c r="E81" s="2425"/>
      <c r="F81" s="2463"/>
      <c r="G81" s="2464"/>
      <c r="H81" s="2465"/>
      <c r="I81" s="2425"/>
      <c r="J81" s="2465">
        <f t="shared" si="2"/>
        <v>0</v>
      </c>
      <c r="K81" s="2465"/>
      <c r="L81" s="2462">
        <v>7</v>
      </c>
    </row>
    <row r="82" spans="1:12">
      <c r="A82" s="2462">
        <v>8</v>
      </c>
      <c r="B82" s="2425"/>
      <c r="C82" s="2300"/>
      <c r="D82" s="2300"/>
      <c r="E82" s="2425"/>
      <c r="F82" s="2463"/>
      <c r="G82" s="2464"/>
      <c r="H82" s="2465"/>
      <c r="I82" s="2425"/>
      <c r="J82" s="2465">
        <f t="shared" si="2"/>
        <v>0</v>
      </c>
      <c r="K82" s="2465"/>
      <c r="L82" s="2462">
        <v>8</v>
      </c>
    </row>
    <row r="83" spans="1:12">
      <c r="A83" s="2462">
        <v>9</v>
      </c>
      <c r="B83" s="2425"/>
      <c r="C83" s="2300"/>
      <c r="D83" s="2300"/>
      <c r="E83" s="2425"/>
      <c r="F83" s="2463"/>
      <c r="G83" s="2464"/>
      <c r="H83" s="2465"/>
      <c r="I83" s="2425"/>
      <c r="J83" s="2465">
        <f t="shared" si="2"/>
        <v>0</v>
      </c>
      <c r="K83" s="2465"/>
      <c r="L83" s="2462">
        <v>9</v>
      </c>
    </row>
    <row r="84" spans="1:12">
      <c r="A84" s="2462">
        <v>10</v>
      </c>
      <c r="B84" s="2425"/>
      <c r="C84" s="2300"/>
      <c r="D84" s="2300"/>
      <c r="E84" s="2425"/>
      <c r="F84" s="2463"/>
      <c r="G84" s="2464"/>
      <c r="H84" s="2465"/>
      <c r="I84" s="2425"/>
      <c r="J84" s="2465">
        <f t="shared" si="2"/>
        <v>0</v>
      </c>
      <c r="K84" s="2465"/>
      <c r="L84" s="2462">
        <v>10</v>
      </c>
    </row>
    <row r="85" spans="1:12">
      <c r="A85" s="2462">
        <v>11</v>
      </c>
      <c r="B85" s="2425"/>
      <c r="C85" s="2300"/>
      <c r="D85" s="2300"/>
      <c r="E85" s="2425"/>
      <c r="F85" s="2463"/>
      <c r="G85" s="2464"/>
      <c r="H85" s="2465"/>
      <c r="I85" s="2425"/>
      <c r="J85" s="2465">
        <f t="shared" si="2"/>
        <v>0</v>
      </c>
      <c r="K85" s="2465"/>
      <c r="L85" s="2462">
        <v>11</v>
      </c>
    </row>
    <row r="86" spans="1:12">
      <c r="A86" s="2440">
        <v>12</v>
      </c>
      <c r="B86" s="2425"/>
      <c r="C86" s="2300"/>
      <c r="D86" s="2300"/>
      <c r="E86" s="2425"/>
      <c r="F86" s="2316"/>
      <c r="G86" s="2465"/>
      <c r="H86" s="2465"/>
      <c r="I86" s="2425"/>
      <c r="J86" s="2465">
        <f t="shared" si="2"/>
        <v>0</v>
      </c>
      <c r="K86" s="2465"/>
      <c r="L86" s="2440">
        <v>12</v>
      </c>
    </row>
    <row r="87" spans="1:12">
      <c r="A87" s="2440">
        <v>13</v>
      </c>
      <c r="B87" s="2425"/>
      <c r="C87" s="2300"/>
      <c r="D87" s="2300"/>
      <c r="E87" s="2425"/>
      <c r="F87" s="2316"/>
      <c r="G87" s="2465"/>
      <c r="H87" s="2465"/>
      <c r="I87" s="2425"/>
      <c r="J87" s="2465">
        <f t="shared" si="2"/>
        <v>0</v>
      </c>
      <c r="K87" s="2465"/>
      <c r="L87" s="2440">
        <v>13</v>
      </c>
    </row>
    <row r="88" spans="1:12">
      <c r="A88" s="2440">
        <v>14</v>
      </c>
      <c r="B88" s="2425"/>
      <c r="C88" s="2300"/>
      <c r="D88" s="2300"/>
      <c r="E88" s="2425"/>
      <c r="F88" s="2316"/>
      <c r="G88" s="2465"/>
      <c r="H88" s="2465"/>
      <c r="I88" s="2425"/>
      <c r="J88" s="2465">
        <f t="shared" si="2"/>
        <v>0</v>
      </c>
      <c r="K88" s="2465"/>
      <c r="L88" s="2440">
        <v>14</v>
      </c>
    </row>
    <row r="89" spans="1:12">
      <c r="A89" s="2440">
        <v>15</v>
      </c>
      <c r="B89" s="2425"/>
      <c r="C89" s="2300"/>
      <c r="D89" s="2300"/>
      <c r="E89" s="2425"/>
      <c r="F89" s="2316"/>
      <c r="G89" s="2465"/>
      <c r="H89" s="2465"/>
      <c r="I89" s="2425"/>
      <c r="J89" s="2465">
        <f t="shared" si="2"/>
        <v>0</v>
      </c>
      <c r="K89" s="2465"/>
      <c r="L89" s="2440">
        <v>15</v>
      </c>
    </row>
    <row r="90" spans="1:12">
      <c r="A90" s="2440">
        <v>16</v>
      </c>
      <c r="B90" s="2425"/>
      <c r="C90" s="2300"/>
      <c r="D90" s="2300"/>
      <c r="E90" s="2425"/>
      <c r="F90" s="2316"/>
      <c r="G90" s="2465"/>
      <c r="H90" s="2465"/>
      <c r="I90" s="2425"/>
      <c r="J90" s="2465">
        <f t="shared" si="2"/>
        <v>0</v>
      </c>
      <c r="K90" s="2465"/>
      <c r="L90" s="2440">
        <v>16</v>
      </c>
    </row>
    <row r="91" spans="1:12">
      <c r="A91" s="2440">
        <v>17</v>
      </c>
      <c r="B91" s="2425"/>
      <c r="C91" s="2300"/>
      <c r="D91" s="2300"/>
      <c r="E91" s="2425"/>
      <c r="F91" s="2316"/>
      <c r="G91" s="2465"/>
      <c r="H91" s="2465"/>
      <c r="I91" s="2425"/>
      <c r="J91" s="2465">
        <f t="shared" si="2"/>
        <v>0</v>
      </c>
      <c r="K91" s="2465"/>
      <c r="L91" s="2440">
        <v>17</v>
      </c>
    </row>
    <row r="92" spans="1:12">
      <c r="A92" s="2440">
        <v>18</v>
      </c>
      <c r="B92" s="2425"/>
      <c r="C92" s="2300"/>
      <c r="D92" s="2300"/>
      <c r="E92" s="2425"/>
      <c r="F92" s="2316"/>
      <c r="G92" s="2465"/>
      <c r="H92" s="2465"/>
      <c r="I92" s="2425"/>
      <c r="J92" s="2465">
        <f t="shared" si="2"/>
        <v>0</v>
      </c>
      <c r="K92" s="2465"/>
      <c r="L92" s="2440">
        <v>18</v>
      </c>
    </row>
    <row r="93" spans="1:12">
      <c r="A93" s="2440">
        <v>19</v>
      </c>
      <c r="B93" s="2425"/>
      <c r="C93" s="2300"/>
      <c r="D93" s="2300"/>
      <c r="E93" s="2425"/>
      <c r="F93" s="2316"/>
      <c r="G93" s="2465"/>
      <c r="H93" s="2465"/>
      <c r="I93" s="2425"/>
      <c r="J93" s="2465">
        <f t="shared" si="2"/>
        <v>0</v>
      </c>
      <c r="K93" s="2465"/>
      <c r="L93" s="2440">
        <v>19</v>
      </c>
    </row>
    <row r="94" spans="1:12">
      <c r="A94" s="2440">
        <v>20</v>
      </c>
      <c r="B94" s="2425"/>
      <c r="C94" s="2300"/>
      <c r="D94" s="2300"/>
      <c r="E94" s="2425"/>
      <c r="F94" s="2316"/>
      <c r="G94" s="2465"/>
      <c r="H94" s="2465"/>
      <c r="I94" s="2425"/>
      <c r="J94" s="2465">
        <f t="shared" si="2"/>
        <v>0</v>
      </c>
      <c r="K94" s="2465"/>
      <c r="L94" s="2440">
        <v>20</v>
      </c>
    </row>
    <row r="95" spans="1:12">
      <c r="A95" s="2440">
        <v>21</v>
      </c>
      <c r="B95" s="2425"/>
      <c r="C95" s="2300"/>
      <c r="D95" s="2300"/>
      <c r="E95" s="2425"/>
      <c r="F95" s="2316"/>
      <c r="G95" s="2465"/>
      <c r="H95" s="2465"/>
      <c r="I95" s="2425"/>
      <c r="J95" s="2465">
        <f t="shared" si="2"/>
        <v>0</v>
      </c>
      <c r="K95" s="2465"/>
      <c r="L95" s="2440">
        <v>21</v>
      </c>
    </row>
    <row r="96" spans="1:12">
      <c r="A96" s="2440">
        <v>22</v>
      </c>
      <c r="B96" s="2425"/>
      <c r="C96" s="2300"/>
      <c r="D96" s="2300"/>
      <c r="E96" s="2425"/>
      <c r="F96" s="2316"/>
      <c r="G96" s="2465"/>
      <c r="H96" s="2465"/>
      <c r="I96" s="2425"/>
      <c r="J96" s="2465">
        <f t="shared" si="2"/>
        <v>0</v>
      </c>
      <c r="K96" s="2465"/>
      <c r="L96" s="2440">
        <v>22</v>
      </c>
    </row>
    <row r="97" spans="1:12">
      <c r="A97" s="2440">
        <v>23</v>
      </c>
      <c r="B97" s="2425"/>
      <c r="C97" s="2300"/>
      <c r="D97" s="2300"/>
      <c r="E97" s="2425"/>
      <c r="F97" s="2316"/>
      <c r="G97" s="2465"/>
      <c r="H97" s="2465"/>
      <c r="I97" s="2425"/>
      <c r="J97" s="2465">
        <f t="shared" si="2"/>
        <v>0</v>
      </c>
      <c r="K97" s="2465"/>
      <c r="L97" s="2440">
        <v>23</v>
      </c>
    </row>
    <row r="98" spans="1:12">
      <c r="A98" s="2440">
        <v>24</v>
      </c>
      <c r="B98" s="2425"/>
      <c r="C98" s="2300"/>
      <c r="D98" s="2300"/>
      <c r="E98" s="2425"/>
      <c r="F98" s="2316"/>
      <c r="G98" s="2465"/>
      <c r="H98" s="2465"/>
      <c r="I98" s="2425"/>
      <c r="J98" s="2465">
        <f t="shared" si="2"/>
        <v>0</v>
      </c>
      <c r="K98" s="2465"/>
      <c r="L98" s="2440">
        <v>24</v>
      </c>
    </row>
    <row r="99" spans="1:12">
      <c r="A99" s="2440">
        <v>25</v>
      </c>
      <c r="B99" s="2425"/>
      <c r="C99" s="2300"/>
      <c r="D99" s="2300"/>
      <c r="E99" s="2425"/>
      <c r="F99" s="2316"/>
      <c r="G99" s="2465"/>
      <c r="H99" s="2465"/>
      <c r="I99" s="2425"/>
      <c r="J99" s="2465">
        <f t="shared" si="2"/>
        <v>0</v>
      </c>
      <c r="K99" s="2465"/>
      <c r="L99" s="2440">
        <v>25</v>
      </c>
    </row>
    <row r="100" spans="1:12">
      <c r="A100" s="2440">
        <v>26</v>
      </c>
      <c r="B100" s="2425"/>
      <c r="C100" s="2300"/>
      <c r="D100" s="2300"/>
      <c r="E100" s="2425"/>
      <c r="F100" s="2316"/>
      <c r="G100" s="2465"/>
      <c r="H100" s="2465"/>
      <c r="I100" s="2425"/>
      <c r="J100" s="2465">
        <f t="shared" si="2"/>
        <v>0</v>
      </c>
      <c r="K100" s="2465"/>
      <c r="L100" s="2440">
        <v>26</v>
      </c>
    </row>
    <row r="101" spans="1:12">
      <c r="A101" s="2440">
        <v>27</v>
      </c>
      <c r="B101" s="2425"/>
      <c r="C101" s="2300"/>
      <c r="D101" s="2300"/>
      <c r="E101" s="2425"/>
      <c r="F101" s="2316"/>
      <c r="G101" s="2465"/>
      <c r="H101" s="2465"/>
      <c r="I101" s="2425"/>
      <c r="J101" s="2465">
        <f t="shared" si="2"/>
        <v>0</v>
      </c>
      <c r="K101" s="2465"/>
      <c r="L101" s="2440">
        <v>27</v>
      </c>
    </row>
    <row r="102" spans="1:12">
      <c r="A102" s="2440">
        <v>28</v>
      </c>
      <c r="B102" s="2425"/>
      <c r="C102" s="2300"/>
      <c r="D102" s="2300"/>
      <c r="E102" s="2425"/>
      <c r="F102" s="2316"/>
      <c r="G102" s="2465"/>
      <c r="H102" s="2465"/>
      <c r="I102" s="2425"/>
      <c r="J102" s="2465">
        <f t="shared" si="2"/>
        <v>0</v>
      </c>
      <c r="K102" s="2465"/>
      <c r="L102" s="2440">
        <v>28</v>
      </c>
    </row>
    <row r="103" spans="1:12">
      <c r="A103" s="2440">
        <v>29</v>
      </c>
      <c r="B103" s="2425"/>
      <c r="C103" s="2300"/>
      <c r="D103" s="2300"/>
      <c r="E103" s="2425"/>
      <c r="F103" s="2316"/>
      <c r="G103" s="2465"/>
      <c r="H103" s="2465"/>
      <c r="I103" s="2425"/>
      <c r="J103" s="2465">
        <f t="shared" si="2"/>
        <v>0</v>
      </c>
      <c r="K103" s="2465"/>
      <c r="L103" s="2440">
        <v>29</v>
      </c>
    </row>
    <row r="104" spans="1:12">
      <c r="A104" s="2440">
        <v>30</v>
      </c>
      <c r="B104" s="2425"/>
      <c r="C104" s="2300"/>
      <c r="D104" s="2300"/>
      <c r="E104" s="2425"/>
      <c r="F104" s="2316"/>
      <c r="G104" s="2465"/>
      <c r="H104" s="2465"/>
      <c r="I104" s="2425"/>
      <c r="J104" s="2465">
        <f t="shared" si="2"/>
        <v>0</v>
      </c>
      <c r="K104" s="2465"/>
      <c r="L104" s="2440">
        <v>30</v>
      </c>
    </row>
    <row r="105" spans="1:12">
      <c r="A105" s="2440">
        <v>31</v>
      </c>
      <c r="B105" s="2425"/>
      <c r="C105" s="2300"/>
      <c r="D105" s="2300"/>
      <c r="E105" s="2425"/>
      <c r="F105" s="2316"/>
      <c r="G105" s="2465"/>
      <c r="H105" s="2465"/>
      <c r="I105" s="2425"/>
      <c r="J105" s="2465">
        <f t="shared" si="2"/>
        <v>0</v>
      </c>
      <c r="K105" s="2465"/>
      <c r="L105" s="2440">
        <v>31</v>
      </c>
    </row>
    <row r="106" spans="1:12">
      <c r="A106" s="2440">
        <v>32</v>
      </c>
      <c r="B106" s="2425"/>
      <c r="C106" s="2300"/>
      <c r="D106" s="2300"/>
      <c r="E106" s="2425"/>
      <c r="F106" s="2316"/>
      <c r="G106" s="2465"/>
      <c r="H106" s="2465"/>
      <c r="I106" s="2425"/>
      <c r="J106" s="2465">
        <f t="shared" si="2"/>
        <v>0</v>
      </c>
      <c r="K106" s="2465"/>
      <c r="L106" s="2440">
        <v>32</v>
      </c>
    </row>
    <row r="107" spans="1:12">
      <c r="A107" s="2440">
        <v>33</v>
      </c>
      <c r="B107" s="2425"/>
      <c r="C107" s="2300"/>
      <c r="D107" s="2300"/>
      <c r="E107" s="2425"/>
      <c r="F107" s="2316"/>
      <c r="G107" s="2465"/>
      <c r="H107" s="2465"/>
      <c r="I107" s="2425"/>
      <c r="J107" s="2465">
        <f t="shared" si="2"/>
        <v>0</v>
      </c>
      <c r="K107" s="2465"/>
      <c r="L107" s="2440">
        <v>33</v>
      </c>
    </row>
    <row r="108" spans="1:12">
      <c r="A108" s="2440">
        <v>34</v>
      </c>
      <c r="B108" s="2425"/>
      <c r="C108" s="2300"/>
      <c r="D108" s="2300"/>
      <c r="E108" s="2425"/>
      <c r="F108" s="2316"/>
      <c r="G108" s="2465"/>
      <c r="H108" s="2465"/>
      <c r="I108" s="2425"/>
      <c r="J108" s="2465">
        <f t="shared" si="2"/>
        <v>0</v>
      </c>
      <c r="K108" s="2465"/>
      <c r="L108" s="2440">
        <v>34</v>
      </c>
    </row>
    <row r="109" spans="1:12">
      <c r="A109" s="2440">
        <v>35</v>
      </c>
      <c r="B109" s="2425"/>
      <c r="C109" s="2300"/>
      <c r="D109" s="2300"/>
      <c r="E109" s="2425"/>
      <c r="F109" s="2316"/>
      <c r="G109" s="2465"/>
      <c r="H109" s="2465"/>
      <c r="I109" s="2425"/>
      <c r="J109" s="2465">
        <f t="shared" si="2"/>
        <v>0</v>
      </c>
      <c r="K109" s="2465"/>
      <c r="L109" s="2440">
        <v>35</v>
      </c>
    </row>
    <row r="110" spans="1:12">
      <c r="A110" s="2440">
        <v>36</v>
      </c>
      <c r="B110" s="2425"/>
      <c r="C110" s="2300"/>
      <c r="D110" s="2300"/>
      <c r="E110" s="2425"/>
      <c r="F110" s="2316"/>
      <c r="G110" s="2465"/>
      <c r="H110" s="2465"/>
      <c r="I110" s="2425"/>
      <c r="J110" s="2465">
        <f t="shared" si="2"/>
        <v>0</v>
      </c>
      <c r="K110" s="2465"/>
      <c r="L110" s="2440">
        <v>36</v>
      </c>
    </row>
    <row r="111" spans="1:12">
      <c r="A111" s="2440">
        <v>37</v>
      </c>
      <c r="B111" s="2425"/>
      <c r="C111" s="2300"/>
      <c r="D111" s="2300"/>
      <c r="E111" s="2425"/>
      <c r="F111" s="2316"/>
      <c r="G111" s="2465"/>
      <c r="H111" s="2465"/>
      <c r="I111" s="2425"/>
      <c r="J111" s="2465">
        <f t="shared" si="2"/>
        <v>0</v>
      </c>
      <c r="K111" s="2465"/>
      <c r="L111" s="2440">
        <v>37</v>
      </c>
    </row>
    <row r="112" spans="1:12">
      <c r="A112" s="2440">
        <v>38</v>
      </c>
      <c r="B112" s="2425"/>
      <c r="C112" s="2300"/>
      <c r="D112" s="2300"/>
      <c r="E112" s="2425"/>
      <c r="F112" s="2316"/>
      <c r="G112" s="2465"/>
      <c r="H112" s="2465"/>
      <c r="I112" s="2425"/>
      <c r="J112" s="2465">
        <f t="shared" si="2"/>
        <v>0</v>
      </c>
      <c r="K112" s="2465"/>
      <c r="L112" s="2440">
        <v>38</v>
      </c>
    </row>
    <row r="113" spans="1:12">
      <c r="A113" s="2440">
        <v>39</v>
      </c>
      <c r="B113" s="2425"/>
      <c r="C113" s="2300"/>
      <c r="D113" s="2300"/>
      <c r="E113" s="2425"/>
      <c r="F113" s="2316"/>
      <c r="G113" s="2465"/>
      <c r="H113" s="2465"/>
      <c r="I113" s="2425"/>
      <c r="J113" s="2465">
        <f t="shared" si="2"/>
        <v>0</v>
      </c>
      <c r="K113" s="2465"/>
      <c r="L113" s="2440">
        <v>39</v>
      </c>
    </row>
    <row r="114" spans="1:12">
      <c r="A114" s="2440">
        <v>40</v>
      </c>
      <c r="B114" s="2425"/>
      <c r="C114" s="2300"/>
      <c r="D114" s="2300"/>
      <c r="E114" s="2425"/>
      <c r="F114" s="2316"/>
      <c r="G114" s="2465"/>
      <c r="H114" s="2465"/>
      <c r="I114" s="2425"/>
      <c r="J114" s="2465">
        <f t="shared" si="2"/>
        <v>0</v>
      </c>
      <c r="K114" s="2465"/>
      <c r="L114" s="2440">
        <v>40</v>
      </c>
    </row>
    <row r="115" spans="1:12">
      <c r="A115" s="2440">
        <v>41</v>
      </c>
      <c r="B115" s="2425"/>
      <c r="C115" s="2300"/>
      <c r="D115" s="2300"/>
      <c r="E115" s="2425"/>
      <c r="F115" s="2316"/>
      <c r="G115" s="2465"/>
      <c r="H115" s="2465"/>
      <c r="I115" s="2425"/>
      <c r="J115" s="2465">
        <f t="shared" si="2"/>
        <v>0</v>
      </c>
      <c r="K115" s="2465"/>
      <c r="L115" s="2440">
        <v>41</v>
      </c>
    </row>
    <row r="116" spans="1:12">
      <c r="A116" s="2440">
        <v>42</v>
      </c>
      <c r="B116" s="2425"/>
      <c r="C116" s="2300"/>
      <c r="D116" s="2300"/>
      <c r="E116" s="2425"/>
      <c r="F116" s="2316"/>
      <c r="G116" s="2465"/>
      <c r="H116" s="2465"/>
      <c r="I116" s="2425"/>
      <c r="J116" s="2465">
        <f t="shared" si="2"/>
        <v>0</v>
      </c>
      <c r="K116" s="2465"/>
      <c r="L116" s="2440">
        <v>42</v>
      </c>
    </row>
    <row r="117" spans="1:12">
      <c r="A117" s="2440">
        <v>43</v>
      </c>
      <c r="B117" s="2425"/>
      <c r="C117" s="2300"/>
      <c r="D117" s="2300"/>
      <c r="E117" s="2425"/>
      <c r="F117" s="2316"/>
      <c r="G117" s="2465"/>
      <c r="H117" s="2465"/>
      <c r="I117" s="2425"/>
      <c r="J117" s="2465">
        <f t="shared" si="2"/>
        <v>0</v>
      </c>
      <c r="K117" s="2465"/>
      <c r="L117" s="2440">
        <v>43</v>
      </c>
    </row>
    <row r="118" spans="1:12">
      <c r="A118" s="2440">
        <v>44</v>
      </c>
      <c r="B118" s="2425"/>
      <c r="C118" s="2300"/>
      <c r="D118" s="2300"/>
      <c r="E118" s="2425"/>
      <c r="F118" s="2316"/>
      <c r="G118" s="2465"/>
      <c r="H118" s="2465"/>
      <c r="I118" s="2425"/>
      <c r="J118" s="2465">
        <f t="shared" si="2"/>
        <v>0</v>
      </c>
      <c r="K118" s="2465"/>
      <c r="L118" s="2440">
        <v>44</v>
      </c>
    </row>
    <row r="119" spans="1:12">
      <c r="A119" s="2440">
        <v>45</v>
      </c>
      <c r="B119" s="2425"/>
      <c r="C119" s="2300"/>
      <c r="D119" s="2300"/>
      <c r="E119" s="2425"/>
      <c r="F119" s="2316"/>
      <c r="G119" s="2465"/>
      <c r="H119" s="2465"/>
      <c r="I119" s="2425"/>
      <c r="J119" s="2465">
        <f t="shared" si="2"/>
        <v>0</v>
      </c>
      <c r="K119" s="2465"/>
      <c r="L119" s="2440">
        <v>45</v>
      </c>
    </row>
    <row r="120" spans="1:12">
      <c r="A120" s="2440">
        <v>46</v>
      </c>
      <c r="B120" s="2425"/>
      <c r="C120" s="2300"/>
      <c r="D120" s="2300"/>
      <c r="E120" s="2425"/>
      <c r="F120" s="2316"/>
      <c r="G120" s="2465"/>
      <c r="H120" s="2465"/>
      <c r="I120" s="2425"/>
      <c r="J120" s="2465">
        <f t="shared" si="2"/>
        <v>0</v>
      </c>
      <c r="K120" s="2465"/>
      <c r="L120" s="2440">
        <v>46</v>
      </c>
    </row>
    <row r="121" spans="1:12">
      <c r="A121" s="2440">
        <v>47</v>
      </c>
      <c r="B121" s="2425"/>
      <c r="C121" s="2300"/>
      <c r="D121" s="2300"/>
      <c r="E121" s="2425"/>
      <c r="F121" s="2316"/>
      <c r="G121" s="2465"/>
      <c r="H121" s="2465"/>
      <c r="I121" s="2425"/>
      <c r="J121" s="2465">
        <f t="shared" si="2"/>
        <v>0</v>
      </c>
      <c r="K121" s="2465"/>
      <c r="L121" s="2440">
        <v>47</v>
      </c>
    </row>
    <row r="122" spans="1:12">
      <c r="A122" s="2440">
        <v>48</v>
      </c>
      <c r="B122" s="2425"/>
      <c r="C122" s="2300"/>
      <c r="D122" s="2300"/>
      <c r="E122" s="2425"/>
      <c r="F122" s="2316"/>
      <c r="G122" s="2465"/>
      <c r="H122" s="2465"/>
      <c r="I122" s="2425"/>
      <c r="J122" s="2465">
        <f t="shared" si="2"/>
        <v>0</v>
      </c>
      <c r="K122" s="2465"/>
      <c r="L122" s="2440">
        <v>48</v>
      </c>
    </row>
    <row r="123" spans="1:12">
      <c r="A123" s="2440">
        <v>49</v>
      </c>
      <c r="B123" s="2425"/>
      <c r="C123" s="2300"/>
      <c r="D123" s="2300"/>
      <c r="E123" s="2425"/>
      <c r="F123" s="2316"/>
      <c r="G123" s="2465"/>
      <c r="H123" s="2465"/>
      <c r="I123" s="2425"/>
      <c r="J123" s="2465">
        <f t="shared" si="2"/>
        <v>0</v>
      </c>
      <c r="K123" s="2465"/>
      <c r="L123" s="2440">
        <v>49</v>
      </c>
    </row>
    <row r="124" spans="1:12">
      <c r="A124" s="2440">
        <v>50</v>
      </c>
      <c r="B124" s="2425"/>
      <c r="C124" s="2300"/>
      <c r="D124" s="2300"/>
      <c r="E124" s="2425"/>
      <c r="F124" s="2316"/>
      <c r="G124" s="2465"/>
      <c r="H124" s="2465"/>
      <c r="I124" s="2425"/>
      <c r="J124" s="2465">
        <f t="shared" si="2"/>
        <v>0</v>
      </c>
      <c r="K124" s="2465"/>
      <c r="L124" s="2440">
        <v>50</v>
      </c>
    </row>
    <row r="125" spans="1:12">
      <c r="A125" s="2440">
        <v>51</v>
      </c>
      <c r="B125" s="2425"/>
      <c r="C125" s="2300"/>
      <c r="D125" s="2300"/>
      <c r="E125" s="2425"/>
      <c r="F125" s="2316"/>
      <c r="G125" s="2465"/>
      <c r="H125" s="2465"/>
      <c r="I125" s="2425"/>
      <c r="J125" s="2465">
        <f t="shared" si="2"/>
        <v>0</v>
      </c>
      <c r="K125" s="2465"/>
      <c r="L125" s="2440">
        <v>51</v>
      </c>
    </row>
    <row r="126" spans="1:12">
      <c r="A126" s="2440">
        <v>52</v>
      </c>
      <c r="B126" s="2425"/>
      <c r="C126" s="2300"/>
      <c r="D126" s="2300"/>
      <c r="E126" s="2425"/>
      <c r="F126" s="2316"/>
      <c r="G126" s="2465"/>
      <c r="H126" s="2465"/>
      <c r="I126" s="2425"/>
      <c r="J126" s="2465">
        <f t="shared" si="2"/>
        <v>0</v>
      </c>
      <c r="K126" s="2465"/>
      <c r="L126" s="2440">
        <v>52</v>
      </c>
    </row>
    <row r="127" spans="1:12">
      <c r="A127" s="2440">
        <v>53</v>
      </c>
      <c r="B127" s="2425"/>
      <c r="C127" s="2300"/>
      <c r="D127" s="2300"/>
      <c r="E127" s="2425"/>
      <c r="F127" s="2316"/>
      <c r="G127" s="2465"/>
      <c r="H127" s="2465"/>
      <c r="I127" s="2425"/>
      <c r="J127" s="2465">
        <f t="shared" si="2"/>
        <v>0</v>
      </c>
      <c r="K127" s="2465"/>
      <c r="L127" s="2440">
        <v>53</v>
      </c>
    </row>
    <row r="128" spans="1:12">
      <c r="A128" s="2440">
        <v>54</v>
      </c>
      <c r="B128" s="2425"/>
      <c r="C128" s="2300"/>
      <c r="D128" s="2300"/>
      <c r="E128" s="2425"/>
      <c r="F128" s="2316"/>
      <c r="G128" s="2465"/>
      <c r="H128" s="2465"/>
      <c r="I128" s="2425"/>
      <c r="J128" s="2465">
        <f t="shared" si="2"/>
        <v>0</v>
      </c>
      <c r="K128" s="2465"/>
      <c r="L128" s="2440">
        <v>54</v>
      </c>
    </row>
    <row r="129" spans="1:12" ht="15.75" thickBot="1">
      <c r="A129" s="2466">
        <v>55</v>
      </c>
      <c r="B129" s="2459" t="s">
        <v>2322</v>
      </c>
      <c r="C129" s="2427"/>
      <c r="D129" s="2427"/>
      <c r="E129" s="2428"/>
      <c r="F129" s="2467"/>
      <c r="G129" s="2468">
        <f>SUM(G75:G128)</f>
        <v>0</v>
      </c>
      <c r="H129" s="2468">
        <f>SUM(H75:H128)</f>
        <v>0</v>
      </c>
      <c r="I129" s="2428"/>
      <c r="J129" s="2468">
        <f>SUM(J75:J128)</f>
        <v>0</v>
      </c>
      <c r="K129" s="2468">
        <f>SUM(K75:K128)</f>
        <v>0</v>
      </c>
      <c r="L129" s="2466">
        <v>55</v>
      </c>
    </row>
    <row r="130" spans="1:12">
      <c r="A130" s="2539" t="s">
        <v>4659</v>
      </c>
      <c r="B130" s="2539"/>
      <c r="C130" s="2300"/>
      <c r="D130" s="2300"/>
      <c r="E130" s="2300"/>
      <c r="F130" s="2539" t="s">
        <v>4659</v>
      </c>
      <c r="G130" s="2539"/>
      <c r="H130" s="2301"/>
    </row>
    <row r="131" spans="1:12">
      <c r="A131" s="2301" t="s">
        <v>3850</v>
      </c>
      <c r="B131" s="2301"/>
      <c r="C131" s="2301"/>
      <c r="D131" s="2301"/>
      <c r="E131" s="2301"/>
      <c r="F131" s="2301" t="s">
        <v>3851</v>
      </c>
      <c r="G131" s="2301"/>
      <c r="H131" s="2301"/>
      <c r="I131" s="2301"/>
      <c r="J131" s="2301"/>
      <c r="K131" s="2301"/>
      <c r="L131" s="2301"/>
    </row>
    <row r="132" spans="1:12" ht="16.5" thickBot="1">
      <c r="A132" s="2335" t="str">
        <f>'Data Sheet'!$C$25</f>
        <v xml:space="preserve"> New York State Electric &amp; Gas Corporation</v>
      </c>
      <c r="B132" s="2300"/>
      <c r="C132" s="2300"/>
      <c r="D132" s="2469" t="str">
        <f>'Data Sheet'!$C$40</f>
        <v xml:space="preserve"> </v>
      </c>
      <c r="E132" s="2300" t="str">
        <f>'Data Sheet'!$C$38</f>
        <v>12/31/2016</v>
      </c>
      <c r="F132" s="2335" t="str">
        <f>'Data Sheet'!$C$25</f>
        <v xml:space="preserve"> New York State Electric &amp; Gas Corporation</v>
      </c>
      <c r="G132" s="2300"/>
      <c r="H132" s="2300"/>
      <c r="I132" s="2300"/>
      <c r="J132" s="2469" t="str">
        <f>'Data Sheet'!$C$40</f>
        <v xml:space="preserve"> </v>
      </c>
      <c r="K132" s="1626" t="str">
        <f>'Data Sheet'!$C$38</f>
        <v>12/31/2016</v>
      </c>
    </row>
    <row r="133" spans="1:12" ht="15.75">
      <c r="A133" s="2338"/>
      <c r="B133" s="2470" t="s">
        <v>3849</v>
      </c>
      <c r="C133" s="2470"/>
      <c r="D133" s="2451"/>
      <c r="E133" s="2438"/>
      <c r="F133" s="2437"/>
      <c r="G133" s="2470" t="s">
        <v>2091</v>
      </c>
      <c r="H133" s="2470"/>
      <c r="I133" s="2470"/>
      <c r="J133" s="2451"/>
      <c r="K133" s="2451"/>
      <c r="L133" s="2438"/>
    </row>
    <row r="134" spans="1:12" ht="15.75" thickBot="1">
      <c r="A134" s="2426"/>
      <c r="B134" s="2427"/>
      <c r="C134" s="2427"/>
      <c r="D134" s="2471"/>
      <c r="E134" s="2428"/>
      <c r="F134" s="2426"/>
      <c r="G134" s="2427"/>
      <c r="H134" s="2427"/>
      <c r="I134" s="2427"/>
      <c r="J134" s="2427"/>
      <c r="K134" s="2427"/>
      <c r="L134" s="2428"/>
    </row>
    <row r="135" spans="1:12" ht="15.75" thickBot="1">
      <c r="A135" s="2435"/>
      <c r="B135" s="2450" t="s">
        <v>3588</v>
      </c>
      <c r="C135" s="2451" t="s">
        <v>1773</v>
      </c>
      <c r="D135" s="2451"/>
      <c r="E135" s="2438"/>
      <c r="F135" s="2437" t="s">
        <v>3803</v>
      </c>
      <c r="G135" s="2438"/>
      <c r="H135" s="2452" t="s">
        <v>3804</v>
      </c>
      <c r="I135" s="2453" t="s">
        <v>3805</v>
      </c>
      <c r="J135" s="2472"/>
      <c r="K135" s="2438" t="s">
        <v>3806</v>
      </c>
      <c r="L135" s="2435"/>
    </row>
    <row r="136" spans="1:12">
      <c r="A136" s="2454" t="s">
        <v>1718</v>
      </c>
      <c r="B136" s="2425"/>
      <c r="C136" s="2300"/>
      <c r="D136" s="2300"/>
      <c r="E136" s="2425"/>
      <c r="F136" s="2456" t="s">
        <v>177</v>
      </c>
      <c r="G136" s="2396"/>
      <c r="H136" s="2457" t="s">
        <v>177</v>
      </c>
      <c r="I136" s="2396" t="s">
        <v>176</v>
      </c>
      <c r="J136" s="2396" t="s">
        <v>1829</v>
      </c>
      <c r="K136" s="2396" t="s">
        <v>3807</v>
      </c>
      <c r="L136" s="2454" t="s">
        <v>1718</v>
      </c>
    </row>
    <row r="137" spans="1:12" ht="15.75" thickBot="1">
      <c r="A137" s="2458" t="s">
        <v>1721</v>
      </c>
      <c r="B137" s="2459" t="s">
        <v>3007</v>
      </c>
      <c r="C137" s="2446" t="s">
        <v>3008</v>
      </c>
      <c r="D137" s="2446"/>
      <c r="E137" s="2460"/>
      <c r="F137" s="2461" t="s">
        <v>3009</v>
      </c>
      <c r="G137" s="2460"/>
      <c r="H137" s="2459" t="s">
        <v>3010</v>
      </c>
      <c r="I137" s="2458" t="s">
        <v>2337</v>
      </c>
      <c r="J137" s="2458" t="s">
        <v>2338</v>
      </c>
      <c r="K137" s="2458" t="s">
        <v>2339</v>
      </c>
      <c r="L137" s="2458" t="s">
        <v>1721</v>
      </c>
    </row>
    <row r="138" spans="1:12">
      <c r="A138" s="2462">
        <v>1</v>
      </c>
      <c r="B138" s="2425"/>
      <c r="C138" s="2300"/>
      <c r="D138" s="2300"/>
      <c r="E138" s="2425"/>
      <c r="F138" s="2463"/>
      <c r="G138" s="2464"/>
      <c r="H138" s="2465"/>
      <c r="I138" s="2425"/>
      <c r="J138" s="2465">
        <f t="shared" ref="J138:J191" si="3">G138+H138</f>
        <v>0</v>
      </c>
      <c r="K138" s="2465"/>
      <c r="L138" s="2462">
        <v>1</v>
      </c>
    </row>
    <row r="139" spans="1:12">
      <c r="A139" s="2462">
        <v>2</v>
      </c>
      <c r="B139" s="2425"/>
      <c r="C139" s="2300"/>
      <c r="D139" s="2300"/>
      <c r="E139" s="2425"/>
      <c r="F139" s="2463"/>
      <c r="G139" s="2464"/>
      <c r="H139" s="2465"/>
      <c r="I139" s="2425"/>
      <c r="J139" s="2465">
        <f t="shared" si="3"/>
        <v>0</v>
      </c>
      <c r="K139" s="2465"/>
      <c r="L139" s="2462">
        <v>2</v>
      </c>
    </row>
    <row r="140" spans="1:12">
      <c r="A140" s="2462">
        <v>3</v>
      </c>
      <c r="B140" s="2425"/>
      <c r="C140" s="2300"/>
      <c r="D140" s="2300"/>
      <c r="E140" s="2425"/>
      <c r="F140" s="2463"/>
      <c r="G140" s="2464"/>
      <c r="H140" s="2465"/>
      <c r="I140" s="2425"/>
      <c r="J140" s="2465">
        <f t="shared" si="3"/>
        <v>0</v>
      </c>
      <c r="K140" s="2465"/>
      <c r="L140" s="2462">
        <v>3</v>
      </c>
    </row>
    <row r="141" spans="1:12">
      <c r="A141" s="2462">
        <v>4</v>
      </c>
      <c r="B141" s="2425"/>
      <c r="C141" s="2300"/>
      <c r="D141" s="2300"/>
      <c r="E141" s="2425"/>
      <c r="F141" s="2463"/>
      <c r="G141" s="2464"/>
      <c r="H141" s="2465"/>
      <c r="I141" s="2425"/>
      <c r="J141" s="2465">
        <f t="shared" si="3"/>
        <v>0</v>
      </c>
      <c r="K141" s="2465"/>
      <c r="L141" s="2462">
        <v>4</v>
      </c>
    </row>
    <row r="142" spans="1:12">
      <c r="A142" s="2462">
        <v>5</v>
      </c>
      <c r="B142" s="2425"/>
      <c r="C142" s="2300"/>
      <c r="D142" s="2300"/>
      <c r="E142" s="2425"/>
      <c r="F142" s="2463"/>
      <c r="G142" s="2464"/>
      <c r="H142" s="2465"/>
      <c r="I142" s="2425"/>
      <c r="J142" s="2465">
        <f t="shared" si="3"/>
        <v>0</v>
      </c>
      <c r="K142" s="2465"/>
      <c r="L142" s="2462">
        <v>5</v>
      </c>
    </row>
    <row r="143" spans="1:12">
      <c r="A143" s="2462">
        <v>6</v>
      </c>
      <c r="B143" s="2425"/>
      <c r="C143" s="2300"/>
      <c r="D143" s="2300"/>
      <c r="E143" s="2425"/>
      <c r="F143" s="2463"/>
      <c r="G143" s="2464"/>
      <c r="H143" s="2465"/>
      <c r="I143" s="2425"/>
      <c r="J143" s="2465">
        <f t="shared" si="3"/>
        <v>0</v>
      </c>
      <c r="K143" s="2465"/>
      <c r="L143" s="2462">
        <v>6</v>
      </c>
    </row>
    <row r="144" spans="1:12">
      <c r="A144" s="2462">
        <v>7</v>
      </c>
      <c r="B144" s="2425"/>
      <c r="C144" s="2300"/>
      <c r="D144" s="2300"/>
      <c r="E144" s="2425"/>
      <c r="F144" s="2463"/>
      <c r="G144" s="2464"/>
      <c r="H144" s="2465"/>
      <c r="I144" s="2425"/>
      <c r="J144" s="2465">
        <f t="shared" si="3"/>
        <v>0</v>
      </c>
      <c r="K144" s="2465"/>
      <c r="L144" s="2462">
        <v>7</v>
      </c>
    </row>
    <row r="145" spans="1:12">
      <c r="A145" s="2462">
        <v>8</v>
      </c>
      <c r="B145" s="2425"/>
      <c r="C145" s="2300"/>
      <c r="D145" s="2300"/>
      <c r="E145" s="2425"/>
      <c r="F145" s="2463"/>
      <c r="G145" s="2464"/>
      <c r="H145" s="2465"/>
      <c r="I145" s="2425"/>
      <c r="J145" s="2465">
        <f t="shared" si="3"/>
        <v>0</v>
      </c>
      <c r="K145" s="2465"/>
      <c r="L145" s="2462">
        <v>8</v>
      </c>
    </row>
    <row r="146" spans="1:12">
      <c r="A146" s="2462">
        <v>9</v>
      </c>
      <c r="B146" s="2425"/>
      <c r="C146" s="2300"/>
      <c r="D146" s="2300"/>
      <c r="E146" s="2425"/>
      <c r="F146" s="2463"/>
      <c r="G146" s="2464"/>
      <c r="H146" s="2465"/>
      <c r="I146" s="2425"/>
      <c r="J146" s="2465">
        <f t="shared" si="3"/>
        <v>0</v>
      </c>
      <c r="K146" s="2465"/>
      <c r="L146" s="2462">
        <v>9</v>
      </c>
    </row>
    <row r="147" spans="1:12">
      <c r="A147" s="2462">
        <v>10</v>
      </c>
      <c r="B147" s="2425"/>
      <c r="C147" s="2300"/>
      <c r="D147" s="2300"/>
      <c r="E147" s="2425"/>
      <c r="F147" s="2463"/>
      <c r="G147" s="2464"/>
      <c r="H147" s="2465"/>
      <c r="I147" s="2425"/>
      <c r="J147" s="2465">
        <f t="shared" si="3"/>
        <v>0</v>
      </c>
      <c r="K147" s="2465"/>
      <c r="L147" s="2462">
        <v>10</v>
      </c>
    </row>
    <row r="148" spans="1:12">
      <c r="A148" s="2462">
        <v>11</v>
      </c>
      <c r="B148" s="2425"/>
      <c r="C148" s="2300"/>
      <c r="D148" s="2300"/>
      <c r="E148" s="2425"/>
      <c r="F148" s="2463"/>
      <c r="G148" s="2464"/>
      <c r="H148" s="2465"/>
      <c r="I148" s="2425"/>
      <c r="J148" s="2465">
        <f t="shared" si="3"/>
        <v>0</v>
      </c>
      <c r="K148" s="2465"/>
      <c r="L148" s="2462">
        <v>11</v>
      </c>
    </row>
    <row r="149" spans="1:12">
      <c r="A149" s="2440">
        <v>12</v>
      </c>
      <c r="B149" s="2425"/>
      <c r="C149" s="2300"/>
      <c r="D149" s="2300"/>
      <c r="E149" s="2425"/>
      <c r="F149" s="2316"/>
      <c r="G149" s="2465"/>
      <c r="H149" s="2465"/>
      <c r="I149" s="2425"/>
      <c r="J149" s="2465">
        <f t="shared" si="3"/>
        <v>0</v>
      </c>
      <c r="K149" s="2465"/>
      <c r="L149" s="2440">
        <v>12</v>
      </c>
    </row>
    <row r="150" spans="1:12">
      <c r="A150" s="2440">
        <v>13</v>
      </c>
      <c r="B150" s="2425"/>
      <c r="C150" s="2300"/>
      <c r="D150" s="2300"/>
      <c r="E150" s="2425"/>
      <c r="F150" s="2316"/>
      <c r="G150" s="2465"/>
      <c r="H150" s="2465"/>
      <c r="I150" s="2425"/>
      <c r="J150" s="2465">
        <f t="shared" si="3"/>
        <v>0</v>
      </c>
      <c r="K150" s="2465"/>
      <c r="L150" s="2440">
        <v>13</v>
      </c>
    </row>
    <row r="151" spans="1:12">
      <c r="A151" s="2440">
        <v>14</v>
      </c>
      <c r="B151" s="2425"/>
      <c r="C151" s="2300"/>
      <c r="D151" s="2300"/>
      <c r="E151" s="2425"/>
      <c r="F151" s="2316"/>
      <c r="G151" s="2465"/>
      <c r="H151" s="2465"/>
      <c r="I151" s="2425"/>
      <c r="J151" s="2465">
        <f t="shared" si="3"/>
        <v>0</v>
      </c>
      <c r="K151" s="2465"/>
      <c r="L151" s="2440">
        <v>14</v>
      </c>
    </row>
    <row r="152" spans="1:12">
      <c r="A152" s="2440">
        <v>15</v>
      </c>
      <c r="B152" s="2425"/>
      <c r="C152" s="2300"/>
      <c r="D152" s="2300"/>
      <c r="E152" s="2425"/>
      <c r="F152" s="2316"/>
      <c r="G152" s="2465"/>
      <c r="H152" s="2465"/>
      <c r="I152" s="2425"/>
      <c r="J152" s="2465">
        <f t="shared" si="3"/>
        <v>0</v>
      </c>
      <c r="K152" s="2465"/>
      <c r="L152" s="2440">
        <v>15</v>
      </c>
    </row>
    <row r="153" spans="1:12">
      <c r="A153" s="2440">
        <v>16</v>
      </c>
      <c r="B153" s="2425"/>
      <c r="C153" s="2300"/>
      <c r="D153" s="2300"/>
      <c r="E153" s="2425"/>
      <c r="F153" s="2316"/>
      <c r="G153" s="2465"/>
      <c r="H153" s="2465"/>
      <c r="I153" s="2425"/>
      <c r="J153" s="2465">
        <f t="shared" si="3"/>
        <v>0</v>
      </c>
      <c r="K153" s="2465"/>
      <c r="L153" s="2440">
        <v>16</v>
      </c>
    </row>
    <row r="154" spans="1:12">
      <c r="A154" s="2440">
        <v>17</v>
      </c>
      <c r="B154" s="2425"/>
      <c r="C154" s="2300"/>
      <c r="D154" s="2300"/>
      <c r="E154" s="2425"/>
      <c r="F154" s="2316"/>
      <c r="G154" s="2465"/>
      <c r="H154" s="2465"/>
      <c r="I154" s="2425"/>
      <c r="J154" s="2465">
        <f t="shared" si="3"/>
        <v>0</v>
      </c>
      <c r="K154" s="2465"/>
      <c r="L154" s="2440">
        <v>17</v>
      </c>
    </row>
    <row r="155" spans="1:12">
      <c r="A155" s="2440">
        <v>18</v>
      </c>
      <c r="B155" s="2425"/>
      <c r="C155" s="2300"/>
      <c r="D155" s="2300"/>
      <c r="E155" s="2425"/>
      <c r="F155" s="2316"/>
      <c r="G155" s="2465"/>
      <c r="H155" s="2465"/>
      <c r="I155" s="2425"/>
      <c r="J155" s="2465">
        <f t="shared" si="3"/>
        <v>0</v>
      </c>
      <c r="K155" s="2465"/>
      <c r="L155" s="2440">
        <v>18</v>
      </c>
    </row>
    <row r="156" spans="1:12">
      <c r="A156" s="2440">
        <v>19</v>
      </c>
      <c r="B156" s="2425"/>
      <c r="C156" s="2300"/>
      <c r="D156" s="2300"/>
      <c r="E156" s="2425"/>
      <c r="F156" s="2316"/>
      <c r="G156" s="2465"/>
      <c r="H156" s="2465"/>
      <c r="I156" s="2425"/>
      <c r="J156" s="2465">
        <f t="shared" si="3"/>
        <v>0</v>
      </c>
      <c r="K156" s="2465"/>
      <c r="L156" s="2440">
        <v>19</v>
      </c>
    </row>
    <row r="157" spans="1:12">
      <c r="A157" s="2440">
        <v>20</v>
      </c>
      <c r="B157" s="2425"/>
      <c r="C157" s="2300"/>
      <c r="D157" s="2300"/>
      <c r="E157" s="2425"/>
      <c r="F157" s="2316"/>
      <c r="G157" s="2465"/>
      <c r="H157" s="2465"/>
      <c r="I157" s="2425"/>
      <c r="J157" s="2465">
        <f t="shared" si="3"/>
        <v>0</v>
      </c>
      <c r="K157" s="2465"/>
      <c r="L157" s="2440">
        <v>20</v>
      </c>
    </row>
    <row r="158" spans="1:12">
      <c r="A158" s="2440">
        <v>21</v>
      </c>
      <c r="B158" s="2425"/>
      <c r="C158" s="2300"/>
      <c r="D158" s="2300"/>
      <c r="E158" s="2425"/>
      <c r="F158" s="2316"/>
      <c r="G158" s="2465"/>
      <c r="H158" s="2465"/>
      <c r="I158" s="2425"/>
      <c r="J158" s="2465">
        <f t="shared" si="3"/>
        <v>0</v>
      </c>
      <c r="K158" s="2465"/>
      <c r="L158" s="2440">
        <v>21</v>
      </c>
    </row>
    <row r="159" spans="1:12">
      <c r="A159" s="2440">
        <v>22</v>
      </c>
      <c r="B159" s="2425"/>
      <c r="C159" s="2300"/>
      <c r="D159" s="2300"/>
      <c r="E159" s="2425"/>
      <c r="F159" s="2316"/>
      <c r="G159" s="2465"/>
      <c r="H159" s="2465"/>
      <c r="I159" s="2425"/>
      <c r="J159" s="2465">
        <f t="shared" si="3"/>
        <v>0</v>
      </c>
      <c r="K159" s="2465"/>
      <c r="L159" s="2440">
        <v>22</v>
      </c>
    </row>
    <row r="160" spans="1:12">
      <c r="A160" s="2440">
        <v>23</v>
      </c>
      <c r="B160" s="2425"/>
      <c r="C160" s="2300"/>
      <c r="D160" s="2300"/>
      <c r="E160" s="2425"/>
      <c r="F160" s="2316"/>
      <c r="G160" s="2465"/>
      <c r="H160" s="2465"/>
      <c r="I160" s="2425"/>
      <c r="J160" s="2465">
        <f t="shared" si="3"/>
        <v>0</v>
      </c>
      <c r="K160" s="2465"/>
      <c r="L160" s="2440">
        <v>23</v>
      </c>
    </row>
    <row r="161" spans="1:12">
      <c r="A161" s="2440">
        <v>24</v>
      </c>
      <c r="B161" s="2425"/>
      <c r="C161" s="2300"/>
      <c r="D161" s="2300"/>
      <c r="E161" s="2425"/>
      <c r="F161" s="2316"/>
      <c r="G161" s="2465"/>
      <c r="H161" s="2465"/>
      <c r="I161" s="2425"/>
      <c r="J161" s="2465">
        <f t="shared" si="3"/>
        <v>0</v>
      </c>
      <c r="K161" s="2465"/>
      <c r="L161" s="2440">
        <v>24</v>
      </c>
    </row>
    <row r="162" spans="1:12">
      <c r="A162" s="2440">
        <v>25</v>
      </c>
      <c r="B162" s="2425"/>
      <c r="C162" s="2300"/>
      <c r="D162" s="2300"/>
      <c r="E162" s="2425"/>
      <c r="F162" s="2316"/>
      <c r="G162" s="2465"/>
      <c r="H162" s="2465"/>
      <c r="I162" s="2425"/>
      <c r="J162" s="2465">
        <f t="shared" si="3"/>
        <v>0</v>
      </c>
      <c r="K162" s="2465"/>
      <c r="L162" s="2440">
        <v>25</v>
      </c>
    </row>
    <row r="163" spans="1:12">
      <c r="A163" s="2440">
        <v>26</v>
      </c>
      <c r="B163" s="2425"/>
      <c r="C163" s="2300"/>
      <c r="D163" s="2300"/>
      <c r="E163" s="2425"/>
      <c r="F163" s="2316"/>
      <c r="G163" s="2465"/>
      <c r="H163" s="2465"/>
      <c r="I163" s="2425"/>
      <c r="J163" s="2465">
        <f t="shared" si="3"/>
        <v>0</v>
      </c>
      <c r="K163" s="2465"/>
      <c r="L163" s="2440">
        <v>26</v>
      </c>
    </row>
    <row r="164" spans="1:12">
      <c r="A164" s="2440">
        <v>27</v>
      </c>
      <c r="B164" s="2425"/>
      <c r="C164" s="2300"/>
      <c r="D164" s="2300"/>
      <c r="E164" s="2425"/>
      <c r="F164" s="2316"/>
      <c r="G164" s="2465"/>
      <c r="H164" s="2465"/>
      <c r="I164" s="2425"/>
      <c r="J164" s="2465">
        <f t="shared" si="3"/>
        <v>0</v>
      </c>
      <c r="K164" s="2465"/>
      <c r="L164" s="2440">
        <v>27</v>
      </c>
    </row>
    <row r="165" spans="1:12">
      <c r="A165" s="2440">
        <v>28</v>
      </c>
      <c r="B165" s="2425"/>
      <c r="C165" s="2300"/>
      <c r="D165" s="2300"/>
      <c r="E165" s="2425"/>
      <c r="F165" s="2316"/>
      <c r="G165" s="2465"/>
      <c r="H165" s="2465"/>
      <c r="I165" s="2425"/>
      <c r="J165" s="2465">
        <f t="shared" si="3"/>
        <v>0</v>
      </c>
      <c r="K165" s="2465"/>
      <c r="L165" s="2440">
        <v>28</v>
      </c>
    </row>
    <row r="166" spans="1:12">
      <c r="A166" s="2440">
        <v>29</v>
      </c>
      <c r="B166" s="2425"/>
      <c r="C166" s="2300"/>
      <c r="D166" s="2300"/>
      <c r="E166" s="2425"/>
      <c r="F166" s="2316"/>
      <c r="G166" s="2465"/>
      <c r="H166" s="2465"/>
      <c r="I166" s="2425"/>
      <c r="J166" s="2465">
        <f t="shared" si="3"/>
        <v>0</v>
      </c>
      <c r="K166" s="2465"/>
      <c r="L166" s="2440">
        <v>29</v>
      </c>
    </row>
    <row r="167" spans="1:12">
      <c r="A167" s="2440">
        <v>30</v>
      </c>
      <c r="B167" s="2425"/>
      <c r="C167" s="2300"/>
      <c r="D167" s="2300"/>
      <c r="E167" s="2425"/>
      <c r="F167" s="2316"/>
      <c r="G167" s="2465"/>
      <c r="H167" s="2465"/>
      <c r="I167" s="2425"/>
      <c r="J167" s="2465">
        <f t="shared" si="3"/>
        <v>0</v>
      </c>
      <c r="K167" s="2465"/>
      <c r="L167" s="2440">
        <v>30</v>
      </c>
    </row>
    <row r="168" spans="1:12">
      <c r="A168" s="2440">
        <v>31</v>
      </c>
      <c r="B168" s="2425"/>
      <c r="C168" s="2300"/>
      <c r="D168" s="2300"/>
      <c r="E168" s="2425"/>
      <c r="F168" s="2316"/>
      <c r="G168" s="2465"/>
      <c r="H168" s="2465"/>
      <c r="I168" s="2425"/>
      <c r="J168" s="2465">
        <f t="shared" si="3"/>
        <v>0</v>
      </c>
      <c r="K168" s="2465"/>
      <c r="L168" s="2440">
        <v>31</v>
      </c>
    </row>
    <row r="169" spans="1:12">
      <c r="A169" s="2440">
        <v>32</v>
      </c>
      <c r="B169" s="2425"/>
      <c r="C169" s="2300"/>
      <c r="D169" s="2300"/>
      <c r="E169" s="2425"/>
      <c r="F169" s="2316"/>
      <c r="G169" s="2465"/>
      <c r="H169" s="2465"/>
      <c r="I169" s="2425"/>
      <c r="J169" s="2465">
        <f t="shared" si="3"/>
        <v>0</v>
      </c>
      <c r="K169" s="2465"/>
      <c r="L169" s="2440">
        <v>32</v>
      </c>
    </row>
    <row r="170" spans="1:12">
      <c r="A170" s="2440">
        <v>33</v>
      </c>
      <c r="B170" s="2425"/>
      <c r="C170" s="2300"/>
      <c r="D170" s="2300"/>
      <c r="E170" s="2425"/>
      <c r="F170" s="2316"/>
      <c r="G170" s="2465"/>
      <c r="H170" s="2465"/>
      <c r="I170" s="2425"/>
      <c r="J170" s="2465">
        <f t="shared" si="3"/>
        <v>0</v>
      </c>
      <c r="K170" s="2465"/>
      <c r="L170" s="2440">
        <v>33</v>
      </c>
    </row>
    <row r="171" spans="1:12">
      <c r="A171" s="2440">
        <v>34</v>
      </c>
      <c r="B171" s="2425"/>
      <c r="C171" s="2300"/>
      <c r="D171" s="2300"/>
      <c r="E171" s="2425"/>
      <c r="F171" s="2316"/>
      <c r="G171" s="2465"/>
      <c r="H171" s="2465"/>
      <c r="I171" s="2425"/>
      <c r="J171" s="2465">
        <f t="shared" si="3"/>
        <v>0</v>
      </c>
      <c r="K171" s="2465"/>
      <c r="L171" s="2440">
        <v>34</v>
      </c>
    </row>
    <row r="172" spans="1:12">
      <c r="A172" s="2440">
        <v>35</v>
      </c>
      <c r="B172" s="2425"/>
      <c r="C172" s="2300"/>
      <c r="D172" s="2300"/>
      <c r="E172" s="2425"/>
      <c r="F172" s="2316"/>
      <c r="G172" s="2465"/>
      <c r="H172" s="2465"/>
      <c r="I172" s="2425"/>
      <c r="J172" s="2465">
        <f t="shared" si="3"/>
        <v>0</v>
      </c>
      <c r="K172" s="2465"/>
      <c r="L172" s="2440">
        <v>35</v>
      </c>
    </row>
    <row r="173" spans="1:12">
      <c r="A173" s="2440">
        <v>36</v>
      </c>
      <c r="B173" s="2425"/>
      <c r="C173" s="2300"/>
      <c r="D173" s="2300"/>
      <c r="E173" s="2425"/>
      <c r="F173" s="2316"/>
      <c r="G173" s="2465"/>
      <c r="H173" s="2465"/>
      <c r="I173" s="2425"/>
      <c r="J173" s="2465">
        <f t="shared" si="3"/>
        <v>0</v>
      </c>
      <c r="K173" s="2465"/>
      <c r="L173" s="2440">
        <v>36</v>
      </c>
    </row>
    <row r="174" spans="1:12">
      <c r="A174" s="2440">
        <v>37</v>
      </c>
      <c r="B174" s="2425"/>
      <c r="C174" s="2300"/>
      <c r="D174" s="2300"/>
      <c r="E174" s="2425"/>
      <c r="F174" s="2316"/>
      <c r="G174" s="2465"/>
      <c r="H174" s="2465"/>
      <c r="I174" s="2425"/>
      <c r="J174" s="2465">
        <f t="shared" si="3"/>
        <v>0</v>
      </c>
      <c r="K174" s="2465"/>
      <c r="L174" s="2440">
        <v>37</v>
      </c>
    </row>
    <row r="175" spans="1:12">
      <c r="A175" s="2440">
        <v>38</v>
      </c>
      <c r="B175" s="2425"/>
      <c r="C175" s="2300"/>
      <c r="D175" s="2300"/>
      <c r="E175" s="2425"/>
      <c r="F175" s="2316"/>
      <c r="G175" s="2465"/>
      <c r="H175" s="2465"/>
      <c r="I175" s="2425"/>
      <c r="J175" s="2465">
        <f t="shared" si="3"/>
        <v>0</v>
      </c>
      <c r="K175" s="2465"/>
      <c r="L175" s="2440">
        <v>38</v>
      </c>
    </row>
    <row r="176" spans="1:12">
      <c r="A176" s="2440">
        <v>39</v>
      </c>
      <c r="B176" s="2425"/>
      <c r="C176" s="2300"/>
      <c r="D176" s="2300"/>
      <c r="E176" s="2425"/>
      <c r="F176" s="2316"/>
      <c r="G176" s="2465"/>
      <c r="H176" s="2465"/>
      <c r="I176" s="2425"/>
      <c r="J176" s="2465">
        <f t="shared" si="3"/>
        <v>0</v>
      </c>
      <c r="K176" s="2465"/>
      <c r="L176" s="2440">
        <v>39</v>
      </c>
    </row>
    <row r="177" spans="1:12">
      <c r="A177" s="2440">
        <v>40</v>
      </c>
      <c r="B177" s="2425"/>
      <c r="C177" s="2300"/>
      <c r="D177" s="2300"/>
      <c r="E177" s="2425"/>
      <c r="F177" s="2316"/>
      <c r="G177" s="2465"/>
      <c r="H177" s="2465"/>
      <c r="I177" s="2425"/>
      <c r="J177" s="2465">
        <f t="shared" si="3"/>
        <v>0</v>
      </c>
      <c r="K177" s="2465"/>
      <c r="L177" s="2440">
        <v>40</v>
      </c>
    </row>
    <row r="178" spans="1:12">
      <c r="A178" s="2440">
        <v>41</v>
      </c>
      <c r="B178" s="2425"/>
      <c r="C178" s="2300"/>
      <c r="D178" s="2300"/>
      <c r="E178" s="2425"/>
      <c r="F178" s="2316"/>
      <c r="G178" s="2465"/>
      <c r="H178" s="2465"/>
      <c r="I178" s="2425"/>
      <c r="J178" s="2465">
        <f t="shared" si="3"/>
        <v>0</v>
      </c>
      <c r="K178" s="2465"/>
      <c r="L178" s="2440">
        <v>41</v>
      </c>
    </row>
    <row r="179" spans="1:12">
      <c r="A179" s="2440">
        <v>42</v>
      </c>
      <c r="B179" s="2425"/>
      <c r="C179" s="2300"/>
      <c r="D179" s="2300"/>
      <c r="E179" s="2425"/>
      <c r="F179" s="2316"/>
      <c r="G179" s="2465"/>
      <c r="H179" s="2465"/>
      <c r="I179" s="2425"/>
      <c r="J179" s="2465">
        <f t="shared" si="3"/>
        <v>0</v>
      </c>
      <c r="K179" s="2465"/>
      <c r="L179" s="2440">
        <v>42</v>
      </c>
    </row>
    <row r="180" spans="1:12">
      <c r="A180" s="2440">
        <v>43</v>
      </c>
      <c r="B180" s="2425"/>
      <c r="C180" s="2300"/>
      <c r="D180" s="2300"/>
      <c r="E180" s="2425"/>
      <c r="F180" s="2316"/>
      <c r="G180" s="2465"/>
      <c r="H180" s="2465"/>
      <c r="I180" s="2425"/>
      <c r="J180" s="2465">
        <f t="shared" si="3"/>
        <v>0</v>
      </c>
      <c r="K180" s="2465"/>
      <c r="L180" s="2440">
        <v>43</v>
      </c>
    </row>
    <row r="181" spans="1:12">
      <c r="A181" s="2440">
        <v>44</v>
      </c>
      <c r="B181" s="2425"/>
      <c r="C181" s="2300"/>
      <c r="D181" s="2300"/>
      <c r="E181" s="2425"/>
      <c r="F181" s="2316"/>
      <c r="G181" s="2465"/>
      <c r="H181" s="2465"/>
      <c r="I181" s="2425"/>
      <c r="J181" s="2465">
        <f t="shared" si="3"/>
        <v>0</v>
      </c>
      <c r="K181" s="2465"/>
      <c r="L181" s="2440">
        <v>44</v>
      </c>
    </row>
    <row r="182" spans="1:12">
      <c r="A182" s="2440">
        <v>45</v>
      </c>
      <c r="B182" s="2425"/>
      <c r="C182" s="2300"/>
      <c r="D182" s="2300"/>
      <c r="E182" s="2425"/>
      <c r="F182" s="2316"/>
      <c r="G182" s="2465"/>
      <c r="H182" s="2465"/>
      <c r="I182" s="2425"/>
      <c r="J182" s="2465">
        <f t="shared" si="3"/>
        <v>0</v>
      </c>
      <c r="K182" s="2465"/>
      <c r="L182" s="2440">
        <v>45</v>
      </c>
    </row>
    <row r="183" spans="1:12">
      <c r="A183" s="2440">
        <v>46</v>
      </c>
      <c r="B183" s="2425"/>
      <c r="C183" s="2300"/>
      <c r="D183" s="2300"/>
      <c r="E183" s="2425"/>
      <c r="F183" s="2316"/>
      <c r="G183" s="2465"/>
      <c r="H183" s="2465"/>
      <c r="I183" s="2425"/>
      <c r="J183" s="2465">
        <f t="shared" si="3"/>
        <v>0</v>
      </c>
      <c r="K183" s="2465"/>
      <c r="L183" s="2440">
        <v>46</v>
      </c>
    </row>
    <row r="184" spans="1:12">
      <c r="A184" s="2440">
        <v>47</v>
      </c>
      <c r="B184" s="2425"/>
      <c r="C184" s="2300"/>
      <c r="D184" s="2300"/>
      <c r="E184" s="2425"/>
      <c r="F184" s="2316"/>
      <c r="G184" s="2465"/>
      <c r="H184" s="2465"/>
      <c r="I184" s="2425"/>
      <c r="J184" s="2465">
        <f t="shared" si="3"/>
        <v>0</v>
      </c>
      <c r="K184" s="2465"/>
      <c r="L184" s="2440">
        <v>47</v>
      </c>
    </row>
    <row r="185" spans="1:12">
      <c r="A185" s="2440">
        <v>48</v>
      </c>
      <c r="B185" s="2425"/>
      <c r="C185" s="2300"/>
      <c r="D185" s="2300"/>
      <c r="E185" s="2425"/>
      <c r="F185" s="2316"/>
      <c r="G185" s="2465"/>
      <c r="H185" s="2465"/>
      <c r="I185" s="2425"/>
      <c r="J185" s="2465">
        <f t="shared" si="3"/>
        <v>0</v>
      </c>
      <c r="K185" s="2465"/>
      <c r="L185" s="2440">
        <v>48</v>
      </c>
    </row>
    <row r="186" spans="1:12">
      <c r="A186" s="2440">
        <v>49</v>
      </c>
      <c r="B186" s="2425"/>
      <c r="C186" s="2300"/>
      <c r="D186" s="2300"/>
      <c r="E186" s="2425"/>
      <c r="F186" s="2316"/>
      <c r="G186" s="2465"/>
      <c r="H186" s="2465"/>
      <c r="I186" s="2425"/>
      <c r="J186" s="2465">
        <f t="shared" si="3"/>
        <v>0</v>
      </c>
      <c r="K186" s="2465"/>
      <c r="L186" s="2440">
        <v>49</v>
      </c>
    </row>
    <row r="187" spans="1:12">
      <c r="A187" s="2440">
        <v>50</v>
      </c>
      <c r="B187" s="2425"/>
      <c r="C187" s="2300"/>
      <c r="D187" s="2300"/>
      <c r="E187" s="2425"/>
      <c r="F187" s="2316"/>
      <c r="G187" s="2465"/>
      <c r="H187" s="2465"/>
      <c r="I187" s="2425"/>
      <c r="J187" s="2465">
        <f t="shared" si="3"/>
        <v>0</v>
      </c>
      <c r="K187" s="2465"/>
      <c r="L187" s="2440">
        <v>50</v>
      </c>
    </row>
    <row r="188" spans="1:12">
      <c r="A188" s="2440">
        <v>51</v>
      </c>
      <c r="B188" s="2425"/>
      <c r="C188" s="2300"/>
      <c r="D188" s="2300"/>
      <c r="E188" s="2425"/>
      <c r="F188" s="2316"/>
      <c r="G188" s="2465"/>
      <c r="H188" s="2465"/>
      <c r="I188" s="2425"/>
      <c r="J188" s="2465">
        <f t="shared" si="3"/>
        <v>0</v>
      </c>
      <c r="K188" s="2465"/>
      <c r="L188" s="2440">
        <v>51</v>
      </c>
    </row>
    <row r="189" spans="1:12">
      <c r="A189" s="2440">
        <v>52</v>
      </c>
      <c r="B189" s="2425"/>
      <c r="C189" s="2300"/>
      <c r="D189" s="2300"/>
      <c r="E189" s="2425"/>
      <c r="F189" s="2316"/>
      <c r="G189" s="2465"/>
      <c r="H189" s="2465"/>
      <c r="I189" s="2425"/>
      <c r="J189" s="2465">
        <f t="shared" si="3"/>
        <v>0</v>
      </c>
      <c r="K189" s="2465"/>
      <c r="L189" s="2440">
        <v>52</v>
      </c>
    </row>
    <row r="190" spans="1:12">
      <c r="A190" s="2440">
        <v>53</v>
      </c>
      <c r="B190" s="2425"/>
      <c r="C190" s="2300"/>
      <c r="D190" s="2300"/>
      <c r="E190" s="2425"/>
      <c r="F190" s="2316"/>
      <c r="G190" s="2465"/>
      <c r="H190" s="2465"/>
      <c r="I190" s="2425"/>
      <c r="J190" s="2465">
        <f t="shared" si="3"/>
        <v>0</v>
      </c>
      <c r="K190" s="2465"/>
      <c r="L190" s="2440">
        <v>53</v>
      </c>
    </row>
    <row r="191" spans="1:12">
      <c r="A191" s="2440">
        <v>54</v>
      </c>
      <c r="B191" s="2425"/>
      <c r="C191" s="2300"/>
      <c r="D191" s="2300"/>
      <c r="E191" s="2425"/>
      <c r="F191" s="2316"/>
      <c r="G191" s="2465"/>
      <c r="H191" s="2465"/>
      <c r="I191" s="2425"/>
      <c r="J191" s="2465">
        <f t="shared" si="3"/>
        <v>0</v>
      </c>
      <c r="K191" s="2465"/>
      <c r="L191" s="2440">
        <v>54</v>
      </c>
    </row>
    <row r="192" spans="1:12" ht="15.75" thickBot="1">
      <c r="A192" s="2466">
        <v>55</v>
      </c>
      <c r="B192" s="2459" t="s">
        <v>2322</v>
      </c>
      <c r="C192" s="2427"/>
      <c r="D192" s="2427"/>
      <c r="E192" s="2428"/>
      <c r="F192" s="2467"/>
      <c r="G192" s="2468">
        <f>SUM(G138:G191)</f>
        <v>0</v>
      </c>
      <c r="H192" s="2468">
        <f>SUM(H138:H191)</f>
        <v>0</v>
      </c>
      <c r="I192" s="2428"/>
      <c r="J192" s="2468">
        <f>SUM(J138:J191)</f>
        <v>0</v>
      </c>
      <c r="K192" s="2468">
        <f>SUM(K138:K191)</f>
        <v>0</v>
      </c>
      <c r="L192" s="2466">
        <v>55</v>
      </c>
    </row>
    <row r="193" spans="1:12">
      <c r="A193" s="2539" t="s">
        <v>4659</v>
      </c>
      <c r="B193" s="2539"/>
      <c r="C193" s="2300"/>
      <c r="D193" s="2300"/>
      <c r="E193" s="2300"/>
      <c r="F193" s="2539" t="s">
        <v>4659</v>
      </c>
      <c r="G193" s="2539"/>
      <c r="H193" s="2301"/>
    </row>
    <row r="194" spans="1:12">
      <c r="A194" s="2301" t="s">
        <v>3852</v>
      </c>
      <c r="B194" s="2301"/>
      <c r="C194" s="2301"/>
      <c r="D194" s="2301"/>
      <c r="E194" s="2301"/>
      <c r="F194" s="2301" t="s">
        <v>3853</v>
      </c>
      <c r="G194" s="2301"/>
      <c r="H194" s="2301"/>
      <c r="I194" s="2301"/>
      <c r="J194" s="2301"/>
      <c r="K194" s="2301"/>
      <c r="L194" s="2301"/>
    </row>
  </sheetData>
  <printOptions horizontalCentered="1" verticalCentered="1"/>
  <pageMargins left="0.25" right="0.25" top="0.25" bottom="0.25" header="0" footer="0"/>
  <pageSetup scale="72" fitToWidth="2" fitToHeight="3" pageOrder="overThenDown" orientation="portrait" r:id="rId1"/>
  <headerFooter alignWithMargins="0"/>
  <rowBreaks count="1" manualBreakCount="1">
    <brk id="131" max="16383" man="1"/>
  </rowBreaks>
  <colBreaks count="1" manualBreakCount="1">
    <brk id="5"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28"/>
  <sheetViews>
    <sheetView defaultGridColor="0" topLeftCell="A86" colorId="22" zoomScale="80" zoomScaleNormal="80" zoomScaleSheetLayoutView="80" workbookViewId="0">
      <selection activeCell="E97" sqref="E97"/>
    </sheetView>
  </sheetViews>
  <sheetFormatPr defaultColWidth="9.6640625" defaultRowHeight="15"/>
  <cols>
    <col min="1" max="1" width="4.6640625" style="1626" customWidth="1"/>
    <col min="2" max="2" width="49" style="1626" customWidth="1"/>
    <col min="3" max="3" width="4.6640625" style="1626" customWidth="1"/>
    <col min="4" max="4" width="21.33203125" style="1626" customWidth="1"/>
    <col min="5" max="6" width="16.6640625" style="1626" customWidth="1"/>
    <col min="7" max="16384" width="9.6640625" style="1626"/>
  </cols>
  <sheetData>
    <row r="1" spans="1:6">
      <c r="A1" s="2338" t="s">
        <v>1789</v>
      </c>
      <c r="B1" s="2339"/>
      <c r="C1" s="2856" t="s">
        <v>1335</v>
      </c>
      <c r="D1" s="1734"/>
      <c r="E1" s="2434" t="s">
        <v>1791</v>
      </c>
      <c r="F1" s="2435" t="s">
        <v>1792</v>
      </c>
    </row>
    <row r="2" spans="1:6">
      <c r="A2" s="1582" t="str">
        <f>'Data Sheet'!$C$25</f>
        <v xml:space="preserve"> New York State Electric &amp; Gas Corporation</v>
      </c>
      <c r="B2" s="2473"/>
      <c r="C2" s="2857" t="s">
        <v>1128</v>
      </c>
      <c r="D2" s="1604"/>
      <c r="E2" s="2439" t="s">
        <v>1794</v>
      </c>
      <c r="F2" s="2474"/>
    </row>
    <row r="3" spans="1:6" ht="15" customHeight="1" thickBot="1">
      <c r="A3" s="2475"/>
      <c r="B3" s="2476"/>
      <c r="C3" s="2858" t="s">
        <v>1129</v>
      </c>
      <c r="D3" s="1615"/>
      <c r="E3" s="2441" t="str">
        <f>'Data Sheet'!$C$40</f>
        <v xml:space="preserve"> </v>
      </c>
      <c r="F3" s="2262" t="str">
        <f>'Data Sheet'!$C$38</f>
        <v>12/31/2016</v>
      </c>
    </row>
    <row r="4" spans="1:6" ht="15" customHeight="1" thickBot="1">
      <c r="A4" s="2477" t="s">
        <v>3854</v>
      </c>
      <c r="B4" s="2478"/>
      <c r="C4" s="2446"/>
      <c r="D4" s="2446"/>
      <c r="E4" s="2446"/>
      <c r="F4" s="2447"/>
    </row>
    <row r="5" spans="1:6" ht="15.75">
      <c r="A5" s="2479"/>
      <c r="B5" s="2480"/>
      <c r="C5" s="2301"/>
      <c r="D5" s="2301"/>
      <c r="E5" s="2301"/>
      <c r="F5" s="2438"/>
    </row>
    <row r="6" spans="1:6">
      <c r="A6" s="2316" t="s">
        <v>3855</v>
      </c>
      <c r="B6" s="2300"/>
      <c r="C6" s="2300"/>
      <c r="D6" s="2300" t="s">
        <v>2699</v>
      </c>
      <c r="E6" s="2300"/>
      <c r="F6" s="2425"/>
    </row>
    <row r="7" spans="1:6">
      <c r="A7" s="2316" t="s">
        <v>2700</v>
      </c>
      <c r="B7" s="2300"/>
      <c r="C7" s="2300"/>
      <c r="D7" s="2300" t="s">
        <v>2701</v>
      </c>
      <c r="E7" s="2300"/>
      <c r="F7" s="2425"/>
    </row>
    <row r="8" spans="1:6">
      <c r="A8" s="2316" t="s">
        <v>2702</v>
      </c>
      <c r="B8" s="2300"/>
      <c r="C8" s="2300"/>
      <c r="D8" s="2300" t="s">
        <v>2703</v>
      </c>
      <c r="E8" s="2300"/>
      <c r="F8" s="2425"/>
    </row>
    <row r="9" spans="1:6">
      <c r="A9" s="2316" t="s">
        <v>2704</v>
      </c>
      <c r="B9" s="2300"/>
      <c r="C9" s="2300"/>
      <c r="D9" s="2300" t="s">
        <v>2705</v>
      </c>
      <c r="E9" s="2300"/>
      <c r="F9" s="2425"/>
    </row>
    <row r="10" spans="1:6" ht="15.75" thickBot="1">
      <c r="A10" s="2316"/>
      <c r="B10" s="2300"/>
      <c r="C10" s="2300"/>
      <c r="D10" s="2300"/>
      <c r="E10" s="2300"/>
      <c r="F10" s="2425"/>
    </row>
    <row r="11" spans="1:6">
      <c r="A11" s="2435"/>
      <c r="B11" s="2481"/>
      <c r="C11" s="2450"/>
      <c r="D11" s="2450"/>
      <c r="E11" s="2450" t="s">
        <v>2706</v>
      </c>
      <c r="F11" s="2450"/>
    </row>
    <row r="12" spans="1:6">
      <c r="A12" s="2454" t="s">
        <v>1718</v>
      </c>
      <c r="B12" s="2301" t="s">
        <v>3588</v>
      </c>
      <c r="C12" s="2396"/>
      <c r="D12" s="2455" t="s">
        <v>2707</v>
      </c>
      <c r="E12" s="2455" t="s">
        <v>2754</v>
      </c>
      <c r="F12" s="2455" t="s">
        <v>2322</v>
      </c>
    </row>
    <row r="13" spans="1:6">
      <c r="A13" s="2454" t="s">
        <v>1721</v>
      </c>
      <c r="B13" s="2482"/>
      <c r="C13" s="2425"/>
      <c r="D13" s="2455" t="s">
        <v>1364</v>
      </c>
      <c r="E13" s="2455" t="s">
        <v>2755</v>
      </c>
      <c r="F13" s="2455"/>
    </row>
    <row r="14" spans="1:6" ht="15.75" thickBot="1">
      <c r="A14" s="2458"/>
      <c r="B14" s="2446" t="s">
        <v>3007</v>
      </c>
      <c r="C14" s="2460"/>
      <c r="D14" s="2459" t="s">
        <v>3008</v>
      </c>
      <c r="E14" s="2459" t="s">
        <v>3009</v>
      </c>
      <c r="F14" s="2459" t="s">
        <v>3010</v>
      </c>
    </row>
    <row r="15" spans="1:6">
      <c r="A15" s="2483">
        <v>1</v>
      </c>
      <c r="B15" s="2484" t="s">
        <v>2984</v>
      </c>
      <c r="C15" s="2342"/>
      <c r="D15" s="2485"/>
      <c r="E15" s="2486"/>
      <c r="F15" s="2487"/>
    </row>
    <row r="16" spans="1:6" ht="15.75" thickBot="1">
      <c r="A16" s="2483">
        <v>2</v>
      </c>
      <c r="B16" s="2310" t="s">
        <v>3617</v>
      </c>
      <c r="C16" s="2342"/>
      <c r="D16" s="2488"/>
      <c r="E16" s="2489"/>
      <c r="F16" s="2490"/>
    </row>
    <row r="17" spans="1:7">
      <c r="A17" s="2483">
        <v>3</v>
      </c>
      <c r="B17" s="2310" t="s">
        <v>2756</v>
      </c>
      <c r="C17" s="2342"/>
      <c r="D17" s="2491">
        <v>703536</v>
      </c>
      <c r="E17" s="2485"/>
      <c r="F17" s="2490"/>
    </row>
    <row r="18" spans="1:7">
      <c r="A18" s="2483">
        <v>4</v>
      </c>
      <c r="B18" s="2310" t="s">
        <v>2757</v>
      </c>
      <c r="C18" s="2342"/>
      <c r="D18" s="2491">
        <v>8290556</v>
      </c>
      <c r="E18" s="2485"/>
      <c r="F18" s="2490"/>
    </row>
    <row r="19" spans="1:7">
      <c r="A19" s="2802">
        <v>5</v>
      </c>
      <c r="B19" s="2544" t="s">
        <v>4402</v>
      </c>
      <c r="C19" s="2564"/>
      <c r="D19" s="2803"/>
      <c r="E19" s="2485"/>
      <c r="F19" s="2490"/>
      <c r="G19" s="1581"/>
    </row>
    <row r="20" spans="1:7">
      <c r="A20" s="2483">
        <v>6</v>
      </c>
      <c r="B20" s="2310" t="s">
        <v>2758</v>
      </c>
      <c r="C20" s="2342"/>
      <c r="D20" s="2491">
        <v>26477104</v>
      </c>
      <c r="E20" s="2485"/>
      <c r="F20" s="2490"/>
    </row>
    <row r="21" spans="1:7">
      <c r="A21" s="2483">
        <v>7</v>
      </c>
      <c r="B21" s="2310" t="s">
        <v>2759</v>
      </c>
      <c r="C21" s="2342"/>
      <c r="D21" s="2491">
        <v>18209842</v>
      </c>
      <c r="E21" s="2485"/>
      <c r="F21" s="2490"/>
    </row>
    <row r="22" spans="1:7">
      <c r="A22" s="2483">
        <v>8</v>
      </c>
      <c r="B22" s="2310" t="s">
        <v>2760</v>
      </c>
      <c r="C22" s="2342"/>
      <c r="D22" s="2491">
        <v>410506</v>
      </c>
      <c r="E22" s="2485"/>
      <c r="F22" s="2490"/>
    </row>
    <row r="23" spans="1:7">
      <c r="A23" s="2483">
        <v>9</v>
      </c>
      <c r="B23" s="2310" t="s">
        <v>2761</v>
      </c>
      <c r="C23" s="2342"/>
      <c r="D23" s="2491">
        <v>1113150</v>
      </c>
      <c r="E23" s="2485"/>
      <c r="F23" s="2490"/>
    </row>
    <row r="24" spans="1:7">
      <c r="A24" s="2483">
        <v>10</v>
      </c>
      <c r="B24" s="2310" t="s">
        <v>3620</v>
      </c>
      <c r="C24" s="2342"/>
      <c r="D24" s="2491">
        <v>8011868</v>
      </c>
      <c r="E24" s="2485"/>
      <c r="F24" s="2490"/>
    </row>
    <row r="25" spans="1:7" ht="15.75" thickBot="1">
      <c r="A25" s="2483">
        <v>11</v>
      </c>
      <c r="B25" s="2310" t="s">
        <v>1034</v>
      </c>
      <c r="C25" s="2342"/>
      <c r="D25" s="2492">
        <f>SUM(D17:D24)</f>
        <v>63216562</v>
      </c>
      <c r="E25" s="2485"/>
      <c r="F25" s="2490"/>
    </row>
    <row r="26" spans="1:7" ht="15.75" thickBot="1">
      <c r="A26" s="2483">
        <v>12</v>
      </c>
      <c r="B26" s="2310" t="s">
        <v>3609</v>
      </c>
      <c r="C26" s="2342"/>
      <c r="D26" s="2493"/>
      <c r="E26" s="2489"/>
      <c r="F26" s="2490"/>
    </row>
    <row r="27" spans="1:7">
      <c r="A27" s="2483">
        <v>13</v>
      </c>
      <c r="B27" s="2310" t="s">
        <v>2756</v>
      </c>
      <c r="C27" s="2342"/>
      <c r="D27" s="2491">
        <v>480320</v>
      </c>
      <c r="E27" s="2485"/>
      <c r="F27" s="2490"/>
    </row>
    <row r="28" spans="1:7">
      <c r="A28" s="2483">
        <v>14</v>
      </c>
      <c r="B28" s="2310" t="s">
        <v>2757</v>
      </c>
      <c r="C28" s="2342"/>
      <c r="D28" s="2491">
        <v>3359109</v>
      </c>
      <c r="E28" s="2485"/>
      <c r="F28" s="2490"/>
    </row>
    <row r="29" spans="1:7">
      <c r="A29" s="2802">
        <v>15</v>
      </c>
      <c r="B29" s="2544" t="s">
        <v>4402</v>
      </c>
      <c r="C29" s="2564"/>
      <c r="D29" s="2803"/>
      <c r="E29" s="2485"/>
      <c r="F29" s="2490"/>
      <c r="G29" s="1581"/>
    </row>
    <row r="30" spans="1:7">
      <c r="A30" s="2483">
        <v>16</v>
      </c>
      <c r="B30" s="2310" t="s">
        <v>2758</v>
      </c>
      <c r="C30" s="2342"/>
      <c r="D30" s="2491">
        <v>28734128</v>
      </c>
      <c r="E30" s="2485"/>
      <c r="F30" s="2490"/>
    </row>
    <row r="31" spans="1:7">
      <c r="A31" s="2483">
        <v>17</v>
      </c>
      <c r="B31" s="2310" t="s">
        <v>3620</v>
      </c>
      <c r="C31" s="2342"/>
      <c r="D31" s="2491">
        <v>48192</v>
      </c>
      <c r="E31" s="2485"/>
      <c r="F31" s="2490"/>
    </row>
    <row r="32" spans="1:7" ht="15.75" thickBot="1">
      <c r="A32" s="2483">
        <v>18</v>
      </c>
      <c r="B32" s="2310" t="s">
        <v>1035</v>
      </c>
      <c r="C32" s="2342"/>
      <c r="D32" s="2492">
        <f>SUM(D27:D31)</f>
        <v>32621749</v>
      </c>
      <c r="E32" s="2485"/>
      <c r="F32" s="2490"/>
    </row>
    <row r="33" spans="1:6" ht="15.75" thickBot="1">
      <c r="A33" s="2483">
        <v>19</v>
      </c>
      <c r="B33" s="2310" t="s">
        <v>1036</v>
      </c>
      <c r="C33" s="2342"/>
      <c r="D33" s="2493"/>
      <c r="E33" s="2489"/>
      <c r="F33" s="2490"/>
    </row>
    <row r="34" spans="1:6">
      <c r="A34" s="2483">
        <v>20</v>
      </c>
      <c r="B34" s="2310" t="s">
        <v>1037</v>
      </c>
      <c r="C34" s="2342"/>
      <c r="D34" s="2492">
        <f>D17+D27</f>
        <v>1183856</v>
      </c>
      <c r="E34" s="2485"/>
      <c r="F34" s="2490"/>
    </row>
    <row r="35" spans="1:6">
      <c r="A35" s="2483">
        <v>21</v>
      </c>
      <c r="B35" s="1748" t="s">
        <v>4085</v>
      </c>
      <c r="C35" s="2342"/>
      <c r="D35" s="2492">
        <f>D18+D28</f>
        <v>11649665</v>
      </c>
      <c r="E35" s="2485"/>
      <c r="F35" s="2490"/>
    </row>
    <row r="36" spans="1:6">
      <c r="A36" s="2802">
        <v>22</v>
      </c>
      <c r="B36" s="2544" t="s">
        <v>4403</v>
      </c>
      <c r="C36" s="2564"/>
      <c r="D36" s="2755">
        <f>D19+D29</f>
        <v>0</v>
      </c>
      <c r="E36" s="2485"/>
      <c r="F36" s="2490"/>
    </row>
    <row r="37" spans="1:6">
      <c r="A37" s="2483">
        <v>23</v>
      </c>
      <c r="B37" s="1748" t="s">
        <v>4086</v>
      </c>
      <c r="C37" s="2342"/>
      <c r="D37" s="2492">
        <f>D20+D30</f>
        <v>55211232</v>
      </c>
      <c r="E37" s="2485"/>
      <c r="F37" s="2490"/>
    </row>
    <row r="38" spans="1:6">
      <c r="A38" s="2483">
        <v>24</v>
      </c>
      <c r="B38" s="1748" t="s">
        <v>4087</v>
      </c>
      <c r="C38" s="2342"/>
      <c r="D38" s="2492">
        <f>D21</f>
        <v>18209842</v>
      </c>
      <c r="E38" s="2485"/>
      <c r="F38" s="2490"/>
    </row>
    <row r="39" spans="1:6">
      <c r="A39" s="2483">
        <v>25</v>
      </c>
      <c r="B39" s="1748" t="s">
        <v>4088</v>
      </c>
      <c r="C39" s="2342"/>
      <c r="D39" s="2492">
        <f>D22</f>
        <v>410506</v>
      </c>
      <c r="E39" s="2485"/>
      <c r="F39" s="2490"/>
    </row>
    <row r="40" spans="1:6">
      <c r="A40" s="2483">
        <v>26</v>
      </c>
      <c r="B40" s="1748" t="s">
        <v>4089</v>
      </c>
      <c r="C40" s="2342"/>
      <c r="D40" s="2492">
        <f>D23</f>
        <v>1113150</v>
      </c>
      <c r="E40" s="2485"/>
      <c r="F40" s="2490"/>
    </row>
    <row r="41" spans="1:6" ht="15.75" thickBot="1">
      <c r="A41" s="2483">
        <v>27</v>
      </c>
      <c r="B41" s="1748" t="s">
        <v>4090</v>
      </c>
      <c r="C41" s="2342"/>
      <c r="D41" s="2492">
        <f>D24+D31</f>
        <v>8060060</v>
      </c>
      <c r="E41" s="2488"/>
      <c r="F41" s="2494"/>
    </row>
    <row r="42" spans="1:6" ht="15.75" thickBot="1">
      <c r="A42" s="2483">
        <v>28</v>
      </c>
      <c r="B42" s="1748" t="s">
        <v>4091</v>
      </c>
      <c r="C42" s="2342"/>
      <c r="D42" s="2492">
        <f>SUM(D34:D41)</f>
        <v>95838311</v>
      </c>
      <c r="E42" s="2491">
        <v>57820829</v>
      </c>
      <c r="F42" s="2492">
        <f>D42+E42</f>
        <v>153659140</v>
      </c>
    </row>
    <row r="43" spans="1:6">
      <c r="A43" s="2483">
        <v>29</v>
      </c>
      <c r="B43" s="2484" t="s">
        <v>2985</v>
      </c>
      <c r="C43" s="2342"/>
      <c r="D43" s="2486"/>
      <c r="E43" s="2495"/>
      <c r="F43" s="2496"/>
    </row>
    <row r="44" spans="1:6" ht="15.75" thickBot="1">
      <c r="A44" s="2483">
        <v>30</v>
      </c>
      <c r="B44" s="2310" t="s">
        <v>3617</v>
      </c>
      <c r="C44" s="2342"/>
      <c r="D44" s="2497"/>
      <c r="E44" s="2489"/>
      <c r="F44" s="2490"/>
    </row>
    <row r="45" spans="1:6">
      <c r="A45" s="2483">
        <v>31</v>
      </c>
      <c r="B45" s="2310" t="s">
        <v>2173</v>
      </c>
      <c r="C45" s="2342"/>
      <c r="D45" s="2491"/>
      <c r="E45" s="2485"/>
      <c r="F45" s="2490"/>
    </row>
    <row r="46" spans="1:6">
      <c r="A46" s="2483">
        <v>32</v>
      </c>
      <c r="B46" s="2310" t="s">
        <v>2174</v>
      </c>
      <c r="C46" s="2342"/>
      <c r="D46" s="2491"/>
      <c r="E46" s="2485"/>
      <c r="F46" s="2490"/>
    </row>
    <row r="47" spans="1:6">
      <c r="A47" s="2483">
        <v>33</v>
      </c>
      <c r="B47" s="2310" t="s">
        <v>2175</v>
      </c>
      <c r="C47" s="2342"/>
      <c r="D47" s="2491">
        <v>1356142</v>
      </c>
      <c r="E47" s="2485"/>
      <c r="F47" s="2490"/>
    </row>
    <row r="48" spans="1:6">
      <c r="A48" s="2483">
        <v>34</v>
      </c>
      <c r="B48" s="2310" t="s">
        <v>2176</v>
      </c>
      <c r="C48" s="2342"/>
      <c r="D48" s="2491"/>
      <c r="E48" s="2485"/>
      <c r="F48" s="2490"/>
    </row>
    <row r="49" spans="1:6">
      <c r="A49" s="2483">
        <v>35</v>
      </c>
      <c r="B49" s="2310" t="s">
        <v>2757</v>
      </c>
      <c r="C49" s="2342"/>
      <c r="D49" s="2491"/>
      <c r="E49" s="2485"/>
      <c r="F49" s="2490"/>
    </row>
    <row r="50" spans="1:6">
      <c r="A50" s="2483">
        <v>36</v>
      </c>
      <c r="B50" s="2310" t="s">
        <v>2758</v>
      </c>
      <c r="C50" s="2342"/>
      <c r="D50" s="2491">
        <v>14488500</v>
      </c>
      <c r="E50" s="2485"/>
      <c r="F50" s="2490"/>
    </row>
    <row r="51" spans="1:6">
      <c r="A51" s="2483">
        <v>37</v>
      </c>
      <c r="B51" s="2310" t="s">
        <v>2759</v>
      </c>
      <c r="C51" s="2342"/>
      <c r="D51" s="2491">
        <v>8653495</v>
      </c>
      <c r="E51" s="2485"/>
      <c r="F51" s="2490"/>
    </row>
    <row r="52" spans="1:6">
      <c r="A52" s="2483">
        <v>38</v>
      </c>
      <c r="B52" s="2310" t="s">
        <v>2760</v>
      </c>
      <c r="C52" s="2342"/>
      <c r="D52" s="2491">
        <v>206073</v>
      </c>
      <c r="E52" s="2485"/>
      <c r="F52" s="2490"/>
    </row>
    <row r="53" spans="1:6">
      <c r="A53" s="2483">
        <v>39</v>
      </c>
      <c r="B53" s="2310" t="s">
        <v>2761</v>
      </c>
      <c r="C53" s="2342"/>
      <c r="D53" s="2491">
        <v>436906</v>
      </c>
      <c r="E53" s="2485"/>
      <c r="F53" s="2490"/>
    </row>
    <row r="54" spans="1:6">
      <c r="A54" s="2483">
        <v>40</v>
      </c>
      <c r="B54" s="2310" t="s">
        <v>3620</v>
      </c>
      <c r="C54" s="2342"/>
      <c r="D54" s="2491">
        <v>3336541</v>
      </c>
      <c r="E54" s="2485"/>
      <c r="F54" s="2490"/>
    </row>
    <row r="55" spans="1:6" ht="15.75" thickBot="1">
      <c r="A55" s="2483">
        <v>41</v>
      </c>
      <c r="B55" s="2310" t="s">
        <v>2177</v>
      </c>
      <c r="C55" s="2342"/>
      <c r="D55" s="2492">
        <f>SUM(D45:D54)</f>
        <v>28477657</v>
      </c>
      <c r="E55" s="2485"/>
      <c r="F55" s="2490"/>
    </row>
    <row r="56" spans="1:6" ht="15.75" thickBot="1">
      <c r="A56" s="2483">
        <v>42</v>
      </c>
      <c r="B56" s="2310" t="s">
        <v>3609</v>
      </c>
      <c r="C56" s="2342"/>
      <c r="D56" s="2493"/>
      <c r="E56" s="2489"/>
      <c r="F56" s="2490"/>
    </row>
    <row r="57" spans="1:6">
      <c r="A57" s="2483">
        <v>43</v>
      </c>
      <c r="B57" s="2310" t="s">
        <v>2173</v>
      </c>
      <c r="C57" s="2342"/>
      <c r="D57" s="2491"/>
      <c r="E57" s="2485"/>
      <c r="F57" s="2490"/>
    </row>
    <row r="58" spans="1:6">
      <c r="A58" s="2483">
        <v>44</v>
      </c>
      <c r="B58" s="2310" t="s">
        <v>2178</v>
      </c>
      <c r="C58" s="2342"/>
      <c r="D58" s="2491"/>
      <c r="E58" s="2485"/>
      <c r="F58" s="2490"/>
    </row>
    <row r="59" spans="1:6">
      <c r="A59" s="2483">
        <v>45</v>
      </c>
      <c r="B59" s="2310" t="s">
        <v>2175</v>
      </c>
      <c r="C59" s="2342"/>
      <c r="D59" s="2491"/>
      <c r="E59" s="2485"/>
      <c r="F59" s="2490"/>
    </row>
    <row r="60" spans="1:6">
      <c r="A60" s="2483">
        <v>46</v>
      </c>
      <c r="B60" s="2310" t="s">
        <v>2176</v>
      </c>
      <c r="C60" s="2342"/>
      <c r="D60" s="2491"/>
      <c r="E60" s="2485"/>
      <c r="F60" s="2490"/>
    </row>
    <row r="61" spans="1:6">
      <c r="A61" s="2483">
        <v>47</v>
      </c>
      <c r="B61" s="2310" t="s">
        <v>2757</v>
      </c>
      <c r="C61" s="2342"/>
      <c r="D61" s="2491"/>
      <c r="E61" s="2485"/>
      <c r="F61" s="2490"/>
    </row>
    <row r="62" spans="1:6">
      <c r="A62" s="2483">
        <v>48</v>
      </c>
      <c r="B62" s="2310" t="s">
        <v>2758</v>
      </c>
      <c r="C62" s="2342"/>
      <c r="D62" s="2491">
        <v>3584677</v>
      </c>
      <c r="E62" s="2485"/>
      <c r="F62" s="2490"/>
    </row>
    <row r="63" spans="1:6">
      <c r="A63" s="2483">
        <v>49</v>
      </c>
      <c r="B63" s="2310" t="s">
        <v>3620</v>
      </c>
      <c r="C63" s="2342"/>
      <c r="D63" s="2491">
        <v>23736</v>
      </c>
      <c r="E63" s="2485"/>
      <c r="F63" s="2490"/>
    </row>
    <row r="64" spans="1:6" ht="15.75" thickBot="1">
      <c r="A64" s="2458">
        <v>50</v>
      </c>
      <c r="B64" s="2427" t="s">
        <v>2166</v>
      </c>
      <c r="C64" s="2428"/>
      <c r="D64" s="2498">
        <f>SUM(D57:D63)</f>
        <v>3608413</v>
      </c>
      <c r="E64" s="2488"/>
      <c r="F64" s="2494"/>
    </row>
    <row r="65" spans="1:6">
      <c r="A65" s="2637" t="s">
        <v>4659</v>
      </c>
      <c r="B65" s="1986"/>
    </row>
    <row r="66" spans="1:6" ht="15.75" thickBot="1">
      <c r="A66" s="2301" t="s">
        <v>2167</v>
      </c>
      <c r="B66" s="2301"/>
      <c r="C66" s="2301"/>
      <c r="D66" s="2301"/>
      <c r="E66" s="2301"/>
      <c r="F66" s="2301"/>
    </row>
    <row r="67" spans="1:6">
      <c r="A67" s="2338" t="s">
        <v>1789</v>
      </c>
      <c r="B67" s="2339"/>
      <c r="C67" s="2433" t="s">
        <v>1335</v>
      </c>
      <c r="D67" s="2339"/>
      <c r="E67" s="2434" t="s">
        <v>1791</v>
      </c>
      <c r="F67" s="2435" t="s">
        <v>1792</v>
      </c>
    </row>
    <row r="68" spans="1:6">
      <c r="A68" s="1582" t="str">
        <f>'Data Sheet'!$C$25</f>
        <v xml:space="preserve"> New York State Electric &amp; Gas Corporation</v>
      </c>
      <c r="B68" s="2300"/>
      <c r="C68" s="2316" t="s">
        <v>1128</v>
      </c>
      <c r="D68" s="2300"/>
      <c r="E68" s="2439" t="s">
        <v>1794</v>
      </c>
      <c r="F68" s="2440"/>
    </row>
    <row r="69" spans="1:6" ht="15.75" thickBot="1">
      <c r="A69" s="2426"/>
      <c r="B69" s="2427"/>
      <c r="C69" s="2426" t="s">
        <v>1129</v>
      </c>
      <c r="D69" s="2427"/>
      <c r="E69" s="2441" t="str">
        <f>'Data Sheet'!$C$40</f>
        <v xml:space="preserve"> </v>
      </c>
      <c r="F69" s="2262" t="str">
        <f>'Data Sheet'!$C$38</f>
        <v>12/31/2016</v>
      </c>
    </row>
    <row r="70" spans="1:6" ht="16.5" thickBot="1">
      <c r="A70" s="2444" t="s">
        <v>2168</v>
      </c>
      <c r="B70" s="2445"/>
      <c r="C70" s="2446"/>
      <c r="D70" s="2446"/>
      <c r="E70" s="2446"/>
      <c r="F70" s="2447"/>
    </row>
    <row r="71" spans="1:6">
      <c r="A71" s="2435"/>
      <c r="B71" s="2481"/>
      <c r="C71" s="2450"/>
      <c r="D71" s="2450"/>
      <c r="E71" s="2450" t="s">
        <v>2706</v>
      </c>
      <c r="F71" s="2450"/>
    </row>
    <row r="72" spans="1:6">
      <c r="A72" s="2454" t="s">
        <v>1718</v>
      </c>
      <c r="B72" s="2301" t="s">
        <v>3588</v>
      </c>
      <c r="C72" s="2396"/>
      <c r="D72" s="2455" t="s">
        <v>2707</v>
      </c>
      <c r="E72" s="2455" t="s">
        <v>2754</v>
      </c>
      <c r="F72" s="2455" t="s">
        <v>2322</v>
      </c>
    </row>
    <row r="73" spans="1:6">
      <c r="A73" s="2454" t="s">
        <v>1721</v>
      </c>
      <c r="B73" s="2499"/>
      <c r="C73" s="2425"/>
      <c r="D73" s="2455" t="s">
        <v>1364</v>
      </c>
      <c r="E73" s="2455" t="s">
        <v>2755</v>
      </c>
      <c r="F73" s="2455"/>
    </row>
    <row r="74" spans="1:6" ht="15.75" thickBot="1">
      <c r="A74" s="2458"/>
      <c r="B74" s="2446" t="s">
        <v>3007</v>
      </c>
      <c r="C74" s="2460"/>
      <c r="D74" s="2459" t="s">
        <v>3008</v>
      </c>
      <c r="E74" s="2459" t="s">
        <v>3009</v>
      </c>
      <c r="F74" s="2459" t="s">
        <v>3010</v>
      </c>
    </row>
    <row r="75" spans="1:6">
      <c r="A75" s="2483"/>
      <c r="B75" s="2484" t="s">
        <v>2169</v>
      </c>
      <c r="C75" s="2342"/>
      <c r="D75" s="2500"/>
      <c r="E75" s="2486"/>
      <c r="F75" s="2487"/>
    </row>
    <row r="76" spans="1:6" ht="15.75" thickBot="1">
      <c r="A76" s="2483">
        <v>51</v>
      </c>
      <c r="B76" s="2310" t="s">
        <v>1036</v>
      </c>
      <c r="C76" s="2342"/>
      <c r="D76" s="2488"/>
      <c r="E76" s="2489"/>
      <c r="F76" s="2490"/>
    </row>
    <row r="77" spans="1:6">
      <c r="A77" s="2483">
        <v>52</v>
      </c>
      <c r="B77" s="2310" t="s">
        <v>2170</v>
      </c>
      <c r="C77" s="2342"/>
      <c r="D77" s="2492">
        <v>3608413</v>
      </c>
      <c r="E77" s="2485"/>
      <c r="F77" s="2490"/>
    </row>
    <row r="78" spans="1:6">
      <c r="A78" s="2454">
        <v>53</v>
      </c>
      <c r="B78" s="2300" t="s">
        <v>2171</v>
      </c>
      <c r="C78" s="2425"/>
      <c r="D78" s="2465"/>
      <c r="E78" s="2485"/>
      <c r="F78" s="2490"/>
    </row>
    <row r="79" spans="1:6">
      <c r="A79" s="2483"/>
      <c r="B79" s="2310" t="s">
        <v>2172</v>
      </c>
      <c r="C79" s="2342"/>
      <c r="D79" s="2492">
        <f>D46+D58</f>
        <v>0</v>
      </c>
      <c r="E79" s="2485"/>
      <c r="F79" s="2490"/>
    </row>
    <row r="80" spans="1:6">
      <c r="A80" s="2483">
        <v>54</v>
      </c>
      <c r="B80" s="2310" t="s">
        <v>2142</v>
      </c>
      <c r="C80" s="2342"/>
      <c r="D80" s="2492">
        <f>D47+D59</f>
        <v>1356142</v>
      </c>
      <c r="E80" s="2485"/>
      <c r="F80" s="2490"/>
    </row>
    <row r="81" spans="1:6">
      <c r="A81" s="2454">
        <v>55</v>
      </c>
      <c r="B81" s="2300" t="s">
        <v>2176</v>
      </c>
      <c r="C81" s="2425"/>
      <c r="D81" s="2465"/>
      <c r="E81" s="2485"/>
      <c r="F81" s="2490"/>
    </row>
    <row r="82" spans="1:6">
      <c r="A82" s="2483"/>
      <c r="B82" s="2310" t="s">
        <v>2143</v>
      </c>
      <c r="C82" s="2342"/>
      <c r="D82" s="2492">
        <f>D48+D60</f>
        <v>0</v>
      </c>
      <c r="E82" s="2485"/>
      <c r="F82" s="2490"/>
    </row>
    <row r="83" spans="1:6">
      <c r="A83" s="2483">
        <v>56</v>
      </c>
      <c r="B83" s="2310" t="s">
        <v>2144</v>
      </c>
      <c r="C83" s="2342"/>
      <c r="D83" s="2492">
        <f>D49+D61</f>
        <v>0</v>
      </c>
      <c r="E83" s="2485"/>
      <c r="F83" s="2490"/>
    </row>
    <row r="84" spans="1:6">
      <c r="A84" s="2483">
        <v>57</v>
      </c>
      <c r="B84" s="2310" t="s">
        <v>2145</v>
      </c>
      <c r="C84" s="2342"/>
      <c r="D84" s="2492">
        <f>D50+D62</f>
        <v>18073177</v>
      </c>
      <c r="E84" s="2485"/>
      <c r="F84" s="2490"/>
    </row>
    <row r="85" spans="1:6">
      <c r="A85" s="2483">
        <v>58</v>
      </c>
      <c r="B85" s="2310" t="s">
        <v>2146</v>
      </c>
      <c r="C85" s="2342"/>
      <c r="D85" s="2492">
        <f>D51</f>
        <v>8653495</v>
      </c>
      <c r="E85" s="2485"/>
      <c r="F85" s="2490"/>
    </row>
    <row r="86" spans="1:6">
      <c r="A86" s="2483">
        <v>59</v>
      </c>
      <c r="B86" s="2310" t="s">
        <v>2147</v>
      </c>
      <c r="C86" s="2342"/>
      <c r="D86" s="2492">
        <f>D52</f>
        <v>206073</v>
      </c>
      <c r="E86" s="2485"/>
      <c r="F86" s="2490"/>
    </row>
    <row r="87" spans="1:6">
      <c r="A87" s="2483">
        <v>60</v>
      </c>
      <c r="B87" s="2310" t="s">
        <v>2148</v>
      </c>
      <c r="C87" s="2342"/>
      <c r="D87" s="2492">
        <f>D53</f>
        <v>436906</v>
      </c>
      <c r="E87" s="2485"/>
      <c r="F87" s="2490"/>
    </row>
    <row r="88" spans="1:6" ht="15.75" thickBot="1">
      <c r="A88" s="2483">
        <v>61</v>
      </c>
      <c r="B88" s="2310" t="s">
        <v>2149</v>
      </c>
      <c r="C88" s="2342"/>
      <c r="D88" s="2492">
        <f>D54+D63</f>
        <v>3360277</v>
      </c>
      <c r="E88" s="2488"/>
      <c r="F88" s="2494"/>
    </row>
    <row r="89" spans="1:6">
      <c r="A89" s="2483">
        <v>62</v>
      </c>
      <c r="B89" s="2310" t="s">
        <v>2150</v>
      </c>
      <c r="C89" s="2342"/>
      <c r="D89" s="2492">
        <v>32086070</v>
      </c>
      <c r="E89" s="2491">
        <v>19358088</v>
      </c>
      <c r="F89" s="2492">
        <v>51444158</v>
      </c>
    </row>
    <row r="90" spans="1:6">
      <c r="A90" s="2483">
        <v>63</v>
      </c>
      <c r="B90" s="2484" t="s">
        <v>2151</v>
      </c>
      <c r="C90" s="2342"/>
      <c r="D90" s="2492"/>
      <c r="E90" s="2492"/>
      <c r="F90" s="2492">
        <f>D90+E90</f>
        <v>0</v>
      </c>
    </row>
    <row r="91" spans="1:6">
      <c r="A91" s="2483">
        <v>64</v>
      </c>
      <c r="B91" s="2310" t="s">
        <v>2152</v>
      </c>
      <c r="C91" s="2342"/>
      <c r="D91" s="2491"/>
      <c r="E91" s="2491"/>
      <c r="F91" s="2492">
        <f>D91+E91</f>
        <v>0</v>
      </c>
    </row>
    <row r="92" spans="1:6" ht="15.75" thickBot="1">
      <c r="A92" s="2483">
        <v>65</v>
      </c>
      <c r="B92" s="2310" t="s">
        <v>2153</v>
      </c>
      <c r="C92" s="2342"/>
      <c r="D92" s="2492">
        <v>127924381</v>
      </c>
      <c r="E92" s="2492">
        <f>E42+E89+E91</f>
        <v>77178917</v>
      </c>
      <c r="F92" s="2492">
        <f>F42+F89+F91</f>
        <v>205103298</v>
      </c>
    </row>
    <row r="93" spans="1:6">
      <c r="A93" s="2483">
        <v>66</v>
      </c>
      <c r="B93" s="2484" t="s">
        <v>2154</v>
      </c>
      <c r="C93" s="2342"/>
      <c r="D93" s="2500"/>
      <c r="E93" s="2486"/>
      <c r="F93" s="2487"/>
    </row>
    <row r="94" spans="1:6" ht="15.75" thickBot="1">
      <c r="A94" s="2483">
        <v>67</v>
      </c>
      <c r="B94" s="2310" t="s">
        <v>2155</v>
      </c>
      <c r="C94" s="2342"/>
      <c r="D94" s="2488"/>
      <c r="E94" s="2497"/>
      <c r="F94" s="2494"/>
    </row>
    <row r="95" spans="1:6">
      <c r="A95" s="2483">
        <v>68</v>
      </c>
      <c r="B95" s="2310" t="s">
        <v>2156</v>
      </c>
      <c r="C95" s="2342"/>
      <c r="D95" s="2491">
        <v>38223649</v>
      </c>
      <c r="E95" s="2491">
        <v>23060997</v>
      </c>
      <c r="F95" s="2492">
        <f>D95+E95</f>
        <v>61284646</v>
      </c>
    </row>
    <row r="96" spans="1:6">
      <c r="A96" s="2483">
        <v>69</v>
      </c>
      <c r="B96" s="2310" t="s">
        <v>2157</v>
      </c>
      <c r="C96" s="2342"/>
      <c r="D96" s="2491">
        <v>12927613</v>
      </c>
      <c r="E96" s="2491">
        <v>7799455</v>
      </c>
      <c r="F96" s="2492">
        <f>D96+E96</f>
        <v>20727068</v>
      </c>
    </row>
    <row r="97" spans="1:6">
      <c r="A97" s="2483">
        <v>70</v>
      </c>
      <c r="B97" s="2310" t="s">
        <v>2158</v>
      </c>
      <c r="C97" s="2342"/>
      <c r="D97" s="2491"/>
      <c r="E97" s="2491"/>
      <c r="F97" s="2492">
        <f>D97+E97</f>
        <v>0</v>
      </c>
    </row>
    <row r="98" spans="1:6" ht="15.75" thickBot="1">
      <c r="A98" s="2483">
        <v>71</v>
      </c>
      <c r="B98" s="2310" t="s">
        <v>2159</v>
      </c>
      <c r="C98" s="2342"/>
      <c r="D98" s="2492">
        <f>SUM(D95:D97)</f>
        <v>51151262</v>
      </c>
      <c r="E98" s="2492">
        <f>SUM(E95:E97)</f>
        <v>30860452</v>
      </c>
      <c r="F98" s="2492">
        <f>SUM(F95:F97)</f>
        <v>82011714</v>
      </c>
    </row>
    <row r="99" spans="1:6" ht="15.75" thickBot="1">
      <c r="A99" s="2483">
        <v>72</v>
      </c>
      <c r="B99" s="2310" t="s">
        <v>2160</v>
      </c>
      <c r="C99" s="2342"/>
      <c r="D99" s="2501"/>
      <c r="E99" s="2493"/>
      <c r="F99" s="2502"/>
    </row>
    <row r="100" spans="1:6">
      <c r="A100" s="2483">
        <v>73</v>
      </c>
      <c r="B100" s="2310" t="s">
        <v>2156</v>
      </c>
      <c r="C100" s="2342"/>
      <c r="D100" s="2491"/>
      <c r="E100" s="2491"/>
      <c r="F100" s="2492">
        <f>D100+E100</f>
        <v>0</v>
      </c>
    </row>
    <row r="101" spans="1:6">
      <c r="A101" s="2483">
        <v>74</v>
      </c>
      <c r="B101" s="2310" t="s">
        <v>2157</v>
      </c>
      <c r="C101" s="2342"/>
      <c r="D101" s="2491"/>
      <c r="E101" s="2491"/>
      <c r="F101" s="2492">
        <f>D101+E101</f>
        <v>0</v>
      </c>
    </row>
    <row r="102" spans="1:6">
      <c r="A102" s="2483">
        <v>75</v>
      </c>
      <c r="B102" s="2310" t="s">
        <v>2158</v>
      </c>
      <c r="C102" s="2342"/>
      <c r="D102" s="2491"/>
      <c r="E102" s="2491"/>
      <c r="F102" s="2492">
        <f>D102+E102</f>
        <v>0</v>
      </c>
    </row>
    <row r="103" spans="1:6">
      <c r="A103" s="2483">
        <v>76</v>
      </c>
      <c r="B103" s="2310" t="s">
        <v>2762</v>
      </c>
      <c r="C103" s="2342"/>
      <c r="D103" s="2492">
        <f>SUM(D100:D102)</f>
        <v>0</v>
      </c>
      <c r="E103" s="2492">
        <f>SUM(E100:E102)</f>
        <v>0</v>
      </c>
      <c r="F103" s="2492">
        <f>SUM(F100:F102)</f>
        <v>0</v>
      </c>
    </row>
    <row r="104" spans="1:6">
      <c r="A104" s="2454">
        <v>77</v>
      </c>
      <c r="B104" s="2300" t="s">
        <v>2763</v>
      </c>
      <c r="C104" s="2425"/>
      <c r="D104" s="2465"/>
      <c r="E104" s="2465"/>
      <c r="F104" s="2465"/>
    </row>
    <row r="105" spans="1:6">
      <c r="A105" s="2454">
        <v>78</v>
      </c>
      <c r="B105" s="2473"/>
      <c r="C105" s="2503"/>
      <c r="D105" s="2504"/>
      <c r="E105" s="2504"/>
      <c r="F105" s="2465">
        <f t="shared" ref="F105:F124" si="0">D105+E105</f>
        <v>0</v>
      </c>
    </row>
    <row r="106" spans="1:6">
      <c r="A106" s="2454">
        <v>79</v>
      </c>
      <c r="B106" s="2473"/>
      <c r="C106" s="2503"/>
      <c r="D106" s="2504"/>
      <c r="E106" s="2504"/>
      <c r="F106" s="2465">
        <f t="shared" si="0"/>
        <v>0</v>
      </c>
    </row>
    <row r="107" spans="1:6">
      <c r="A107" s="2454">
        <v>80</v>
      </c>
      <c r="B107" s="2473"/>
      <c r="C107" s="2503"/>
      <c r="D107" s="2504"/>
      <c r="E107" s="2504"/>
      <c r="F107" s="2465">
        <f t="shared" si="0"/>
        <v>0</v>
      </c>
    </row>
    <row r="108" spans="1:6">
      <c r="A108" s="2454">
        <v>81</v>
      </c>
      <c r="B108" s="2473"/>
      <c r="C108" s="2503"/>
      <c r="D108" s="2504"/>
      <c r="E108" s="2504"/>
      <c r="F108" s="2465">
        <f t="shared" si="0"/>
        <v>0</v>
      </c>
    </row>
    <row r="109" spans="1:6">
      <c r="A109" s="2454">
        <v>82</v>
      </c>
      <c r="B109" s="2473"/>
      <c r="C109" s="2503"/>
      <c r="D109" s="2504"/>
      <c r="E109" s="2504"/>
      <c r="F109" s="2465">
        <f t="shared" si="0"/>
        <v>0</v>
      </c>
    </row>
    <row r="110" spans="1:6">
      <c r="A110" s="2454">
        <v>83</v>
      </c>
      <c r="B110" s="2473"/>
      <c r="C110" s="2503"/>
      <c r="D110" s="2504"/>
      <c r="E110" s="2504"/>
      <c r="F110" s="2465">
        <f t="shared" si="0"/>
        <v>0</v>
      </c>
    </row>
    <row r="111" spans="1:6">
      <c r="A111" s="2454">
        <v>84</v>
      </c>
      <c r="B111" s="2473"/>
      <c r="C111" s="2503"/>
      <c r="D111" s="2504"/>
      <c r="E111" s="2504"/>
      <c r="F111" s="2465">
        <f t="shared" si="0"/>
        <v>0</v>
      </c>
    </row>
    <row r="112" spans="1:6">
      <c r="A112" s="2454">
        <v>85</v>
      </c>
      <c r="B112" s="2473"/>
      <c r="C112" s="2503"/>
      <c r="D112" s="2504"/>
      <c r="E112" s="2504"/>
      <c r="F112" s="2465">
        <f t="shared" si="0"/>
        <v>0</v>
      </c>
    </row>
    <row r="113" spans="1:6">
      <c r="A113" s="2454">
        <v>86</v>
      </c>
      <c r="B113" s="2473"/>
      <c r="C113" s="2503"/>
      <c r="D113" s="2504"/>
      <c r="E113" s="2504"/>
      <c r="F113" s="2465">
        <f t="shared" si="0"/>
        <v>0</v>
      </c>
    </row>
    <row r="114" spans="1:6">
      <c r="A114" s="2454">
        <v>87</v>
      </c>
      <c r="B114" s="2473"/>
      <c r="C114" s="2503"/>
      <c r="D114" s="2504"/>
      <c r="E114" s="2504"/>
      <c r="F114" s="2465">
        <f t="shared" si="0"/>
        <v>0</v>
      </c>
    </row>
    <row r="115" spans="1:6">
      <c r="A115" s="2454">
        <v>88</v>
      </c>
      <c r="B115" s="2473"/>
      <c r="C115" s="2503"/>
      <c r="D115" s="2504"/>
      <c r="E115" s="2504"/>
      <c r="F115" s="2465">
        <f t="shared" si="0"/>
        <v>0</v>
      </c>
    </row>
    <row r="116" spans="1:6">
      <c r="A116" s="2454">
        <v>89</v>
      </c>
      <c r="B116" s="2473"/>
      <c r="C116" s="2503"/>
      <c r="D116" s="2504"/>
      <c r="E116" s="2504"/>
      <c r="F116" s="2465">
        <f t="shared" si="0"/>
        <v>0</v>
      </c>
    </row>
    <row r="117" spans="1:6">
      <c r="A117" s="2454">
        <v>90</v>
      </c>
      <c r="B117" s="2473"/>
      <c r="C117" s="2503"/>
      <c r="D117" s="2504"/>
      <c r="E117" s="2504"/>
      <c r="F117" s="2465">
        <f t="shared" si="0"/>
        <v>0</v>
      </c>
    </row>
    <row r="118" spans="1:6">
      <c r="A118" s="2454">
        <v>91</v>
      </c>
      <c r="B118" s="2473"/>
      <c r="C118" s="2503"/>
      <c r="D118" s="2504"/>
      <c r="E118" s="2504"/>
      <c r="F118" s="2465">
        <f t="shared" si="0"/>
        <v>0</v>
      </c>
    </row>
    <row r="119" spans="1:6">
      <c r="A119" s="2454">
        <v>92</v>
      </c>
      <c r="B119" s="2473"/>
      <c r="C119" s="2503"/>
      <c r="D119" s="2504"/>
      <c r="E119" s="2504"/>
      <c r="F119" s="2465">
        <f t="shared" si="0"/>
        <v>0</v>
      </c>
    </row>
    <row r="120" spans="1:6">
      <c r="A120" s="2454">
        <v>93</v>
      </c>
      <c r="B120" s="2473"/>
      <c r="C120" s="2503"/>
      <c r="D120" s="2504"/>
      <c r="E120" s="2504"/>
      <c r="F120" s="2465">
        <f t="shared" si="0"/>
        <v>0</v>
      </c>
    </row>
    <row r="121" spans="1:6">
      <c r="A121" s="2454">
        <v>94</v>
      </c>
      <c r="B121" s="2473"/>
      <c r="C121" s="2503"/>
      <c r="D121" s="2504"/>
      <c r="E121" s="2504"/>
      <c r="F121" s="2465">
        <f t="shared" si="0"/>
        <v>0</v>
      </c>
    </row>
    <row r="122" spans="1:6">
      <c r="A122" s="2454">
        <v>95</v>
      </c>
      <c r="B122" s="2473"/>
      <c r="C122" s="2503"/>
      <c r="D122" s="2504"/>
      <c r="E122" s="2504"/>
      <c r="F122" s="2465">
        <f t="shared" si="0"/>
        <v>0</v>
      </c>
    </row>
    <row r="123" spans="1:6">
      <c r="A123" s="2454">
        <v>96</v>
      </c>
      <c r="B123" s="2473"/>
      <c r="C123" s="2503"/>
      <c r="D123" s="2504"/>
      <c r="E123" s="2504"/>
      <c r="F123" s="2465">
        <f t="shared" si="0"/>
        <v>0</v>
      </c>
    </row>
    <row r="124" spans="1:6" ht="15.75" thickBot="1">
      <c r="A124" s="2458">
        <v>97</v>
      </c>
      <c r="B124" s="2476"/>
      <c r="C124" s="2505"/>
      <c r="D124" s="2506"/>
      <c r="E124" s="2506"/>
      <c r="F124" s="2498">
        <f t="shared" si="0"/>
        <v>0</v>
      </c>
    </row>
    <row r="125" spans="1:6" ht="15.75" thickBot="1">
      <c r="A125" s="2458">
        <v>98</v>
      </c>
      <c r="B125" s="2427" t="s">
        <v>2764</v>
      </c>
      <c r="C125" s="2428"/>
      <c r="D125" s="2498">
        <f>SUM(D105:D124)</f>
        <v>0</v>
      </c>
      <c r="E125" s="2498">
        <f>SUM(E105:E124)</f>
        <v>0</v>
      </c>
      <c r="F125" s="2498">
        <f>SUM(F104:F124)</f>
        <v>0</v>
      </c>
    </row>
    <row r="126" spans="1:6" ht="15.75" thickBot="1">
      <c r="A126" s="2458">
        <v>99</v>
      </c>
      <c r="B126" s="2427" t="s">
        <v>2765</v>
      </c>
      <c r="C126" s="2428"/>
      <c r="D126" s="2498">
        <f>D92+D98+D103+D125</f>
        <v>179075643</v>
      </c>
      <c r="E126" s="2498">
        <f>E92+E98+E103+E125</f>
        <v>108039369</v>
      </c>
      <c r="F126" s="2498">
        <f>F92+F98+F103+F125</f>
        <v>287115012</v>
      </c>
    </row>
    <row r="127" spans="1:6">
      <c r="A127" s="2637" t="s">
        <v>4659</v>
      </c>
      <c r="B127" s="1986"/>
    </row>
    <row r="128" spans="1:6">
      <c r="A128" s="2301" t="s">
        <v>2766</v>
      </c>
      <c r="B128" s="2301"/>
      <c r="C128" s="2301"/>
      <c r="D128" s="2301"/>
      <c r="E128" s="2301"/>
      <c r="F128" s="2301"/>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31"/>
  <sheetViews>
    <sheetView defaultGridColor="0" topLeftCell="A7" colorId="22" zoomScaleNormal="100" zoomScaleSheetLayoutView="80" workbookViewId="0">
      <selection activeCell="J29" sqref="J29"/>
    </sheetView>
  </sheetViews>
  <sheetFormatPr defaultColWidth="9.6640625" defaultRowHeight="15"/>
  <cols>
    <col min="1" max="1" width="4.6640625" style="9" customWidth="1"/>
    <col min="2" max="2" width="33.88671875" style="9" customWidth="1"/>
    <col min="3" max="7" width="14.6640625" style="9" customWidth="1"/>
    <col min="8" max="8" width="4.6640625" style="9" customWidth="1"/>
    <col min="9" max="16384" width="9.6640625" style="9"/>
  </cols>
  <sheetData>
    <row r="1" spans="1:8">
      <c r="A1" s="29" t="s">
        <v>1789</v>
      </c>
      <c r="B1" s="66"/>
      <c r="C1" s="66"/>
      <c r="D1" s="2859" t="s">
        <v>1335</v>
      </c>
      <c r="E1" s="66"/>
      <c r="F1" s="400" t="s">
        <v>1791</v>
      </c>
      <c r="G1" s="400" t="s">
        <v>1792</v>
      </c>
      <c r="H1" s="2860"/>
    </row>
    <row r="2" spans="1:8">
      <c r="A2" s="72" t="str">
        <f>'Data Sheet'!$C$25</f>
        <v xml:space="preserve"> New York State Electric &amp; Gas Corporation</v>
      </c>
      <c r="B2" s="2861"/>
      <c r="C2" s="2861"/>
      <c r="D2" s="2862" t="s">
        <v>1128</v>
      </c>
      <c r="E2" s="2861"/>
      <c r="F2" s="2841" t="s">
        <v>1794</v>
      </c>
      <c r="G2" s="2862"/>
      <c r="H2" s="2863"/>
    </row>
    <row r="3" spans="1:8" ht="15" customHeight="1" thickBot="1">
      <c r="A3" s="2864"/>
      <c r="B3" s="2865"/>
      <c r="C3" s="2865"/>
      <c r="D3" s="2864" t="s">
        <v>1129</v>
      </c>
      <c r="E3" s="2865"/>
      <c r="F3" s="2866" t="str">
        <f>'Data Sheet'!$C$40</f>
        <v xml:space="preserve"> </v>
      </c>
      <c r="G3" s="325" t="str">
        <f>'Data Sheet'!$C$38</f>
        <v>12/31/2016</v>
      </c>
      <c r="H3" s="76"/>
    </row>
    <row r="4" spans="1:8" ht="15" customHeight="1" thickBot="1">
      <c r="A4" s="579" t="s">
        <v>2767</v>
      </c>
      <c r="B4" s="580"/>
      <c r="C4" s="580"/>
      <c r="D4" s="580"/>
      <c r="E4" s="580"/>
      <c r="F4" s="538"/>
      <c r="G4" s="538"/>
      <c r="H4" s="2867"/>
    </row>
    <row r="5" spans="1:8" ht="15.75">
      <c r="A5" s="68"/>
      <c r="B5" s="17"/>
      <c r="C5" s="17"/>
      <c r="D5" s="17"/>
      <c r="E5" s="17"/>
      <c r="F5" s="69"/>
      <c r="G5" s="69"/>
      <c r="H5" s="377"/>
    </row>
    <row r="6" spans="1:8">
      <c r="A6" s="72" t="s">
        <v>2768</v>
      </c>
      <c r="B6" s="17"/>
      <c r="C6" s="17"/>
      <c r="D6" s="17"/>
      <c r="E6" s="17" t="s">
        <v>2769</v>
      </c>
      <c r="F6" s="17"/>
      <c r="G6" s="69"/>
      <c r="H6" s="70"/>
    </row>
    <row r="7" spans="1:8">
      <c r="A7" s="72" t="s">
        <v>2770</v>
      </c>
      <c r="B7" s="17"/>
      <c r="C7" s="17"/>
      <c r="D7" s="17"/>
      <c r="E7" s="17" t="s">
        <v>2771</v>
      </c>
      <c r="F7" s="17"/>
      <c r="G7" s="17"/>
      <c r="H7" s="73"/>
    </row>
    <row r="8" spans="1:8">
      <c r="A8" s="72" t="s">
        <v>2772</v>
      </c>
      <c r="B8" s="17"/>
      <c r="C8" s="17"/>
      <c r="D8" s="17"/>
      <c r="E8" s="17" t="s">
        <v>2773</v>
      </c>
      <c r="F8" s="17"/>
      <c r="G8" s="17"/>
      <c r="H8" s="73"/>
    </row>
    <row r="9" spans="1:8">
      <c r="A9" s="72" t="s">
        <v>2774</v>
      </c>
      <c r="B9" s="17"/>
      <c r="C9" s="17"/>
      <c r="D9" s="17"/>
      <c r="E9" s="17" t="s">
        <v>2775</v>
      </c>
      <c r="F9" s="17"/>
      <c r="G9" s="17"/>
      <c r="H9" s="73"/>
    </row>
    <row r="10" spans="1:8">
      <c r="A10" s="72" t="s">
        <v>2776</v>
      </c>
      <c r="B10" s="17"/>
      <c r="C10" s="17"/>
      <c r="D10" s="17"/>
      <c r="E10" s="17" t="s">
        <v>2777</v>
      </c>
      <c r="F10" s="17"/>
      <c r="G10" s="17"/>
      <c r="H10" s="73"/>
    </row>
    <row r="11" spans="1:8">
      <c r="A11" s="72" t="s">
        <v>2778</v>
      </c>
      <c r="B11" s="17"/>
      <c r="C11" s="17"/>
      <c r="D11" s="17"/>
      <c r="E11" s="17" t="s">
        <v>2779</v>
      </c>
      <c r="F11" s="17"/>
      <c r="G11" s="17"/>
      <c r="H11" s="73"/>
    </row>
    <row r="12" spans="1:8">
      <c r="A12" s="72" t="s">
        <v>2780</v>
      </c>
      <c r="B12" s="17"/>
      <c r="C12" s="17"/>
      <c r="D12" s="17"/>
      <c r="E12" s="17" t="s">
        <v>2781</v>
      </c>
      <c r="F12" s="17"/>
      <c r="G12" s="17"/>
      <c r="H12" s="73"/>
    </row>
    <row r="13" spans="1:8">
      <c r="A13" s="72" t="s">
        <v>2782</v>
      </c>
      <c r="B13" s="17"/>
      <c r="C13" s="17"/>
      <c r="D13" s="17"/>
      <c r="E13" s="17" t="s">
        <v>2783</v>
      </c>
      <c r="F13" s="17"/>
      <c r="G13" s="17"/>
      <c r="H13" s="73"/>
    </row>
    <row r="14" spans="1:8">
      <c r="A14" s="72" t="s">
        <v>2784</v>
      </c>
      <c r="B14" s="17"/>
      <c r="C14" s="17"/>
      <c r="D14" s="17"/>
      <c r="E14" s="17" t="s">
        <v>1576</v>
      </c>
      <c r="F14" s="17"/>
      <c r="G14" s="17"/>
      <c r="H14" s="73"/>
    </row>
    <row r="15" spans="1:8">
      <c r="A15" s="72" t="s">
        <v>1577</v>
      </c>
      <c r="B15" s="17"/>
      <c r="C15" s="17"/>
      <c r="D15" s="17"/>
      <c r="E15" s="17" t="s">
        <v>1578</v>
      </c>
      <c r="F15" s="17"/>
      <c r="G15" s="17"/>
      <c r="H15" s="73"/>
    </row>
    <row r="16" spans="1:8">
      <c r="A16" s="72" t="s">
        <v>1579</v>
      </c>
      <c r="B16" s="17"/>
      <c r="C16" s="17"/>
      <c r="D16" s="17"/>
      <c r="E16" s="17" t="s">
        <v>1580</v>
      </c>
      <c r="F16" s="17"/>
      <c r="G16" s="17"/>
      <c r="H16" s="73"/>
    </row>
    <row r="17" spans="1:8">
      <c r="A17" s="72" t="s">
        <v>1581</v>
      </c>
      <c r="B17" s="17"/>
      <c r="C17" s="17"/>
      <c r="D17" s="17"/>
      <c r="E17" s="17" t="s">
        <v>1582</v>
      </c>
      <c r="F17" s="17"/>
      <c r="G17" s="17"/>
      <c r="H17" s="73"/>
    </row>
    <row r="18" spans="1:8" ht="15.75" thickBot="1">
      <c r="A18" s="72"/>
      <c r="B18" s="17"/>
      <c r="C18" s="17"/>
      <c r="D18" s="17"/>
      <c r="E18" s="17"/>
      <c r="F18" s="17"/>
      <c r="G18" s="17"/>
      <c r="H18" s="73"/>
    </row>
    <row r="19" spans="1:8">
      <c r="A19" s="2868" t="s">
        <v>2215</v>
      </c>
      <c r="B19" s="2869"/>
      <c r="C19" s="2870" t="s">
        <v>874</v>
      </c>
      <c r="D19" s="2870"/>
      <c r="E19" s="2870"/>
      <c r="F19" s="2870"/>
      <c r="G19" s="2870" t="s">
        <v>1583</v>
      </c>
      <c r="H19" s="2871"/>
    </row>
    <row r="20" spans="1:8">
      <c r="A20" s="2872" t="s">
        <v>1721</v>
      </c>
      <c r="B20" s="2873" t="s">
        <v>1584</v>
      </c>
      <c r="C20" s="2874" t="s">
        <v>3178</v>
      </c>
      <c r="D20" s="2873" t="s">
        <v>1585</v>
      </c>
      <c r="E20" s="2873" t="s">
        <v>1586</v>
      </c>
      <c r="F20" s="2873" t="s">
        <v>1587</v>
      </c>
      <c r="G20" s="2873" t="s">
        <v>3178</v>
      </c>
      <c r="H20" s="2863"/>
    </row>
    <row r="21" spans="1:8">
      <c r="A21" s="2875">
        <v>301</v>
      </c>
      <c r="B21" s="2861" t="s">
        <v>1588</v>
      </c>
      <c r="C21" s="2876"/>
      <c r="D21" s="2876"/>
      <c r="E21" s="2876"/>
      <c r="F21" s="2876">
        <v>100000</v>
      </c>
      <c r="G21" s="2876">
        <f>SUM(B21:F21)</f>
        <v>100000</v>
      </c>
      <c r="H21" s="2863"/>
    </row>
    <row r="22" spans="1:8">
      <c r="A22" s="2875">
        <v>302</v>
      </c>
      <c r="B22" s="2861" t="s">
        <v>1589</v>
      </c>
      <c r="C22" s="2877">
        <v>18984640</v>
      </c>
      <c r="D22" s="2877"/>
      <c r="E22" s="2877"/>
      <c r="F22" s="2877"/>
      <c r="G22" s="2877">
        <f>SUM(B22:E22)</f>
        <v>18984640</v>
      </c>
      <c r="H22" s="2863"/>
    </row>
    <row r="23" spans="1:8">
      <c r="A23" s="2875">
        <v>303</v>
      </c>
      <c r="B23" s="2861" t="s">
        <v>1590</v>
      </c>
      <c r="C23" s="2878">
        <v>135835253</v>
      </c>
      <c r="D23" s="2878">
        <v>2614673.4</v>
      </c>
      <c r="E23" s="2878"/>
      <c r="F23" s="2878">
        <v>1018334.4</v>
      </c>
      <c r="G23" s="2877">
        <f>SUM(B23:F23)</f>
        <v>139468260.80000001</v>
      </c>
      <c r="H23" s="2863"/>
    </row>
    <row r="24" spans="1:8">
      <c r="A24" s="72"/>
      <c r="B24" s="17" t="s">
        <v>1591</v>
      </c>
      <c r="C24" s="472">
        <f>SUM(C21:C23)</f>
        <v>154819893</v>
      </c>
      <c r="D24" s="472">
        <f>SUM(D21:D23)</f>
        <v>2614673.4</v>
      </c>
      <c r="E24" s="472">
        <f>SUM(E21:E23)</f>
        <v>0</v>
      </c>
      <c r="F24" s="472">
        <f>SUM(F21:F23)</f>
        <v>1118334.3999999999</v>
      </c>
      <c r="G24" s="269">
        <f>SUM(G21:G23)</f>
        <v>158552900.80000001</v>
      </c>
      <c r="H24" s="2863"/>
    </row>
    <row r="25" spans="1:8">
      <c r="A25" s="72"/>
      <c r="B25" s="17"/>
      <c r="C25" s="17"/>
      <c r="D25" s="17"/>
      <c r="E25" s="17"/>
      <c r="F25" s="17"/>
      <c r="G25" s="17"/>
      <c r="H25" s="2863"/>
    </row>
    <row r="26" spans="1:8">
      <c r="A26" s="72"/>
      <c r="B26" s="17" t="s">
        <v>2983</v>
      </c>
      <c r="C26" s="77"/>
      <c r="D26" s="77"/>
      <c r="E26" s="77"/>
      <c r="F26" s="77"/>
      <c r="G26" s="77"/>
      <c r="H26" s="2863"/>
    </row>
    <row r="27" spans="1:8">
      <c r="A27" s="72"/>
      <c r="B27" s="17" t="s">
        <v>1592</v>
      </c>
      <c r="C27" s="77">
        <v>0</v>
      </c>
      <c r="D27" s="77">
        <v>0</v>
      </c>
      <c r="E27" s="77">
        <v>0</v>
      </c>
      <c r="F27" s="77">
        <v>0</v>
      </c>
      <c r="G27" s="77">
        <v>0</v>
      </c>
      <c r="H27" s="2863"/>
    </row>
    <row r="28" spans="1:8">
      <c r="A28" s="72"/>
      <c r="B28" s="17"/>
      <c r="C28" s="17"/>
      <c r="D28" s="17"/>
      <c r="E28" s="17"/>
      <c r="F28" s="17"/>
      <c r="G28" s="17"/>
      <c r="H28" s="2863"/>
    </row>
    <row r="29" spans="1:8">
      <c r="A29" s="2875">
        <v>389</v>
      </c>
      <c r="B29" s="2861" t="s">
        <v>1593</v>
      </c>
      <c r="C29" s="2877">
        <v>5780202</v>
      </c>
      <c r="D29" s="2877"/>
      <c r="E29" s="2877"/>
      <c r="F29" s="2877">
        <v>-6013</v>
      </c>
      <c r="G29" s="2877">
        <f>SUM(B29:F29)</f>
        <v>5774189</v>
      </c>
      <c r="H29" s="2863"/>
    </row>
    <row r="30" spans="1:8">
      <c r="A30" s="2875">
        <v>390</v>
      </c>
      <c r="B30" s="2861" t="s">
        <v>1594</v>
      </c>
      <c r="C30" s="2877">
        <v>98403756</v>
      </c>
      <c r="D30" s="2877">
        <v>2247009</v>
      </c>
      <c r="E30" s="2877"/>
      <c r="F30" s="2877">
        <v>3382384</v>
      </c>
      <c r="G30" s="2877">
        <f t="shared" ref="G30:G39" si="0">SUM(B30:F30)</f>
        <v>104033149</v>
      </c>
      <c r="H30" s="2863"/>
    </row>
    <row r="31" spans="1:8">
      <c r="A31" s="2862">
        <v>391</v>
      </c>
      <c r="B31" s="2861" t="s">
        <v>1595</v>
      </c>
      <c r="C31" s="2877">
        <v>26981919</v>
      </c>
      <c r="D31" s="2877">
        <v>1803591</v>
      </c>
      <c r="E31" s="2877"/>
      <c r="F31" s="2877">
        <v>135538</v>
      </c>
      <c r="G31" s="2877">
        <f t="shared" si="0"/>
        <v>28921048</v>
      </c>
      <c r="H31" s="2863"/>
    </row>
    <row r="32" spans="1:8">
      <c r="A32" s="2862">
        <v>392</v>
      </c>
      <c r="B32" s="2861" t="s">
        <v>1596</v>
      </c>
      <c r="C32" s="2877">
        <v>35158358</v>
      </c>
      <c r="D32" s="2877">
        <v>9405299</v>
      </c>
      <c r="E32" s="2877">
        <v>-1963575</v>
      </c>
      <c r="F32" s="2877">
        <v>-3770091</v>
      </c>
      <c r="G32" s="2877">
        <f t="shared" si="0"/>
        <v>38829991</v>
      </c>
      <c r="H32" s="2863"/>
    </row>
    <row r="33" spans="1:8">
      <c r="A33" s="2862">
        <v>393</v>
      </c>
      <c r="B33" s="2861" t="s">
        <v>1597</v>
      </c>
      <c r="C33" s="2877">
        <v>853546</v>
      </c>
      <c r="D33" s="2877"/>
      <c r="E33" s="2877"/>
      <c r="F33" s="2877"/>
      <c r="G33" s="2877">
        <f t="shared" si="0"/>
        <v>853546</v>
      </c>
      <c r="H33" s="2863"/>
    </row>
    <row r="34" spans="1:8">
      <c r="A34" s="2862">
        <v>394</v>
      </c>
      <c r="B34" s="2861" t="s">
        <v>1598</v>
      </c>
      <c r="C34" s="2877">
        <v>5177268</v>
      </c>
      <c r="D34" s="2877">
        <v>124808</v>
      </c>
      <c r="E34" s="2877"/>
      <c r="F34" s="2877"/>
      <c r="G34" s="2877">
        <f t="shared" si="0"/>
        <v>5302076</v>
      </c>
      <c r="H34" s="2863"/>
    </row>
    <row r="35" spans="1:8">
      <c r="A35" s="2862">
        <v>395</v>
      </c>
      <c r="B35" s="2861" t="s">
        <v>1599</v>
      </c>
      <c r="C35" s="2877">
        <v>29758</v>
      </c>
      <c r="D35" s="2877">
        <v>27642</v>
      </c>
      <c r="E35" s="2877"/>
      <c r="F35" s="2877">
        <v>-29758</v>
      </c>
      <c r="G35" s="2877">
        <f t="shared" si="0"/>
        <v>27642</v>
      </c>
      <c r="H35" s="2863"/>
    </row>
    <row r="36" spans="1:8">
      <c r="A36" s="2862">
        <v>396</v>
      </c>
      <c r="B36" s="2861" t="s">
        <v>1600</v>
      </c>
      <c r="C36" s="2877"/>
      <c r="D36" s="2877">
        <v>340483</v>
      </c>
      <c r="E36" s="2877"/>
      <c r="F36" s="2877">
        <v>29758</v>
      </c>
      <c r="G36" s="2877">
        <f t="shared" si="0"/>
        <v>370241</v>
      </c>
      <c r="H36" s="2863"/>
    </row>
    <row r="37" spans="1:8">
      <c r="A37" s="2862">
        <v>397</v>
      </c>
      <c r="B37" s="2861" t="s">
        <v>633</v>
      </c>
      <c r="C37" s="2877">
        <v>45317907</v>
      </c>
      <c r="D37" s="2877">
        <v>5782758</v>
      </c>
      <c r="E37" s="2877"/>
      <c r="F37" s="2877">
        <v>3330295</v>
      </c>
      <c r="G37" s="2877">
        <f t="shared" si="0"/>
        <v>54430960</v>
      </c>
      <c r="H37" s="2863"/>
    </row>
    <row r="38" spans="1:8">
      <c r="A38" s="2862">
        <v>398</v>
      </c>
      <c r="B38" s="2861" t="s">
        <v>1601</v>
      </c>
      <c r="C38" s="2877">
        <v>13030294</v>
      </c>
      <c r="D38" s="2877">
        <v>27506877</v>
      </c>
      <c r="E38" s="2877"/>
      <c r="F38" s="2877"/>
      <c r="G38" s="2877">
        <f t="shared" si="0"/>
        <v>40537171</v>
      </c>
      <c r="H38" s="2863"/>
    </row>
    <row r="39" spans="1:8">
      <c r="A39" s="2862">
        <v>399</v>
      </c>
      <c r="B39" s="2861" t="s">
        <v>1602</v>
      </c>
      <c r="C39" s="2878">
        <v>39441</v>
      </c>
      <c r="D39" s="2878">
        <v>4320</v>
      </c>
      <c r="E39" s="2878">
        <v>-5535</v>
      </c>
      <c r="F39" s="2878">
        <v>861265</v>
      </c>
      <c r="G39" s="2877">
        <f t="shared" si="0"/>
        <v>899491</v>
      </c>
      <c r="H39" s="2863"/>
    </row>
    <row r="40" spans="1:8">
      <c r="A40" s="2862"/>
      <c r="B40" s="17" t="s">
        <v>1603</v>
      </c>
      <c r="C40" s="472">
        <f>SUM(C29:C39)</f>
        <v>230772449</v>
      </c>
      <c r="D40" s="472">
        <f>SUM(D29:D39)</f>
        <v>47242787</v>
      </c>
      <c r="E40" s="472">
        <f>SUM(E29:E39)</f>
        <v>-1969110</v>
      </c>
      <c r="F40" s="472">
        <f>SUM(F29:F39)</f>
        <v>3933378</v>
      </c>
      <c r="G40" s="269">
        <f>SUM(G29:G39)</f>
        <v>279979504</v>
      </c>
      <c r="H40" s="2863"/>
    </row>
    <row r="41" spans="1:8">
      <c r="A41" s="72"/>
      <c r="B41" s="17"/>
      <c r="C41" s="2877"/>
      <c r="D41" s="2877"/>
      <c r="E41" s="2877"/>
      <c r="F41" s="2877"/>
      <c r="G41" s="2877"/>
      <c r="H41" s="2863"/>
    </row>
    <row r="42" spans="1:8" ht="15.75" thickBot="1">
      <c r="A42" s="2862"/>
      <c r="B42" s="17" t="s">
        <v>1604</v>
      </c>
      <c r="C42" s="2879">
        <f>(C24+C40)</f>
        <v>385592342</v>
      </c>
      <c r="D42" s="2879">
        <f>(D24+D40)</f>
        <v>49857460.399999999</v>
      </c>
      <c r="E42" s="2879">
        <f>(E24+E40)</f>
        <v>-1969110</v>
      </c>
      <c r="F42" s="2879">
        <f>(F24+F40)</f>
        <v>5051712.4000000004</v>
      </c>
      <c r="G42" s="2879">
        <f>(G24+G40)</f>
        <v>438532404.80000001</v>
      </c>
      <c r="H42" s="2863"/>
    </row>
    <row r="43" spans="1:8" ht="15.75" thickTop="1">
      <c r="A43" s="2862"/>
      <c r="B43" s="2861"/>
      <c r="C43" s="2861"/>
      <c r="D43" s="2861"/>
      <c r="E43" s="2861"/>
      <c r="F43" s="2861"/>
      <c r="G43" s="2861"/>
      <c r="H43" s="2863"/>
    </row>
    <row r="44" spans="1:8">
      <c r="A44" s="2862"/>
      <c r="B44" s="17"/>
      <c r="C44" s="17"/>
      <c r="D44" s="17"/>
      <c r="E44" s="17"/>
      <c r="F44" s="17"/>
      <c r="G44" s="17"/>
      <c r="H44" s="2863"/>
    </row>
    <row r="45" spans="1:8">
      <c r="A45" s="2862"/>
      <c r="B45" s="2861"/>
      <c r="C45" s="2861"/>
      <c r="D45" s="2861"/>
      <c r="E45" s="2861"/>
      <c r="F45" s="2861"/>
      <c r="G45" s="2861"/>
      <c r="H45" s="2863"/>
    </row>
    <row r="46" spans="1:8">
      <c r="A46" s="2862"/>
      <c r="B46" s="2861"/>
      <c r="C46" s="2861"/>
      <c r="D46" s="2861"/>
      <c r="E46" s="2861"/>
      <c r="F46" s="2861"/>
      <c r="G46" s="2861"/>
      <c r="H46" s="2863"/>
    </row>
    <row r="47" spans="1:8">
      <c r="A47" s="2862"/>
      <c r="B47" s="2861"/>
      <c r="C47" s="2861"/>
      <c r="D47" s="2861"/>
      <c r="E47" s="2861"/>
      <c r="F47" s="2861"/>
      <c r="G47" s="2861"/>
      <c r="H47" s="2863"/>
    </row>
    <row r="48" spans="1:8">
      <c r="A48" s="2862"/>
      <c r="B48" s="2861"/>
      <c r="C48" s="2861"/>
      <c r="D48" s="2861"/>
      <c r="E48" s="2861"/>
      <c r="F48" s="2861"/>
      <c r="G48" s="2861"/>
      <c r="H48" s="2863"/>
    </row>
    <row r="49" spans="1:8" ht="15.75">
      <c r="A49" s="2862"/>
      <c r="B49" s="2880" t="s">
        <v>1605</v>
      </c>
      <c r="C49" s="2881"/>
      <c r="D49" s="2881"/>
      <c r="E49" s="2881"/>
      <c r="F49" s="69"/>
      <c r="G49" s="69"/>
      <c r="H49" s="2863"/>
    </row>
    <row r="50" spans="1:8">
      <c r="A50" s="2862"/>
      <c r="B50" s="2861"/>
      <c r="C50" s="2861"/>
      <c r="D50" s="2861"/>
      <c r="E50" s="2861"/>
      <c r="F50" s="2861"/>
      <c r="G50" s="2861"/>
      <c r="H50" s="2863"/>
    </row>
    <row r="51" spans="1:8">
      <c r="A51" s="2862"/>
      <c r="B51" s="2861"/>
      <c r="C51" s="2861"/>
      <c r="D51" s="2861"/>
      <c r="E51" s="2861"/>
      <c r="F51" s="2861"/>
      <c r="G51" s="2861"/>
      <c r="H51" s="2863"/>
    </row>
    <row r="52" spans="1:8">
      <c r="A52" s="2862"/>
      <c r="B52" s="2861"/>
      <c r="C52" s="2861"/>
      <c r="D52" s="2861"/>
      <c r="E52" s="2861"/>
      <c r="F52" s="2861"/>
      <c r="G52" s="2861"/>
      <c r="H52" s="2863"/>
    </row>
    <row r="53" spans="1:8">
      <c r="A53" s="2862"/>
      <c r="B53" s="2861"/>
      <c r="C53" s="2861"/>
      <c r="D53" s="2861"/>
      <c r="E53" s="2861"/>
      <c r="F53" s="2861"/>
      <c r="G53" s="2861"/>
      <c r="H53" s="2863"/>
    </row>
    <row r="54" spans="1:8">
      <c r="A54" s="2862"/>
      <c r="B54" s="2861"/>
      <c r="C54" s="2861"/>
      <c r="D54" s="2861"/>
      <c r="E54" s="2861"/>
      <c r="F54" s="2861"/>
      <c r="G54" s="2861"/>
      <c r="H54" s="2863"/>
    </row>
    <row r="55" spans="1:8">
      <c r="A55" s="2862"/>
      <c r="B55" s="2861"/>
      <c r="C55" s="2861"/>
      <c r="D55" s="2861"/>
      <c r="E55" s="2861"/>
      <c r="F55" s="2861"/>
      <c r="G55" s="2861"/>
      <c r="H55" s="2863"/>
    </row>
    <row r="56" spans="1:8">
      <c r="A56" s="2862"/>
      <c r="B56" s="2861"/>
      <c r="C56" s="2861"/>
      <c r="D56" s="2861"/>
      <c r="E56" s="2861"/>
      <c r="F56" s="2861"/>
      <c r="G56" s="2861"/>
      <c r="H56" s="2863"/>
    </row>
    <row r="57" spans="1:8">
      <c r="A57" s="2862"/>
      <c r="B57" s="2861"/>
      <c r="C57" s="2861"/>
      <c r="D57" s="2861"/>
      <c r="E57" s="2861"/>
      <c r="F57" s="2861"/>
      <c r="G57" s="2861"/>
      <c r="H57" s="2863"/>
    </row>
    <row r="58" spans="1:8">
      <c r="A58" s="2862"/>
      <c r="B58" s="2861"/>
      <c r="C58" s="2861"/>
      <c r="D58" s="2861"/>
      <c r="E58" s="2861"/>
      <c r="F58" s="2861"/>
      <c r="G58" s="2861"/>
      <c r="H58" s="2863"/>
    </row>
    <row r="59" spans="1:8">
      <c r="A59" s="2862"/>
      <c r="B59" s="2861"/>
      <c r="C59" s="2861"/>
      <c r="D59" s="2861"/>
      <c r="E59" s="2861"/>
      <c r="F59" s="2861"/>
      <c r="G59" s="2861"/>
      <c r="H59" s="2863"/>
    </row>
    <row r="60" spans="1:8" ht="15.75" thickBot="1">
      <c r="A60" s="2864"/>
      <c r="B60" s="2865"/>
      <c r="C60" s="2865"/>
      <c r="D60" s="2865"/>
      <c r="E60" s="2865"/>
      <c r="F60" s="2865"/>
      <c r="G60" s="2865"/>
      <c r="H60" s="2882"/>
    </row>
    <row r="61" spans="1:8" ht="15.75">
      <c r="A61" s="115" t="s">
        <v>1606</v>
      </c>
      <c r="B61" s="17"/>
      <c r="C61" s="17"/>
      <c r="D61" s="17"/>
      <c r="E61" s="17"/>
      <c r="F61" s="17"/>
      <c r="G61" s="17"/>
      <c r="H61" s="276" t="s">
        <v>1607</v>
      </c>
    </row>
    <row r="62" spans="1:8">
      <c r="A62" s="69" t="s">
        <v>1608</v>
      </c>
      <c r="B62" s="69"/>
      <c r="C62" s="69"/>
      <c r="D62" s="69"/>
      <c r="E62" s="69"/>
      <c r="F62" s="69"/>
      <c r="G62" s="69"/>
      <c r="H62" s="69"/>
    </row>
    <row r="66" spans="1:8" ht="15.75" thickBot="1"/>
    <row r="67" spans="1:8">
      <c r="A67" s="29" t="s">
        <v>1789</v>
      </c>
      <c r="B67" s="66"/>
      <c r="C67" s="66"/>
      <c r="D67" s="2859" t="s">
        <v>1335</v>
      </c>
      <c r="E67" s="66"/>
      <c r="F67" s="400" t="s">
        <v>1791</v>
      </c>
      <c r="G67" s="400" t="s">
        <v>1792</v>
      </c>
      <c r="H67" s="2860"/>
    </row>
    <row r="68" spans="1:8" ht="15.75">
      <c r="A68" s="918" t="str">
        <f>'Data Sheet'!$C$25</f>
        <v xml:space="preserve"> New York State Electric &amp; Gas Corporation</v>
      </c>
      <c r="B68" s="2861"/>
      <c r="C68" s="2861"/>
      <c r="D68" s="2862" t="s">
        <v>1128</v>
      </c>
      <c r="E68" s="2861"/>
      <c r="F68" s="2841" t="s">
        <v>1794</v>
      </c>
      <c r="G68" s="2862"/>
      <c r="H68" s="2863"/>
    </row>
    <row r="69" spans="1:8" ht="15.75" thickBot="1">
      <c r="A69" s="2864"/>
      <c r="B69" s="2865"/>
      <c r="C69" s="2865"/>
      <c r="D69" s="2864" t="s">
        <v>1129</v>
      </c>
      <c r="E69" s="2865"/>
      <c r="F69" s="2866" t="str">
        <f>'Data Sheet'!$C$40</f>
        <v xml:space="preserve"> </v>
      </c>
      <c r="G69" s="325" t="str">
        <f>'Data Sheet'!$C$38</f>
        <v>12/31/2016</v>
      </c>
      <c r="H69" s="76"/>
    </row>
    <row r="70" spans="1:8" ht="16.5" thickBot="1">
      <c r="A70" s="579" t="s">
        <v>1609</v>
      </c>
      <c r="B70" s="580"/>
      <c r="C70" s="580"/>
      <c r="D70" s="580"/>
      <c r="E70" s="580"/>
      <c r="F70" s="538"/>
      <c r="G70" s="538"/>
      <c r="H70" s="2867"/>
    </row>
    <row r="71" spans="1:8" ht="15.75">
      <c r="A71" s="68"/>
      <c r="B71" s="71"/>
      <c r="C71" s="71"/>
      <c r="D71" s="71"/>
      <c r="E71" s="71"/>
      <c r="F71" s="69"/>
      <c r="G71" s="69"/>
      <c r="H71" s="377"/>
    </row>
    <row r="72" spans="1:8" ht="15.75">
      <c r="A72" s="2875"/>
      <c r="B72" s="2880" t="s">
        <v>1610</v>
      </c>
      <c r="C72" s="2881"/>
      <c r="D72" s="2881"/>
      <c r="E72" s="2881"/>
      <c r="F72" s="69"/>
      <c r="G72" s="69"/>
      <c r="H72" s="73"/>
    </row>
    <row r="73" spans="1:8">
      <c r="A73" s="2875"/>
      <c r="B73" s="2861"/>
      <c r="C73" s="2861"/>
      <c r="D73" s="2861"/>
      <c r="E73" s="2861"/>
      <c r="F73" s="17"/>
      <c r="G73" s="17"/>
      <c r="H73" s="73"/>
    </row>
    <row r="74" spans="1:8">
      <c r="A74" s="2875"/>
      <c r="B74" s="2861" t="s">
        <v>5853</v>
      </c>
      <c r="C74" s="17"/>
      <c r="D74" s="17"/>
      <c r="E74" s="2985">
        <v>224389920</v>
      </c>
      <c r="F74" s="2876"/>
      <c r="G74" s="17"/>
      <c r="H74" s="73"/>
    </row>
    <row r="75" spans="1:8">
      <c r="A75" s="2875"/>
      <c r="B75" s="2861" t="s">
        <v>1611</v>
      </c>
      <c r="C75" s="17"/>
      <c r="D75" s="17"/>
      <c r="E75" s="2986"/>
      <c r="F75" s="17"/>
      <c r="G75" s="17"/>
      <c r="H75" s="73"/>
    </row>
    <row r="76" spans="1:8">
      <c r="A76" s="2875"/>
      <c r="B76" s="2861" t="s">
        <v>1612</v>
      </c>
      <c r="C76" s="17"/>
      <c r="D76" s="17"/>
      <c r="E76" s="2987">
        <v>1886921</v>
      </c>
      <c r="F76" s="17"/>
      <c r="G76" s="17"/>
      <c r="H76" s="73"/>
    </row>
    <row r="77" spans="1:8">
      <c r="A77" s="2875"/>
      <c r="B77" s="2861" t="s">
        <v>1613</v>
      </c>
      <c r="C77" s="17"/>
      <c r="D77" s="17"/>
      <c r="E77" s="2987">
        <v>464089</v>
      </c>
      <c r="F77" s="17"/>
      <c r="G77" s="17"/>
      <c r="H77" s="73"/>
    </row>
    <row r="78" spans="1:8">
      <c r="A78" s="2875"/>
      <c r="B78" s="2861" t="s">
        <v>1614</v>
      </c>
      <c r="C78" s="17"/>
      <c r="D78" s="17"/>
      <c r="E78" s="2987">
        <v>4748730</v>
      </c>
      <c r="F78" s="17"/>
      <c r="G78" s="17"/>
      <c r="H78" s="73"/>
    </row>
    <row r="79" spans="1:8">
      <c r="A79" s="2875"/>
      <c r="B79" s="2861" t="s">
        <v>3625</v>
      </c>
      <c r="C79" s="17"/>
      <c r="D79" s="17"/>
      <c r="E79" s="2987">
        <v>1170729</v>
      </c>
      <c r="F79" s="17"/>
      <c r="G79" s="17"/>
      <c r="H79" s="73"/>
    </row>
    <row r="80" spans="1:8">
      <c r="A80" s="2875"/>
      <c r="B80" s="2861" t="s">
        <v>3626</v>
      </c>
      <c r="C80" s="17"/>
      <c r="D80" s="17"/>
      <c r="E80" s="2988">
        <v>4527251</v>
      </c>
      <c r="F80" s="17"/>
      <c r="G80" s="17"/>
      <c r="H80" s="73"/>
    </row>
    <row r="81" spans="1:8">
      <c r="A81" s="2875"/>
      <c r="B81" s="2861" t="s">
        <v>5854</v>
      </c>
      <c r="C81" s="17"/>
      <c r="D81" s="17"/>
      <c r="E81" s="2988">
        <v>1308010</v>
      </c>
      <c r="F81" s="17"/>
      <c r="G81" s="17"/>
      <c r="H81" s="73"/>
    </row>
    <row r="82" spans="1:8">
      <c r="A82" s="2875"/>
      <c r="B82" s="2861" t="s">
        <v>5855</v>
      </c>
      <c r="C82" s="17"/>
      <c r="D82" s="17"/>
      <c r="E82" s="2988">
        <v>1288355</v>
      </c>
      <c r="F82" s="17"/>
      <c r="G82" s="17"/>
      <c r="H82" s="73"/>
    </row>
    <row r="83" spans="1:8">
      <c r="A83" s="2875"/>
      <c r="B83" s="2861"/>
      <c r="C83" s="17"/>
      <c r="D83" s="17"/>
      <c r="E83" s="2986"/>
      <c r="F83" s="17"/>
      <c r="G83" s="17"/>
      <c r="H83" s="73"/>
    </row>
    <row r="84" spans="1:8">
      <c r="A84" s="2875"/>
      <c r="B84" s="2861" t="s">
        <v>3627</v>
      </c>
      <c r="C84" s="17"/>
      <c r="D84" s="17"/>
      <c r="E84" s="2989">
        <f>SUM(E76:E82)</f>
        <v>15394085</v>
      </c>
      <c r="F84" s="17"/>
      <c r="G84" s="17"/>
      <c r="H84" s="73"/>
    </row>
    <row r="85" spans="1:8">
      <c r="A85" s="2862"/>
      <c r="B85" s="2861"/>
      <c r="C85" s="17"/>
      <c r="D85" s="17"/>
      <c r="E85" s="2986"/>
      <c r="F85" s="17"/>
      <c r="G85" s="17"/>
      <c r="H85" s="73"/>
    </row>
    <row r="86" spans="1:8">
      <c r="A86" s="2862"/>
      <c r="B86" s="2861" t="s">
        <v>16</v>
      </c>
      <c r="C86" s="17"/>
      <c r="D86" s="17"/>
      <c r="E86" s="2986"/>
      <c r="F86" s="17"/>
      <c r="G86" s="17"/>
      <c r="H86" s="73"/>
    </row>
    <row r="87" spans="1:8">
      <c r="A87" s="2862"/>
      <c r="B87" s="2861" t="s">
        <v>17</v>
      </c>
      <c r="C87" s="17"/>
      <c r="D87" s="17"/>
      <c r="E87" s="2987">
        <v>-1963575</v>
      </c>
      <c r="F87" s="17"/>
      <c r="G87" s="17"/>
      <c r="H87" s="73"/>
    </row>
    <row r="88" spans="1:8">
      <c r="A88" s="2862"/>
      <c r="B88" s="2861" t="s">
        <v>18</v>
      </c>
      <c r="C88" s="17"/>
      <c r="D88" s="17"/>
      <c r="E88" s="2990">
        <v>-345327</v>
      </c>
      <c r="F88" s="17"/>
      <c r="G88" s="17"/>
      <c r="H88" s="73"/>
    </row>
    <row r="89" spans="1:8">
      <c r="A89" s="2862"/>
      <c r="B89" s="2861" t="s">
        <v>19</v>
      </c>
      <c r="C89" s="17"/>
      <c r="D89" s="17"/>
      <c r="E89" s="2989"/>
      <c r="F89" s="17"/>
      <c r="G89" s="17"/>
      <c r="H89" s="73"/>
    </row>
    <row r="90" spans="1:8">
      <c r="A90" s="2862"/>
      <c r="B90" s="2861"/>
      <c r="C90" s="17"/>
      <c r="D90" s="17"/>
      <c r="E90" s="2987"/>
      <c r="F90" s="17"/>
      <c r="G90" s="17"/>
      <c r="H90" s="73"/>
    </row>
    <row r="91" spans="1:8">
      <c r="A91" s="2862"/>
      <c r="B91" s="2861" t="s">
        <v>3628</v>
      </c>
      <c r="C91" s="17"/>
      <c r="D91" s="17"/>
      <c r="E91" s="2991">
        <f>SUM(E87:E89)</f>
        <v>-2308902</v>
      </c>
      <c r="F91" s="17"/>
      <c r="G91" s="17"/>
      <c r="H91" s="73"/>
    </row>
    <row r="92" spans="1:8">
      <c r="A92" s="2862"/>
      <c r="B92" s="2861"/>
      <c r="C92" s="17"/>
      <c r="D92" s="17"/>
      <c r="E92" s="2990"/>
      <c r="F92" s="17"/>
      <c r="G92" s="17"/>
      <c r="H92" s="73"/>
    </row>
    <row r="93" spans="1:8">
      <c r="A93" s="2862"/>
      <c r="B93" s="2861" t="s">
        <v>3629</v>
      </c>
      <c r="C93" s="17"/>
      <c r="D93" s="17"/>
      <c r="E93" s="2990"/>
      <c r="F93" s="17"/>
      <c r="G93" s="17"/>
      <c r="H93" s="73"/>
    </row>
    <row r="94" spans="1:8">
      <c r="A94" s="2862"/>
      <c r="B94" s="2861" t="s">
        <v>3630</v>
      </c>
      <c r="C94" s="17"/>
      <c r="D94" s="17"/>
      <c r="E94" s="2987"/>
      <c r="F94" s="17"/>
      <c r="G94" s="17"/>
      <c r="H94" s="73"/>
    </row>
    <row r="95" spans="1:8">
      <c r="A95" s="2862"/>
      <c r="B95" s="2861" t="s">
        <v>5856</v>
      </c>
      <c r="C95" s="17"/>
      <c r="D95" s="17"/>
      <c r="E95" s="2987">
        <v>-17925471</v>
      </c>
      <c r="F95" s="17"/>
      <c r="G95" s="17"/>
      <c r="H95" s="73"/>
    </row>
    <row r="96" spans="1:8">
      <c r="A96" s="2862"/>
      <c r="B96" s="2861" t="s">
        <v>3631</v>
      </c>
      <c r="C96" s="17"/>
      <c r="D96" s="17"/>
      <c r="E96" s="2989"/>
      <c r="F96" s="17"/>
      <c r="G96" s="17"/>
      <c r="H96" s="73"/>
    </row>
    <row r="97" spans="1:8">
      <c r="A97" s="2862"/>
      <c r="B97" s="2861"/>
      <c r="C97" s="17"/>
      <c r="D97" s="17"/>
      <c r="E97" s="2986"/>
      <c r="F97" s="17"/>
      <c r="G97" s="17"/>
      <c r="H97" s="73"/>
    </row>
    <row r="98" spans="1:8" ht="15.75" thickBot="1">
      <c r="A98" s="2862"/>
      <c r="B98" s="2861" t="s">
        <v>5857</v>
      </c>
      <c r="C98" s="17"/>
      <c r="D98" s="17"/>
      <c r="E98" s="2992">
        <f>(E74+E84+E91+E94+E95+E96)</f>
        <v>219549632</v>
      </c>
      <c r="F98" s="17"/>
      <c r="G98" s="17"/>
      <c r="H98" s="73"/>
    </row>
    <row r="99" spans="1:8" ht="15.75" thickTop="1">
      <c r="A99" s="2862"/>
      <c r="B99" s="2861"/>
      <c r="C99" s="17"/>
      <c r="D99" s="2861"/>
      <c r="E99" s="17"/>
      <c r="F99" s="17"/>
      <c r="G99" s="17"/>
      <c r="H99" s="73"/>
    </row>
    <row r="100" spans="1:8">
      <c r="A100" s="2862"/>
      <c r="B100" s="17"/>
      <c r="C100" s="17"/>
      <c r="D100" s="17"/>
      <c r="E100" s="17"/>
      <c r="F100" s="17"/>
      <c r="G100" s="17"/>
      <c r="H100" s="73"/>
    </row>
    <row r="101" spans="1:8" ht="15.75">
      <c r="A101" s="2862"/>
      <c r="B101" s="2880" t="s">
        <v>3632</v>
      </c>
      <c r="C101" s="2881"/>
      <c r="D101" s="2881"/>
      <c r="E101" s="2881"/>
      <c r="F101" s="69"/>
      <c r="G101" s="69"/>
      <c r="H101" s="73"/>
    </row>
    <row r="102" spans="1:8">
      <c r="A102" s="2862"/>
      <c r="B102" s="2861"/>
      <c r="C102" s="2861"/>
      <c r="D102" s="2861"/>
      <c r="E102" s="2861"/>
      <c r="F102" s="17"/>
      <c r="G102" s="17"/>
      <c r="H102" s="73"/>
    </row>
    <row r="103" spans="1:8">
      <c r="A103" s="2862"/>
      <c r="B103" s="2861"/>
      <c r="C103" s="2861"/>
      <c r="D103" s="2861"/>
      <c r="E103" s="2861"/>
      <c r="F103" s="17"/>
      <c r="G103" s="17"/>
      <c r="H103" s="73"/>
    </row>
    <row r="104" spans="1:8">
      <c r="A104" s="2862"/>
      <c r="B104" s="2861"/>
      <c r="C104" s="2861"/>
      <c r="D104" s="2861"/>
      <c r="E104" s="2861"/>
      <c r="F104" s="17"/>
      <c r="G104" s="17"/>
      <c r="H104" s="73"/>
    </row>
    <row r="105" spans="1:8">
      <c r="A105" s="2862"/>
      <c r="B105" s="2861"/>
      <c r="C105" s="2861"/>
      <c r="D105" s="2861"/>
      <c r="E105" s="2861"/>
      <c r="F105" s="17"/>
      <c r="G105" s="17"/>
      <c r="H105" s="73"/>
    </row>
    <row r="106" spans="1:8">
      <c r="A106" s="2862"/>
      <c r="B106" s="2861"/>
      <c r="C106" s="2861"/>
      <c r="D106" s="2861"/>
      <c r="E106" s="2861"/>
      <c r="F106" s="17"/>
      <c r="G106" s="17"/>
      <c r="H106" s="73"/>
    </row>
    <row r="107" spans="1:8">
      <c r="A107" s="2862"/>
      <c r="B107" s="17"/>
      <c r="C107" s="2861"/>
      <c r="D107" s="2861"/>
      <c r="E107" s="2861"/>
      <c r="F107" s="17"/>
      <c r="G107" s="17"/>
      <c r="H107" s="73"/>
    </row>
    <row r="108" spans="1:8">
      <c r="A108" s="2862"/>
      <c r="B108" s="2861"/>
      <c r="C108" s="2861"/>
      <c r="D108" s="2861"/>
      <c r="E108" s="2861"/>
      <c r="F108" s="17"/>
      <c r="G108" s="17"/>
      <c r="H108" s="73"/>
    </row>
    <row r="109" spans="1:8">
      <c r="A109" s="2862"/>
      <c r="B109" s="2861"/>
      <c r="C109" s="2861"/>
      <c r="D109" s="2861"/>
      <c r="E109" s="2861"/>
      <c r="F109" s="17"/>
      <c r="G109" s="17"/>
      <c r="H109" s="73"/>
    </row>
    <row r="110" spans="1:8">
      <c r="A110" s="2862"/>
      <c r="B110" s="17"/>
      <c r="C110" s="2861"/>
      <c r="D110" s="2861"/>
      <c r="E110" s="2861"/>
      <c r="F110" s="17"/>
      <c r="G110" s="17"/>
      <c r="H110" s="73"/>
    </row>
    <row r="111" spans="1:8">
      <c r="A111" s="2862"/>
      <c r="B111" s="17"/>
      <c r="C111" s="2861"/>
      <c r="D111" s="2861"/>
      <c r="E111" s="2861"/>
      <c r="F111" s="17"/>
      <c r="G111" s="17"/>
      <c r="H111" s="73"/>
    </row>
    <row r="112" spans="1:8">
      <c r="A112" s="2862"/>
      <c r="B112" s="17"/>
      <c r="C112" s="2861"/>
      <c r="D112" s="2861"/>
      <c r="E112" s="2861"/>
      <c r="F112" s="17"/>
      <c r="G112" s="17"/>
      <c r="H112" s="73"/>
    </row>
    <row r="113" spans="1:8">
      <c r="A113" s="2862"/>
      <c r="B113" s="17"/>
      <c r="C113" s="2861"/>
      <c r="D113" s="2861"/>
      <c r="E113" s="2861"/>
      <c r="F113" s="17"/>
      <c r="G113" s="17"/>
      <c r="H113" s="73"/>
    </row>
    <row r="114" spans="1:8">
      <c r="A114" s="2862"/>
      <c r="B114" s="17"/>
      <c r="C114" s="2861"/>
      <c r="D114" s="2861"/>
      <c r="E114" s="2861"/>
      <c r="F114" s="17"/>
      <c r="G114" s="17"/>
      <c r="H114" s="73"/>
    </row>
    <row r="115" spans="1:8">
      <c r="A115" s="2862"/>
      <c r="B115" s="17"/>
      <c r="C115" s="2861"/>
      <c r="D115" s="2861"/>
      <c r="E115" s="2861"/>
      <c r="F115" s="17"/>
      <c r="G115" s="17"/>
      <c r="H115" s="73"/>
    </row>
    <row r="116" spans="1:8">
      <c r="A116" s="2862"/>
      <c r="B116" s="17"/>
      <c r="C116" s="2861"/>
      <c r="D116" s="2861"/>
      <c r="E116" s="2861"/>
      <c r="F116" s="17"/>
      <c r="G116" s="17"/>
      <c r="H116" s="73"/>
    </row>
    <row r="117" spans="1:8">
      <c r="A117" s="2862"/>
      <c r="B117" s="17"/>
      <c r="C117" s="2861"/>
      <c r="D117" s="2861"/>
      <c r="E117" s="2861"/>
      <c r="F117" s="17"/>
      <c r="G117" s="17"/>
      <c r="H117" s="73"/>
    </row>
    <row r="118" spans="1:8">
      <c r="A118" s="2862"/>
      <c r="B118" s="17"/>
      <c r="C118" s="2861"/>
      <c r="D118" s="2861"/>
      <c r="E118" s="2861"/>
      <c r="F118" s="17"/>
      <c r="G118" s="17"/>
      <c r="H118" s="73"/>
    </row>
    <row r="119" spans="1:8">
      <c r="A119" s="2862"/>
      <c r="B119" s="17"/>
      <c r="C119" s="2861"/>
      <c r="D119" s="2861"/>
      <c r="E119" s="2861"/>
      <c r="F119" s="17"/>
      <c r="G119" s="17"/>
      <c r="H119" s="73"/>
    </row>
    <row r="120" spans="1:8">
      <c r="A120" s="2862"/>
      <c r="B120" s="17"/>
      <c r="C120" s="2861"/>
      <c r="D120" s="2861"/>
      <c r="E120" s="2861"/>
      <c r="F120" s="17"/>
      <c r="G120" s="17"/>
      <c r="H120" s="73"/>
    </row>
    <row r="121" spans="1:8">
      <c r="A121" s="2862"/>
      <c r="B121" s="17"/>
      <c r="C121" s="2861"/>
      <c r="D121" s="2861"/>
      <c r="E121" s="2861"/>
      <c r="F121" s="17"/>
      <c r="G121" s="17"/>
      <c r="H121" s="73"/>
    </row>
    <row r="122" spans="1:8">
      <c r="A122" s="2862"/>
      <c r="B122" s="17"/>
      <c r="C122" s="2861"/>
      <c r="D122" s="2861"/>
      <c r="E122" s="2861"/>
      <c r="F122" s="17"/>
      <c r="G122" s="17"/>
      <c r="H122" s="73"/>
    </row>
    <row r="123" spans="1:8">
      <c r="A123" s="2862"/>
      <c r="B123" s="17"/>
      <c r="C123" s="2861"/>
      <c r="D123" s="2861"/>
      <c r="E123" s="2861"/>
      <c r="F123" s="17"/>
      <c r="G123" s="17"/>
      <c r="H123" s="73"/>
    </row>
    <row r="124" spans="1:8">
      <c r="A124" s="2862"/>
      <c r="B124" s="17"/>
      <c r="C124" s="2861"/>
      <c r="D124" s="2861"/>
      <c r="E124" s="2861"/>
      <c r="F124" s="17"/>
      <c r="G124" s="17"/>
      <c r="H124" s="73"/>
    </row>
    <row r="125" spans="1:8">
      <c r="A125" s="2862"/>
      <c r="B125" s="17"/>
      <c r="C125" s="2861"/>
      <c r="D125" s="2861"/>
      <c r="E125" s="2861"/>
      <c r="F125" s="17"/>
      <c r="G125" s="17"/>
      <c r="H125" s="73"/>
    </row>
    <row r="126" spans="1:8">
      <c r="A126" s="2862"/>
      <c r="B126" s="17"/>
      <c r="C126" s="2861"/>
      <c r="D126" s="2861"/>
      <c r="E126" s="2861"/>
      <c r="F126" s="17"/>
      <c r="G126" s="17"/>
      <c r="H126" s="73"/>
    </row>
    <row r="127" spans="1:8">
      <c r="A127" s="2862"/>
      <c r="B127" s="17"/>
      <c r="C127" s="2861"/>
      <c r="D127" s="2861"/>
      <c r="E127" s="2861"/>
      <c r="F127" s="17"/>
      <c r="G127" s="17"/>
      <c r="H127" s="73"/>
    </row>
    <row r="128" spans="1:8">
      <c r="A128" s="2862"/>
      <c r="B128" s="17"/>
      <c r="C128" s="2861"/>
      <c r="D128" s="2861"/>
      <c r="E128" s="2861"/>
      <c r="F128" s="17"/>
      <c r="G128" s="17"/>
      <c r="H128" s="73"/>
    </row>
    <row r="129" spans="1:8" ht="15.75" thickBot="1">
      <c r="A129" s="2864"/>
      <c r="B129" s="113"/>
      <c r="C129" s="113"/>
      <c r="D129" s="113"/>
      <c r="E129" s="2865"/>
      <c r="F129" s="113"/>
      <c r="G129" s="113"/>
      <c r="H129" s="114"/>
    </row>
    <row r="130" spans="1:8" ht="15.75">
      <c r="A130" s="115" t="s">
        <v>3633</v>
      </c>
      <c r="B130" s="17"/>
      <c r="C130" s="17"/>
      <c r="D130" s="17"/>
      <c r="E130" s="276"/>
      <c r="F130" s="17"/>
      <c r="G130" s="276" t="s">
        <v>1607</v>
      </c>
    </row>
    <row r="131" spans="1:8">
      <c r="A131" s="69" t="s">
        <v>3634</v>
      </c>
      <c r="B131" s="69"/>
      <c r="C131" s="69"/>
      <c r="D131" s="69"/>
      <c r="E131" s="69"/>
      <c r="F131" s="69"/>
      <c r="G131" s="69"/>
      <c r="H131" s="69"/>
    </row>
  </sheetData>
  <printOptions horizontalCentered="1" verticalCentered="1"/>
  <pageMargins left="0.25" right="0.25" top="0" bottom="0" header="0.25" footer="0.25"/>
  <pageSetup scale="73" fitToHeight="2" orientation="portrait" horizontalDpi="300" verticalDpi="300" r:id="rId1"/>
  <headerFooter alignWithMargins="0"/>
  <rowBreaks count="1" manualBreakCount="1">
    <brk id="6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topLeftCell="A19" zoomScale="80" zoomScaleNormal="100" zoomScaleSheetLayoutView="80" workbookViewId="0">
      <selection activeCell="F27" sqref="F27"/>
    </sheetView>
  </sheetViews>
  <sheetFormatPr defaultRowHeight="15"/>
  <cols>
    <col min="1" max="1" width="4" customWidth="1"/>
    <col min="2" max="2" width="44.88671875" customWidth="1"/>
    <col min="3" max="3" width="20.44140625" bestFit="1" customWidth="1"/>
    <col min="4" max="6" width="16.109375" customWidth="1"/>
  </cols>
  <sheetData>
    <row r="1" spans="1:6" ht="15.75" thickBot="1"/>
    <row r="2" spans="1:6" ht="15.75" thickTop="1">
      <c r="A2" s="1360" t="s">
        <v>3275</v>
      </c>
      <c r="B2" s="1361"/>
      <c r="C2" s="1362" t="s">
        <v>3276</v>
      </c>
      <c r="D2" s="1363" t="s">
        <v>1791</v>
      </c>
      <c r="E2" s="1364" t="s">
        <v>1792</v>
      </c>
      <c r="F2" s="1365"/>
    </row>
    <row r="3" spans="1:6">
      <c r="A3" s="72" t="str">
        <f>'Data Sheet'!$C$25</f>
        <v xml:space="preserve"> New York State Electric &amp; Gas Corporation</v>
      </c>
      <c r="B3" s="81"/>
      <c r="C3" s="831" t="s">
        <v>3277</v>
      </c>
      <c r="D3" s="78" t="s">
        <v>3295</v>
      </c>
      <c r="E3" s="2917">
        <v>42735</v>
      </c>
      <c r="F3" s="1367"/>
    </row>
    <row r="4" spans="1:6">
      <c r="A4" s="1368" t="s">
        <v>3278</v>
      </c>
      <c r="B4" s="81"/>
      <c r="C4" s="831" t="s">
        <v>3279</v>
      </c>
      <c r="D4" s="702" t="str">
        <f>'[1]Data Sheet'!$C$40</f>
        <v xml:space="preserve"> </v>
      </c>
      <c r="E4" s="105" t="str">
        <f>'[1]Data Sheet'!$C$38</f>
        <v xml:space="preserve"> </v>
      </c>
      <c r="F4" s="1369"/>
    </row>
    <row r="5" spans="1:6">
      <c r="A5" s="1370" t="s">
        <v>4092</v>
      </c>
      <c r="B5" s="232"/>
      <c r="C5" s="232"/>
      <c r="D5" s="232"/>
      <c r="E5" s="232"/>
      <c r="F5" s="1371"/>
    </row>
    <row r="6" spans="1:6">
      <c r="A6" s="1375" t="s">
        <v>4093</v>
      </c>
      <c r="B6" s="1376"/>
      <c r="C6" s="831"/>
      <c r="D6" s="831"/>
      <c r="E6" s="89"/>
      <c r="F6" s="1367"/>
    </row>
    <row r="7" spans="1:6">
      <c r="A7" s="1375" t="s">
        <v>4094</v>
      </c>
      <c r="B7" s="1376"/>
      <c r="C7" s="831"/>
      <c r="D7" s="831"/>
      <c r="E7" s="831"/>
      <c r="F7" s="1367"/>
    </row>
    <row r="8" spans="1:6">
      <c r="A8" s="1375" t="s">
        <v>4095</v>
      </c>
      <c r="B8" s="1376"/>
      <c r="C8" s="1376"/>
      <c r="D8" s="1376"/>
      <c r="E8" s="1376"/>
      <c r="F8" s="1377"/>
    </row>
    <row r="9" spans="1:6">
      <c r="A9" s="1375" t="s">
        <v>4096</v>
      </c>
      <c r="B9" s="1376"/>
      <c r="C9" s="1376"/>
      <c r="D9" s="1376"/>
      <c r="E9" s="1376"/>
      <c r="F9" s="1377"/>
    </row>
    <row r="10" spans="1:6">
      <c r="A10" s="1375" t="s">
        <v>4097</v>
      </c>
      <c r="B10" s="1376"/>
      <c r="C10" s="1376"/>
      <c r="D10" s="1376"/>
      <c r="E10" s="1376"/>
      <c r="F10" s="1377"/>
    </row>
    <row r="11" spans="1:6">
      <c r="A11" s="1375"/>
      <c r="B11" s="1376"/>
      <c r="C11" s="1376"/>
      <c r="D11" s="1376"/>
      <c r="E11" s="1376"/>
      <c r="F11" s="1377"/>
    </row>
    <row r="12" spans="1:6">
      <c r="A12" s="1375"/>
      <c r="B12" s="1376"/>
      <c r="C12" s="1376"/>
      <c r="D12" s="1376"/>
      <c r="E12" s="1376"/>
      <c r="F12" s="1377"/>
    </row>
    <row r="13" spans="1:6">
      <c r="A13" s="1375"/>
      <c r="B13" s="1376"/>
      <c r="C13" s="1376"/>
      <c r="D13" s="1376"/>
      <c r="E13" s="1376"/>
      <c r="F13" s="1377"/>
    </row>
    <row r="14" spans="1:6">
      <c r="A14" s="1378" t="s">
        <v>1718</v>
      </c>
      <c r="B14" s="1379"/>
      <c r="C14" s="1461"/>
      <c r="D14" s="1461"/>
      <c r="E14" s="1461"/>
      <c r="F14" s="1462"/>
    </row>
    <row r="15" spans="1:6">
      <c r="A15" s="1382" t="s">
        <v>1721</v>
      </c>
      <c r="B15" s="1464" t="s">
        <v>4098</v>
      </c>
      <c r="C15" s="1393" t="s">
        <v>3979</v>
      </c>
      <c r="D15" s="1393" t="s">
        <v>3979</v>
      </c>
      <c r="E15" s="1393" t="s">
        <v>3979</v>
      </c>
      <c r="F15" s="1383" t="s">
        <v>3979</v>
      </c>
    </row>
    <row r="16" spans="1:6">
      <c r="A16" s="1382"/>
      <c r="B16" s="1464"/>
      <c r="C16" s="1393" t="s">
        <v>3980</v>
      </c>
      <c r="D16" s="1393" t="s">
        <v>3981</v>
      </c>
      <c r="E16" s="1393" t="s">
        <v>3982</v>
      </c>
      <c r="F16" s="1383" t="s">
        <v>2327</v>
      </c>
    </row>
    <row r="17" spans="1:6">
      <c r="A17" s="1384"/>
      <c r="B17" s="1381" t="s">
        <v>3007</v>
      </c>
      <c r="C17" s="1393" t="s">
        <v>3008</v>
      </c>
      <c r="D17" s="1393" t="s">
        <v>3009</v>
      </c>
      <c r="E17" s="1393" t="s">
        <v>3010</v>
      </c>
      <c r="F17" s="1383" t="s">
        <v>2337</v>
      </c>
    </row>
    <row r="18" spans="1:6">
      <c r="A18" s="1385">
        <v>1</v>
      </c>
      <c r="B18" s="1386" t="s">
        <v>1955</v>
      </c>
      <c r="C18" s="1394"/>
      <c r="D18" s="1394"/>
      <c r="E18" s="1394"/>
      <c r="F18" s="1388"/>
    </row>
    <row r="19" spans="1:6">
      <c r="A19" s="1385">
        <v>2</v>
      </c>
      <c r="B19" s="1386" t="s">
        <v>4099</v>
      </c>
      <c r="C19" s="1401">
        <v>51932604</v>
      </c>
      <c r="D19" s="1401">
        <v>37969857</v>
      </c>
      <c r="E19" s="1391">
        <v>84172060</v>
      </c>
      <c r="F19" s="1392">
        <v>229682367</v>
      </c>
    </row>
    <row r="20" spans="1:6" s="1460" customFormat="1">
      <c r="A20" s="2844">
        <v>3</v>
      </c>
      <c r="B20" s="1469" t="s">
        <v>4404</v>
      </c>
      <c r="C20" s="1391">
        <v>-12213671</v>
      </c>
      <c r="D20" s="1391">
        <v>-7028444</v>
      </c>
      <c r="E20" s="1401">
        <v>-24086013</v>
      </c>
      <c r="F20" s="1402">
        <v>-58505391</v>
      </c>
    </row>
    <row r="21" spans="1:6">
      <c r="A21" s="1385">
        <v>4</v>
      </c>
      <c r="B21" s="1386" t="s">
        <v>4100</v>
      </c>
      <c r="C21" s="1391"/>
      <c r="D21" s="1391"/>
      <c r="E21" s="1391"/>
      <c r="F21" s="1392"/>
    </row>
    <row r="22" spans="1:6">
      <c r="A22" s="1385">
        <v>5</v>
      </c>
      <c r="B22" s="1386" t="s">
        <v>4101</v>
      </c>
      <c r="C22" s="1391"/>
      <c r="D22" s="1391"/>
      <c r="E22" s="1391"/>
      <c r="F22" s="1392"/>
    </row>
    <row r="23" spans="1:6">
      <c r="A23" s="1385">
        <v>6</v>
      </c>
      <c r="B23" s="1386" t="s">
        <v>4102</v>
      </c>
      <c r="C23" s="1391">
        <v>2315371</v>
      </c>
      <c r="D23" s="1391">
        <v>6519145</v>
      </c>
      <c r="E23" s="1391">
        <v>5533663</v>
      </c>
      <c r="F23" s="1392">
        <v>16011120</v>
      </c>
    </row>
    <row r="24" spans="1:6">
      <c r="A24" s="1385">
        <v>7</v>
      </c>
      <c r="B24" s="1386" t="s">
        <v>4103</v>
      </c>
      <c r="C24" s="1391"/>
      <c r="D24" s="1395"/>
      <c r="E24" s="1395"/>
      <c r="F24" s="1396"/>
    </row>
    <row r="25" spans="1:6">
      <c r="A25" s="1385">
        <v>8</v>
      </c>
      <c r="B25" s="1386" t="s">
        <v>5236</v>
      </c>
      <c r="C25" s="1391">
        <v>-18462</v>
      </c>
      <c r="D25" s="1398">
        <v>-10373</v>
      </c>
      <c r="E25" s="1398">
        <v>-188</v>
      </c>
      <c r="F25" s="1399">
        <v>-60375</v>
      </c>
    </row>
    <row r="26" spans="1:6">
      <c r="A26" s="1385">
        <v>9</v>
      </c>
      <c r="B26" s="1386" t="s">
        <v>5237</v>
      </c>
      <c r="C26" s="1391">
        <v>-36605</v>
      </c>
      <c r="D26" s="1391">
        <v>-37621</v>
      </c>
      <c r="E26" s="1391"/>
      <c r="F26" s="1392">
        <v>-74227</v>
      </c>
    </row>
    <row r="27" spans="1:6">
      <c r="A27" s="1385">
        <v>10</v>
      </c>
      <c r="B27" s="1386" t="s">
        <v>5238</v>
      </c>
      <c r="C27" s="1391">
        <v>3179912</v>
      </c>
      <c r="D27" s="1391">
        <v>8564569</v>
      </c>
      <c r="E27" s="1391">
        <v>10125968</v>
      </c>
      <c r="F27" s="1392">
        <v>26271858</v>
      </c>
    </row>
    <row r="28" spans="1:6">
      <c r="A28" s="1385">
        <v>11</v>
      </c>
      <c r="B28" s="1386" t="s">
        <v>5239</v>
      </c>
      <c r="C28" s="1391"/>
      <c r="D28" s="1391">
        <v>-13</v>
      </c>
      <c r="E28" s="1391">
        <v>-586336</v>
      </c>
      <c r="F28" s="1392">
        <v>-583809</v>
      </c>
    </row>
    <row r="29" spans="1:6">
      <c r="A29" s="1385">
        <v>12</v>
      </c>
      <c r="B29" s="1386"/>
      <c r="C29" s="1387"/>
      <c r="D29" s="1391"/>
      <c r="E29" s="1391"/>
      <c r="F29" s="1392"/>
    </row>
    <row r="30" spans="1:6">
      <c r="A30" s="1385">
        <v>13</v>
      </c>
      <c r="B30" s="1386"/>
      <c r="C30" s="1387"/>
      <c r="D30" s="1391"/>
      <c r="E30" s="1391"/>
      <c r="F30" s="1392"/>
    </row>
    <row r="31" spans="1:6">
      <c r="A31" s="1385">
        <v>14</v>
      </c>
      <c r="B31" s="1386"/>
      <c r="C31" s="1387"/>
      <c r="D31" s="1391"/>
      <c r="E31" s="1391"/>
      <c r="F31" s="1392"/>
    </row>
    <row r="32" spans="1:6">
      <c r="A32" s="1385">
        <v>15</v>
      </c>
      <c r="B32" s="1386"/>
      <c r="C32" s="1387"/>
      <c r="D32" s="1391"/>
      <c r="E32" s="1391"/>
      <c r="F32" s="1392"/>
    </row>
    <row r="33" spans="1:6">
      <c r="A33" s="1385">
        <v>16</v>
      </c>
      <c r="B33" s="1386"/>
      <c r="C33" s="1387"/>
      <c r="D33" s="1391"/>
      <c r="E33" s="1391"/>
      <c r="F33" s="1392"/>
    </row>
    <row r="34" spans="1:6">
      <c r="A34" s="1385">
        <v>17</v>
      </c>
      <c r="B34" s="1386"/>
      <c r="C34" s="1387"/>
      <c r="D34" s="1401"/>
      <c r="E34" s="1401"/>
      <c r="F34" s="1402"/>
    </row>
    <row r="35" spans="1:6">
      <c r="A35" s="1385">
        <v>18</v>
      </c>
      <c r="B35" s="1386"/>
      <c r="C35" s="1387"/>
      <c r="D35" s="1401"/>
      <c r="E35" s="1401"/>
      <c r="F35" s="1402"/>
    </row>
    <row r="36" spans="1:6">
      <c r="A36" s="1385">
        <v>19</v>
      </c>
      <c r="B36" s="1386"/>
      <c r="C36" s="1387"/>
      <c r="D36" s="1391"/>
      <c r="E36" s="1391"/>
      <c r="F36" s="1392"/>
    </row>
    <row r="37" spans="1:6">
      <c r="A37" s="1385">
        <v>20</v>
      </c>
      <c r="B37" s="1386"/>
      <c r="C37" s="1387"/>
      <c r="D37" s="1391"/>
      <c r="E37" s="1391"/>
      <c r="F37" s="1392"/>
    </row>
    <row r="38" spans="1:6">
      <c r="A38" s="1385">
        <v>21</v>
      </c>
      <c r="B38" s="1386"/>
      <c r="C38" s="1387"/>
      <c r="D38" s="1391"/>
      <c r="E38" s="1391"/>
      <c r="F38" s="1392"/>
    </row>
    <row r="39" spans="1:6">
      <c r="A39" s="1385">
        <v>22</v>
      </c>
      <c r="B39" s="1386"/>
      <c r="C39" s="1394"/>
      <c r="D39" s="1401"/>
      <c r="E39" s="1401"/>
      <c r="F39" s="1402"/>
    </row>
    <row r="40" spans="1:6">
      <c r="A40" s="1385">
        <v>23</v>
      </c>
      <c r="B40" s="1386"/>
      <c r="C40" s="1387"/>
      <c r="D40" s="1391"/>
      <c r="E40" s="1391"/>
      <c r="F40" s="1392"/>
    </row>
    <row r="41" spans="1:6">
      <c r="A41" s="1385">
        <v>24</v>
      </c>
      <c r="B41" s="1386"/>
      <c r="C41" s="1387"/>
      <c r="D41" s="1391"/>
      <c r="E41" s="1391"/>
      <c r="F41" s="1392"/>
    </row>
    <row r="42" spans="1:6">
      <c r="A42" s="1385">
        <v>25</v>
      </c>
      <c r="B42" s="1386"/>
      <c r="C42" s="1387"/>
      <c r="D42" s="1401"/>
      <c r="E42" s="1401"/>
      <c r="F42" s="1402"/>
    </row>
    <row r="43" spans="1:6">
      <c r="A43" s="1385">
        <v>26</v>
      </c>
      <c r="B43" s="1386"/>
      <c r="C43" s="1387"/>
      <c r="D43" s="1391"/>
      <c r="E43" s="1391"/>
      <c r="F43" s="1392"/>
    </row>
    <row r="44" spans="1:6">
      <c r="A44" s="1385">
        <v>27</v>
      </c>
      <c r="B44" s="1386"/>
      <c r="C44" s="1387"/>
      <c r="D44" s="1391"/>
      <c r="E44" s="1391"/>
      <c r="F44" s="1392"/>
    </row>
    <row r="45" spans="1:6">
      <c r="A45" s="1385">
        <v>28</v>
      </c>
      <c r="B45" s="1386"/>
      <c r="C45" s="1387"/>
      <c r="D45" s="1391"/>
      <c r="E45" s="1391"/>
      <c r="F45" s="1392"/>
    </row>
    <row r="46" spans="1:6">
      <c r="A46" s="1385">
        <v>29</v>
      </c>
      <c r="B46" s="1386"/>
      <c r="C46" s="1387"/>
      <c r="D46" s="1391"/>
      <c r="E46" s="1391"/>
      <c r="F46" s="1392"/>
    </row>
    <row r="47" spans="1:6">
      <c r="A47" s="1385">
        <v>30</v>
      </c>
      <c r="B47" s="1386"/>
      <c r="C47" s="1387"/>
      <c r="D47" s="1391"/>
      <c r="E47" s="1391"/>
      <c r="F47" s="1392"/>
    </row>
    <row r="48" spans="1:6">
      <c r="A48" s="1385">
        <v>31</v>
      </c>
      <c r="B48" s="1386"/>
      <c r="C48" s="1387"/>
      <c r="D48" s="1391"/>
      <c r="E48" s="1391"/>
      <c r="F48" s="1392"/>
    </row>
    <row r="49" spans="1:6">
      <c r="A49" s="1385">
        <v>32</v>
      </c>
      <c r="B49" s="1386"/>
      <c r="C49" s="1387"/>
      <c r="D49" s="1391"/>
      <c r="E49" s="1391"/>
      <c r="F49" s="1392"/>
    </row>
    <row r="50" spans="1:6">
      <c r="A50" s="1385">
        <v>33</v>
      </c>
      <c r="B50" s="1386"/>
      <c r="C50" s="1387"/>
      <c r="D50" s="1391"/>
      <c r="E50" s="1391"/>
      <c r="F50" s="1392"/>
    </row>
    <row r="51" spans="1:6">
      <c r="A51" s="1385">
        <v>34</v>
      </c>
      <c r="B51" s="1386"/>
      <c r="C51" s="1387"/>
      <c r="D51" s="1401"/>
      <c r="E51" s="1401"/>
      <c r="F51" s="1402"/>
    </row>
    <row r="52" spans="1:6">
      <c r="A52" s="1385">
        <v>35</v>
      </c>
      <c r="B52" s="1386"/>
      <c r="C52" s="1387"/>
      <c r="D52" s="1391"/>
      <c r="E52" s="1391"/>
      <c r="F52" s="1392"/>
    </row>
    <row r="53" spans="1:6">
      <c r="A53" s="1385">
        <v>36</v>
      </c>
      <c r="B53" s="1386"/>
      <c r="C53" s="1387"/>
      <c r="D53" s="1391"/>
      <c r="E53" s="1391"/>
      <c r="F53" s="1392"/>
    </row>
    <row r="54" spans="1:6">
      <c r="A54" s="1385">
        <v>37</v>
      </c>
      <c r="B54" s="1386"/>
      <c r="C54" s="1387"/>
      <c r="D54" s="1391"/>
      <c r="E54" s="1391"/>
      <c r="F54" s="1392"/>
    </row>
    <row r="55" spans="1:6">
      <c r="A55" s="1385">
        <v>38</v>
      </c>
      <c r="B55" s="1386"/>
      <c r="C55" s="1387"/>
      <c r="D55" s="1391"/>
      <c r="E55" s="1391"/>
      <c r="F55" s="1392"/>
    </row>
    <row r="56" spans="1:6">
      <c r="A56" s="1385">
        <v>39</v>
      </c>
      <c r="B56" s="1386"/>
      <c r="C56" s="1387"/>
      <c r="D56" s="1391"/>
      <c r="E56" s="1391"/>
      <c r="F56" s="1392"/>
    </row>
    <row r="57" spans="1:6">
      <c r="A57" s="1385">
        <v>40</v>
      </c>
      <c r="B57" s="1386"/>
      <c r="C57" s="1387"/>
      <c r="D57" s="1391"/>
      <c r="E57" s="1391"/>
      <c r="F57" s="1392"/>
    </row>
    <row r="58" spans="1:6">
      <c r="A58" s="1385">
        <v>41</v>
      </c>
      <c r="B58" s="1386"/>
      <c r="C58" s="1387"/>
      <c r="D58" s="1391"/>
      <c r="E58" s="1391"/>
      <c r="F58" s="1392"/>
    </row>
    <row r="59" spans="1:6">
      <c r="A59" s="1385">
        <v>42</v>
      </c>
      <c r="B59" s="1386"/>
      <c r="C59" s="1387"/>
      <c r="D59" s="1391"/>
      <c r="E59" s="1391"/>
      <c r="F59" s="1392"/>
    </row>
    <row r="60" spans="1:6">
      <c r="A60" s="1385">
        <v>43</v>
      </c>
      <c r="B60" s="1386"/>
      <c r="C60" s="1387"/>
      <c r="D60" s="1391"/>
      <c r="E60" s="1391"/>
      <c r="F60" s="1392"/>
    </row>
    <row r="61" spans="1:6">
      <c r="A61" s="1385">
        <v>44</v>
      </c>
      <c r="B61" s="1386"/>
      <c r="C61" s="1387"/>
      <c r="D61" s="1391"/>
      <c r="E61" s="1391"/>
      <c r="F61" s="1392"/>
    </row>
    <row r="62" spans="1:6">
      <c r="A62" s="1385">
        <v>45</v>
      </c>
      <c r="B62" s="1386"/>
      <c r="C62" s="1387"/>
      <c r="D62" s="1391"/>
      <c r="E62" s="1391"/>
      <c r="F62" s="1392"/>
    </row>
    <row r="63" spans="1:6">
      <c r="A63" s="1385">
        <v>46</v>
      </c>
      <c r="B63" s="1386"/>
      <c r="C63" s="1387"/>
      <c r="D63" s="1391"/>
      <c r="E63" s="1391"/>
      <c r="F63" s="1392"/>
    </row>
    <row r="64" spans="1:6" ht="15.75" thickBot="1">
      <c r="A64" s="1407">
        <v>47</v>
      </c>
      <c r="B64" s="1408" t="s">
        <v>172</v>
      </c>
      <c r="C64" s="1411">
        <f>SUM(C18:C63)</f>
        <v>45159149</v>
      </c>
      <c r="D64" s="1411">
        <f>SUM(D18:D63)</f>
        <v>45977120</v>
      </c>
      <c r="E64" s="1411">
        <f>SUM(E18:E63)</f>
        <v>75159154</v>
      </c>
      <c r="F64" s="1409">
        <f>SUM(F18:F63)</f>
        <v>212741543</v>
      </c>
    </row>
    <row r="65" spans="1:6" ht="15.75" thickTop="1">
      <c r="A65" s="831"/>
      <c r="B65" s="831"/>
      <c r="C65" s="831"/>
      <c r="D65" s="992"/>
      <c r="E65" s="992"/>
      <c r="F65" s="992"/>
    </row>
    <row r="66" spans="1:6">
      <c r="A66" s="1542" t="s">
        <v>4658</v>
      </c>
      <c r="B66" s="1542"/>
      <c r="C66" s="17"/>
      <c r="D66" s="17"/>
      <c r="E66" s="17"/>
      <c r="F66" s="17"/>
    </row>
    <row r="67" spans="1:6">
      <c r="A67" s="69" t="s">
        <v>4104</v>
      </c>
      <c r="B67" s="69"/>
      <c r="C67" s="69"/>
      <c r="D67" s="69"/>
      <c r="E67" s="69"/>
      <c r="F67" s="69"/>
    </row>
  </sheetData>
  <pageMargins left="0.7" right="0.7" top="0.75" bottom="0.75" header="0.3" footer="0.3"/>
  <pageSetup scale="64" orientation="portrait" r:id="rId1"/>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70" zoomScaleNormal="70" zoomScaleSheetLayoutView="80" workbookViewId="0">
      <selection activeCell="O39" sqref="O39"/>
    </sheetView>
  </sheetViews>
  <sheetFormatPr defaultRowHeight="15"/>
  <cols>
    <col min="1" max="1" width="4" customWidth="1"/>
    <col min="2" max="2" width="33.77734375" bestFit="1" customWidth="1"/>
    <col min="3" max="3" width="13.44140625" bestFit="1" customWidth="1"/>
    <col min="4" max="4" width="12.44140625" customWidth="1"/>
    <col min="5" max="5" width="17.33203125" customWidth="1"/>
    <col min="6" max="6" width="13.44140625" customWidth="1"/>
    <col min="7" max="7" width="12.44140625" bestFit="1" customWidth="1"/>
    <col min="8" max="8" width="14.77734375" customWidth="1"/>
    <col min="9" max="9" width="4.21875" customWidth="1"/>
  </cols>
  <sheetData>
    <row r="1" spans="1:9" ht="15.75" thickBot="1">
      <c r="A1" s="856"/>
    </row>
    <row r="2" spans="1:9" ht="15.75" thickTop="1">
      <c r="A2" s="1360" t="s">
        <v>3275</v>
      </c>
      <c r="B2" s="1362"/>
      <c r="C2" s="1362"/>
      <c r="D2" s="1361"/>
      <c r="E2" s="1362" t="s">
        <v>3276</v>
      </c>
      <c r="F2" s="1362"/>
      <c r="G2" s="1476" t="s">
        <v>1791</v>
      </c>
      <c r="H2" s="3253" t="s">
        <v>4105</v>
      </c>
      <c r="I2" s="3254"/>
    </row>
    <row r="3" spans="1:9">
      <c r="A3" s="1366" t="str">
        <f>'[1]Data Sheet'!$C$25</f>
        <v xml:space="preserve"> </v>
      </c>
      <c r="B3" s="831"/>
      <c r="C3" s="831"/>
      <c r="D3" s="81"/>
      <c r="E3" s="831" t="s">
        <v>3277</v>
      </c>
      <c r="F3" s="831"/>
      <c r="G3" s="701" t="s">
        <v>3295</v>
      </c>
      <c r="H3" s="3255"/>
      <c r="I3" s="3256"/>
    </row>
    <row r="4" spans="1:9">
      <c r="A4" s="1368" t="s">
        <v>3278</v>
      </c>
      <c r="B4" s="831"/>
      <c r="C4" s="831"/>
      <c r="D4" s="81"/>
      <c r="E4" s="831" t="s">
        <v>3279</v>
      </c>
      <c r="F4" s="831"/>
      <c r="G4" s="696" t="str">
        <f>'[1]Data Sheet'!$C$40</f>
        <v xml:space="preserve"> </v>
      </c>
      <c r="H4" s="3257" t="str">
        <f>'[1]Data Sheet'!$C$40</f>
        <v xml:space="preserve"> </v>
      </c>
      <c r="I4" s="3258"/>
    </row>
    <row r="5" spans="1:9">
      <c r="A5" s="1370" t="s">
        <v>4106</v>
      </c>
      <c r="B5" s="1477"/>
      <c r="C5" s="1477"/>
      <c r="D5" s="1477"/>
      <c r="E5" s="232"/>
      <c r="F5" s="232"/>
      <c r="G5" s="232"/>
      <c r="H5" s="232"/>
      <c r="I5" s="1371"/>
    </row>
    <row r="6" spans="1:9">
      <c r="A6" s="1478" t="s">
        <v>4131</v>
      </c>
      <c r="B6" s="911"/>
      <c r="C6" s="911"/>
      <c r="D6" s="911"/>
      <c r="E6" s="991"/>
      <c r="F6" s="991"/>
      <c r="G6" s="991"/>
      <c r="H6" s="991"/>
      <c r="I6" s="1479"/>
    </row>
    <row r="7" spans="1:9">
      <c r="A7" s="1480" t="s">
        <v>4132</v>
      </c>
      <c r="B7" s="837"/>
      <c r="C7" s="911"/>
      <c r="D7" s="991"/>
      <c r="E7" s="991"/>
      <c r="F7" s="991"/>
      <c r="G7" s="991"/>
      <c r="H7" s="991"/>
      <c r="I7" s="1479"/>
    </row>
    <row r="8" spans="1:9">
      <c r="A8" s="1480"/>
      <c r="B8" s="837"/>
      <c r="C8" s="911"/>
      <c r="D8" s="991"/>
      <c r="E8" s="991"/>
      <c r="F8" s="991"/>
      <c r="G8" s="991"/>
      <c r="H8" s="991"/>
      <c r="I8" s="1479"/>
    </row>
    <row r="9" spans="1:9">
      <c r="A9" s="1480" t="s">
        <v>4107</v>
      </c>
      <c r="B9" s="991"/>
      <c r="C9" s="991"/>
      <c r="D9" s="991"/>
      <c r="E9" s="991"/>
      <c r="F9" s="991"/>
      <c r="G9" s="991"/>
      <c r="H9" s="991"/>
      <c r="I9" s="1479"/>
    </row>
    <row r="10" spans="1:9">
      <c r="A10" s="1481"/>
      <c r="B10" s="991"/>
      <c r="C10" s="991"/>
      <c r="D10" s="991"/>
      <c r="E10" s="991"/>
      <c r="F10" s="991"/>
      <c r="G10" s="991"/>
      <c r="H10" s="991"/>
      <c r="I10" s="1479"/>
    </row>
    <row r="11" spans="1:9">
      <c r="A11" s="1375" t="s">
        <v>4108</v>
      </c>
      <c r="B11" s="1376"/>
      <c r="C11" s="1376"/>
      <c r="D11" s="1376"/>
      <c r="E11" s="1376"/>
      <c r="F11" s="831"/>
      <c r="G11" s="831"/>
      <c r="H11" s="831"/>
      <c r="I11" s="1367"/>
    </row>
    <row r="12" spans="1:9">
      <c r="A12" s="1375"/>
      <c r="B12" s="1376"/>
      <c r="C12" s="1376"/>
      <c r="D12" s="1376"/>
      <c r="E12" s="1376"/>
      <c r="F12" s="831"/>
      <c r="G12" s="831"/>
      <c r="H12" s="831"/>
      <c r="I12" s="1367"/>
    </row>
    <row r="13" spans="1:9">
      <c r="A13" s="1375" t="s">
        <v>4109</v>
      </c>
      <c r="B13" s="1376"/>
      <c r="C13" s="1376"/>
      <c r="D13" s="1376"/>
      <c r="E13" s="1376"/>
      <c r="F13" s="1376"/>
      <c r="G13" s="1376"/>
      <c r="H13" s="1376"/>
      <c r="I13" s="1377"/>
    </row>
    <row r="14" spans="1:9">
      <c r="A14" s="1375"/>
      <c r="B14" s="1376"/>
      <c r="C14" s="1376"/>
      <c r="D14" s="1376"/>
      <c r="E14" s="1376"/>
      <c r="F14" s="1376"/>
      <c r="G14" s="1376"/>
      <c r="H14" s="1376"/>
      <c r="I14" s="1377"/>
    </row>
    <row r="15" spans="1:9">
      <c r="A15" s="1375" t="s">
        <v>4110</v>
      </c>
      <c r="B15" s="1376"/>
      <c r="C15" s="1376"/>
      <c r="D15" s="1376"/>
      <c r="E15" s="1376"/>
      <c r="F15" s="1376"/>
      <c r="G15" s="1376"/>
      <c r="H15" s="1376"/>
      <c r="I15" s="1377"/>
    </row>
    <row r="16" spans="1:9">
      <c r="A16" s="1375"/>
      <c r="B16" s="1376"/>
      <c r="C16" s="1376"/>
      <c r="D16" s="1376"/>
      <c r="E16" s="1376"/>
      <c r="F16" s="1376"/>
      <c r="G16" s="1376"/>
      <c r="H16" s="1376"/>
      <c r="I16" s="1377"/>
    </row>
    <row r="17" spans="1:9">
      <c r="A17" s="1375" t="s">
        <v>4111</v>
      </c>
      <c r="B17" s="1376"/>
      <c r="C17" s="1376"/>
      <c r="D17" s="1376"/>
      <c r="E17" s="1376"/>
      <c r="F17" s="1376"/>
      <c r="G17" s="1376"/>
      <c r="H17" s="1376"/>
      <c r="I17" s="1377"/>
    </row>
    <row r="18" spans="1:9">
      <c r="A18" s="1375"/>
      <c r="B18" s="1376"/>
      <c r="C18" s="1376"/>
      <c r="D18" s="1376"/>
      <c r="E18" s="1376"/>
      <c r="F18" s="1376"/>
      <c r="G18" s="1376"/>
      <c r="H18" s="1376"/>
      <c r="I18" s="1377"/>
    </row>
    <row r="19" spans="1:9">
      <c r="A19" s="1375" t="s">
        <v>4112</v>
      </c>
      <c r="B19" s="1376"/>
      <c r="C19" s="1376"/>
      <c r="D19" s="1376"/>
      <c r="E19" s="1376"/>
      <c r="F19" s="1376"/>
      <c r="G19" s="1376"/>
      <c r="H19" s="1376"/>
      <c r="I19" s="1377"/>
    </row>
    <row r="20" spans="1:9">
      <c r="A20" s="1375"/>
      <c r="B20" s="1376"/>
      <c r="C20" s="1376"/>
      <c r="D20" s="1376"/>
      <c r="E20" s="1376"/>
      <c r="F20" s="1376"/>
      <c r="G20" s="1376"/>
      <c r="H20" s="1376"/>
      <c r="I20" s="1377"/>
    </row>
    <row r="21" spans="1:9">
      <c r="A21" s="1375" t="s">
        <v>4113</v>
      </c>
      <c r="B21" s="1376"/>
      <c r="C21" s="1376"/>
      <c r="D21" s="1376"/>
      <c r="E21" s="1376"/>
      <c r="F21" s="1376"/>
      <c r="G21" s="1376"/>
      <c r="H21" s="1376"/>
      <c r="I21" s="1377"/>
    </row>
    <row r="22" spans="1:9">
      <c r="A22" s="1375" t="s">
        <v>4114</v>
      </c>
      <c r="B22" s="1376"/>
      <c r="C22" s="1376"/>
      <c r="D22" s="1376"/>
      <c r="E22" s="1376"/>
      <c r="F22" s="1376"/>
      <c r="G22" s="1376"/>
      <c r="H22" s="1376"/>
      <c r="I22" s="1377"/>
    </row>
    <row r="23" spans="1:9">
      <c r="A23" s="1375"/>
      <c r="B23" s="1376"/>
      <c r="C23" s="1376"/>
      <c r="D23" s="1376"/>
      <c r="E23" s="1376"/>
      <c r="F23" s="1376"/>
      <c r="G23" s="1376"/>
      <c r="H23" s="1376"/>
      <c r="I23" s="1377"/>
    </row>
    <row r="24" spans="1:9">
      <c r="A24" s="1375"/>
      <c r="B24" s="1376"/>
      <c r="C24" s="1376"/>
      <c r="D24" s="1376"/>
      <c r="E24" s="1376"/>
      <c r="F24" s="1376"/>
      <c r="G24" s="1376"/>
      <c r="H24" s="1376"/>
      <c r="I24" s="1377"/>
    </row>
    <row r="25" spans="1:9">
      <c r="A25" s="1375"/>
      <c r="B25" s="1376"/>
      <c r="C25" s="1376"/>
      <c r="D25" s="1376"/>
      <c r="E25" s="1376"/>
      <c r="F25" s="1376"/>
      <c r="G25" s="1376"/>
      <c r="H25" s="1376"/>
      <c r="I25" s="1377"/>
    </row>
    <row r="26" spans="1:9">
      <c r="A26" s="1372"/>
      <c r="B26" s="1373"/>
      <c r="C26" s="1373"/>
      <c r="D26" s="1373"/>
      <c r="E26" s="1373"/>
      <c r="F26" s="1373"/>
      <c r="G26" s="1373"/>
      <c r="H26" s="1373"/>
      <c r="I26" s="1374"/>
    </row>
    <row r="27" spans="1:9">
      <c r="A27" s="1482"/>
      <c r="B27" s="1483"/>
      <c r="C27" s="3259" t="s">
        <v>4115</v>
      </c>
      <c r="D27" s="3260"/>
      <c r="E27" s="3261"/>
      <c r="F27" s="3259" t="s">
        <v>4116</v>
      </c>
      <c r="G27" s="3260"/>
      <c r="H27" s="3260"/>
      <c r="I27" s="3262"/>
    </row>
    <row r="28" spans="1:9">
      <c r="A28" s="1484"/>
      <c r="B28" s="1485"/>
      <c r="C28" s="3263" t="s">
        <v>4117</v>
      </c>
      <c r="D28" s="3264"/>
      <c r="E28" s="3265"/>
      <c r="F28" s="3259" t="s">
        <v>4117</v>
      </c>
      <c r="G28" s="3260"/>
      <c r="H28" s="3260"/>
      <c r="I28" s="3262"/>
    </row>
    <row r="29" spans="1:9" ht="20.85" customHeight="1">
      <c r="A29" s="1378"/>
      <c r="B29" s="666"/>
      <c r="C29" s="649"/>
      <c r="D29" s="540" t="s">
        <v>4118</v>
      </c>
      <c r="E29" s="1486"/>
      <c r="F29" s="1419"/>
      <c r="G29" s="1419" t="s">
        <v>4118</v>
      </c>
      <c r="H29" s="3266"/>
      <c r="I29" s="3267"/>
    </row>
    <row r="30" spans="1:9">
      <c r="A30" s="1382"/>
      <c r="B30" s="1464" t="s">
        <v>4119</v>
      </c>
      <c r="C30" s="650" t="s">
        <v>4120</v>
      </c>
      <c r="D30" s="292" t="s">
        <v>4121</v>
      </c>
      <c r="E30" s="1464" t="s">
        <v>4122</v>
      </c>
      <c r="F30" s="1393" t="s">
        <v>4120</v>
      </c>
      <c r="G30" s="1393" t="s">
        <v>4121</v>
      </c>
      <c r="H30" s="3268" t="s">
        <v>4122</v>
      </c>
      <c r="I30" s="3244"/>
    </row>
    <row r="31" spans="1:9">
      <c r="A31" s="1382" t="s">
        <v>1718</v>
      </c>
      <c r="B31" s="1464"/>
      <c r="C31" s="650"/>
      <c r="D31" s="292"/>
      <c r="E31" s="1464"/>
      <c r="F31" s="1393"/>
      <c r="G31" s="1393"/>
      <c r="H31" s="3268"/>
      <c r="I31" s="3244"/>
    </row>
    <row r="32" spans="1:9">
      <c r="A32" s="1384" t="s">
        <v>1721</v>
      </c>
      <c r="B32" s="1487" t="s">
        <v>3007</v>
      </c>
      <c r="C32" s="1393" t="s">
        <v>3008</v>
      </c>
      <c r="D32" s="1393" t="s">
        <v>3009</v>
      </c>
      <c r="E32" s="1393" t="s">
        <v>3010</v>
      </c>
      <c r="F32" s="1393" t="s">
        <v>2337</v>
      </c>
      <c r="G32" s="1393" t="s">
        <v>2338</v>
      </c>
      <c r="H32" s="3269" t="s">
        <v>2339</v>
      </c>
      <c r="I32" s="3270"/>
    </row>
    <row r="33" spans="1:9">
      <c r="A33" s="1385">
        <v>1</v>
      </c>
      <c r="B33" s="1488" t="s">
        <v>4123</v>
      </c>
      <c r="C33" s="1489"/>
      <c r="D33" s="1490" t="s">
        <v>5240</v>
      </c>
      <c r="E33" s="2918">
        <v>7546197</v>
      </c>
      <c r="F33" s="1489"/>
      <c r="G33" s="1489"/>
      <c r="H33" s="3271"/>
      <c r="I33" s="3272"/>
    </row>
    <row r="34" spans="1:9">
      <c r="A34" s="1385">
        <v>2</v>
      </c>
      <c r="B34" s="1488" t="s">
        <v>4124</v>
      </c>
      <c r="C34" s="1489"/>
      <c r="D34" s="1490" t="s">
        <v>5240</v>
      </c>
      <c r="E34" s="2918">
        <v>2582484</v>
      </c>
      <c r="F34" s="1489"/>
      <c r="G34" s="1489"/>
      <c r="H34" s="3245"/>
      <c r="I34" s="3246"/>
    </row>
    <row r="35" spans="1:9">
      <c r="A35" s="1385">
        <v>3</v>
      </c>
      <c r="B35" s="1488" t="s">
        <v>4125</v>
      </c>
      <c r="C35" s="1489"/>
      <c r="D35" s="1490" t="s">
        <v>5240</v>
      </c>
      <c r="E35" s="2918">
        <v>1058101</v>
      </c>
      <c r="F35" s="1489"/>
      <c r="G35" s="1489"/>
      <c r="H35" s="3245"/>
      <c r="I35" s="3246"/>
    </row>
    <row r="36" spans="1:9">
      <c r="A36" s="1385">
        <v>4</v>
      </c>
      <c r="B36" s="1488" t="s">
        <v>4126</v>
      </c>
      <c r="C36" s="1489"/>
      <c r="D36" s="1490" t="s">
        <v>5240</v>
      </c>
      <c r="E36" s="2919"/>
      <c r="F36" s="1489"/>
      <c r="G36" s="1489"/>
      <c r="H36" s="3245"/>
      <c r="I36" s="3246"/>
    </row>
    <row r="37" spans="1:9">
      <c r="A37" s="1385">
        <v>5</v>
      </c>
      <c r="B37" s="1488" t="s">
        <v>4127</v>
      </c>
      <c r="C37" s="1489"/>
      <c r="D37" s="1490" t="s">
        <v>5240</v>
      </c>
      <c r="E37" s="2919">
        <v>5160219</v>
      </c>
      <c r="F37" s="2920">
        <v>55054</v>
      </c>
      <c r="G37" s="2920" t="s">
        <v>5240</v>
      </c>
      <c r="H37" s="3247">
        <v>263322</v>
      </c>
      <c r="I37" s="3248"/>
    </row>
    <row r="38" spans="1:9">
      <c r="A38" s="1385">
        <v>6</v>
      </c>
      <c r="B38" s="1488" t="s">
        <v>4128</v>
      </c>
      <c r="C38" s="1489"/>
      <c r="D38" s="1490" t="s">
        <v>5240</v>
      </c>
      <c r="E38" s="2919"/>
      <c r="F38" s="2920"/>
      <c r="G38" s="2920"/>
      <c r="H38" s="3247"/>
      <c r="I38" s="3248"/>
    </row>
    <row r="39" spans="1:9">
      <c r="A39" s="1385">
        <v>7</v>
      </c>
      <c r="B39" s="1488" t="s">
        <v>2321</v>
      </c>
      <c r="C39" s="1489"/>
      <c r="D39" s="1490" t="s">
        <v>5240</v>
      </c>
      <c r="E39" s="2919">
        <v>128052</v>
      </c>
      <c r="F39" s="2920"/>
      <c r="G39" s="2920"/>
      <c r="H39" s="3249"/>
      <c r="I39" s="3250"/>
    </row>
    <row r="40" spans="1:9">
      <c r="A40" s="1385">
        <v>8</v>
      </c>
      <c r="B40" s="1488" t="s">
        <v>4129</v>
      </c>
      <c r="C40" s="1489">
        <f>SUM(C33:C39)</f>
        <v>0</v>
      </c>
      <c r="D40" s="1489">
        <f>SUM(D33:D39)</f>
        <v>0</v>
      </c>
      <c r="E40" s="2920">
        <f>SUM(E33:E39)</f>
        <v>16475053</v>
      </c>
      <c r="F40" s="2920">
        <f>SUM(F33:F39)</f>
        <v>55054</v>
      </c>
      <c r="G40" s="2920">
        <f>SUM(G33:G39)</f>
        <v>0</v>
      </c>
      <c r="H40" s="3247">
        <v>263322</v>
      </c>
      <c r="I40" s="3248"/>
    </row>
    <row r="41" spans="1:9">
      <c r="A41" s="1491"/>
      <c r="B41" s="1474"/>
      <c r="C41" s="1492"/>
      <c r="D41" s="1493"/>
      <c r="E41" s="1494"/>
      <c r="F41" s="1492"/>
      <c r="G41" s="1492"/>
      <c r="H41" s="3251"/>
      <c r="I41" s="3252"/>
    </row>
    <row r="42" spans="1:9">
      <c r="A42" s="1495"/>
      <c r="B42" s="1496"/>
      <c r="C42" s="1459"/>
      <c r="D42" s="1497"/>
      <c r="E42" s="1498"/>
      <c r="F42" s="1459"/>
      <c r="G42" s="1459"/>
      <c r="H42" s="3242"/>
      <c r="I42" s="3243"/>
    </row>
    <row r="43" spans="1:9">
      <c r="A43" s="1495"/>
      <c r="B43" s="1496"/>
      <c r="C43" s="1459"/>
      <c r="D43" s="1497"/>
      <c r="E43" s="1498"/>
      <c r="F43" s="1459"/>
      <c r="G43" s="1459"/>
      <c r="H43" s="3242"/>
      <c r="I43" s="3243"/>
    </row>
    <row r="44" spans="1:9">
      <c r="A44" s="1495"/>
      <c r="B44" s="1496"/>
      <c r="C44" s="1459"/>
      <c r="D44" s="1497"/>
      <c r="E44" s="1498"/>
      <c r="F44" s="1459"/>
      <c r="G44" s="1459"/>
      <c r="H44" s="3242"/>
      <c r="I44" s="3243"/>
    </row>
    <row r="45" spans="1:9">
      <c r="A45" s="1495"/>
      <c r="B45" s="1496"/>
      <c r="C45" s="1459"/>
      <c r="D45" s="1497"/>
      <c r="E45" s="1498"/>
      <c r="F45" s="1459"/>
      <c r="G45" s="1459"/>
      <c r="H45" s="3242"/>
      <c r="I45" s="3243"/>
    </row>
    <row r="46" spans="1:9">
      <c r="A46" s="1495"/>
      <c r="B46" s="1496"/>
      <c r="C46" s="1459"/>
      <c r="D46" s="1497"/>
      <c r="E46" s="1498"/>
      <c r="F46" s="1459"/>
      <c r="G46" s="1459"/>
      <c r="H46" s="3242"/>
      <c r="I46" s="3243"/>
    </row>
    <row r="47" spans="1:9">
      <c r="A47" s="1495"/>
      <c r="B47" s="1496"/>
      <c r="C47" s="1459"/>
      <c r="D47" s="1497"/>
      <c r="E47" s="1498"/>
      <c r="F47" s="1459"/>
      <c r="G47" s="1459"/>
      <c r="H47" s="3242"/>
      <c r="I47" s="3243"/>
    </row>
    <row r="48" spans="1:9">
      <c r="A48" s="1495"/>
      <c r="B48" s="1496"/>
      <c r="C48" s="1459"/>
      <c r="D48" s="1497"/>
      <c r="E48" s="1498"/>
      <c r="F48" s="1459"/>
      <c r="G48" s="1459"/>
      <c r="H48" s="3242"/>
      <c r="I48" s="3243"/>
    </row>
    <row r="49" spans="1:9" ht="15.75" customHeight="1">
      <c r="A49" s="1495"/>
      <c r="B49" s="1496"/>
      <c r="C49" s="1459"/>
      <c r="D49" s="1497"/>
      <c r="E49" s="1498"/>
      <c r="F49" s="1459"/>
      <c r="G49" s="1459"/>
      <c r="H49" s="3242"/>
      <c r="I49" s="3244"/>
    </row>
    <row r="50" spans="1:9" ht="15.75" customHeight="1">
      <c r="A50" s="1495"/>
      <c r="B50" s="1496"/>
      <c r="C50" s="1459"/>
      <c r="D50" s="1497"/>
      <c r="E50" s="1498"/>
      <c r="F50" s="1459"/>
      <c r="G50" s="1459"/>
      <c r="H50" s="3242"/>
      <c r="I50" s="3244"/>
    </row>
    <row r="51" spans="1:9" ht="15.75" customHeight="1">
      <c r="A51" s="1495"/>
      <c r="B51" s="1496"/>
      <c r="C51" s="1459"/>
      <c r="D51" s="1497"/>
      <c r="E51" s="1498"/>
      <c r="F51" s="831"/>
      <c r="G51" s="831"/>
      <c r="H51" s="3242"/>
      <c r="I51" s="3244"/>
    </row>
    <row r="52" spans="1:9" ht="15.75" customHeight="1">
      <c r="A52" s="1495"/>
      <c r="B52" s="1496"/>
      <c r="C52" s="1459"/>
      <c r="D52" s="1497"/>
      <c r="E52" s="1498"/>
      <c r="F52" s="831"/>
      <c r="G52" s="831"/>
      <c r="H52" s="3242"/>
      <c r="I52" s="3244"/>
    </row>
    <row r="53" spans="1:9" ht="15.75" customHeight="1" thickBot="1">
      <c r="A53" s="1499"/>
      <c r="B53" s="1500"/>
      <c r="C53" s="1500"/>
      <c r="D53" s="1500"/>
      <c r="E53" s="1501"/>
      <c r="F53" s="1501"/>
      <c r="G53" s="1501"/>
      <c r="H53" s="3240"/>
      <c r="I53" s="3241"/>
    </row>
    <row r="54" spans="1:9" ht="15.75" thickTop="1">
      <c r="A54" s="831"/>
      <c r="B54" s="831"/>
      <c r="C54" s="831"/>
      <c r="D54" s="831"/>
      <c r="E54" s="831"/>
      <c r="F54" s="831"/>
      <c r="G54" s="831"/>
      <c r="H54" s="831"/>
      <c r="I54" s="992"/>
    </row>
    <row r="55" spans="1:9">
      <c r="A55" s="17" t="s">
        <v>4658</v>
      </c>
      <c r="B55" s="17"/>
      <c r="C55" s="17"/>
      <c r="D55" s="17"/>
      <c r="E55" s="17"/>
      <c r="F55" s="17"/>
      <c r="G55" s="17"/>
      <c r="H55" s="17"/>
      <c r="I55" s="17"/>
    </row>
    <row r="56" spans="1:9">
      <c r="A56" s="69" t="s">
        <v>4130</v>
      </c>
      <c r="B56" s="69"/>
      <c r="C56" s="69"/>
      <c r="D56" s="69"/>
      <c r="E56" s="69"/>
      <c r="F56" s="69"/>
      <c r="G56" s="69"/>
      <c r="H56" s="69"/>
      <c r="I56" s="69"/>
    </row>
  </sheetData>
  <mergeCells count="32">
    <mergeCell ref="H34:I34"/>
    <mergeCell ref="H2:I2"/>
    <mergeCell ref="H3:I3"/>
    <mergeCell ref="H4:I4"/>
    <mergeCell ref="C27:E27"/>
    <mergeCell ref="F27:I27"/>
    <mergeCell ref="C28:E28"/>
    <mergeCell ref="F28:I28"/>
    <mergeCell ref="H29:I29"/>
    <mergeCell ref="H30:I30"/>
    <mergeCell ref="H31:I31"/>
    <mergeCell ref="H32:I32"/>
    <mergeCell ref="H33:I33"/>
    <mergeCell ref="H46:I46"/>
    <mergeCell ref="H35:I35"/>
    <mergeCell ref="H36:I36"/>
    <mergeCell ref="H37:I37"/>
    <mergeCell ref="H38:I38"/>
    <mergeCell ref="H39:I39"/>
    <mergeCell ref="H40:I40"/>
    <mergeCell ref="H41:I41"/>
    <mergeCell ref="H42:I42"/>
    <mergeCell ref="H43:I43"/>
    <mergeCell ref="H44:I44"/>
    <mergeCell ref="H45:I45"/>
    <mergeCell ref="H53:I53"/>
    <mergeCell ref="H47:I47"/>
    <mergeCell ref="H48:I48"/>
    <mergeCell ref="H49:I49"/>
    <mergeCell ref="H50:I50"/>
    <mergeCell ref="H51:I51"/>
    <mergeCell ref="H52:I52"/>
  </mergeCells>
  <printOptions horizontalCentered="1" verticalCentered="1"/>
  <pageMargins left="0.7" right="0.7" top="0.75" bottom="0.75" header="0.3" footer="0.3"/>
  <pageSetup scale="5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topLeftCell="A10" zoomScaleNormal="100" zoomScaleSheetLayoutView="80" workbookViewId="0">
      <selection activeCell="H38" sqref="H38:I38"/>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6"/>
    </row>
    <row r="2" spans="1:12" ht="15.75" thickTop="1">
      <c r="A2" s="1360" t="s">
        <v>3275</v>
      </c>
      <c r="B2" s="1362"/>
      <c r="C2" s="1362"/>
      <c r="D2" s="1362"/>
      <c r="E2" s="1361"/>
      <c r="F2" s="1362" t="s">
        <v>3276</v>
      </c>
      <c r="G2" s="1362"/>
      <c r="H2" s="1362"/>
      <c r="I2" s="3284" t="s">
        <v>1791</v>
      </c>
      <c r="J2" s="3285"/>
      <c r="K2" s="3284" t="s">
        <v>4105</v>
      </c>
      <c r="L2" s="3286"/>
    </row>
    <row r="3" spans="1:12">
      <c r="A3" s="1366" t="str">
        <f>'[1]Data Sheet'!$C$25</f>
        <v xml:space="preserve"> </v>
      </c>
      <c r="B3" s="831"/>
      <c r="C3" s="831"/>
      <c r="D3" s="831"/>
      <c r="E3" s="81"/>
      <c r="F3" s="831" t="s">
        <v>3277</v>
      </c>
      <c r="G3" s="831"/>
      <c r="H3" s="831"/>
      <c r="I3" s="3255" t="s">
        <v>3295</v>
      </c>
      <c r="J3" s="3100"/>
      <c r="K3" s="3255"/>
      <c r="L3" s="3287"/>
    </row>
    <row r="4" spans="1:12">
      <c r="A4" s="1368" t="s">
        <v>3278</v>
      </c>
      <c r="B4" s="831"/>
      <c r="C4" s="831"/>
      <c r="D4" s="831"/>
      <c r="E4" s="81"/>
      <c r="F4" s="831" t="s">
        <v>3279</v>
      </c>
      <c r="G4" s="831"/>
      <c r="H4" s="831"/>
      <c r="I4" s="696" t="str">
        <f>'[1]Data Sheet'!$C$40</f>
        <v xml:space="preserve"> </v>
      </c>
      <c r="J4" s="703"/>
      <c r="K4" s="105" t="str">
        <f>'[1]Data Sheet'!$C$38</f>
        <v xml:space="preserve"> </v>
      </c>
      <c r="L4" s="1369"/>
    </row>
    <row r="5" spans="1:12">
      <c r="A5" s="1370" t="s">
        <v>4133</v>
      </c>
      <c r="B5" s="1477"/>
      <c r="C5" s="1477"/>
      <c r="D5" s="1477"/>
      <c r="E5" s="232"/>
      <c r="F5" s="232"/>
      <c r="G5" s="232"/>
      <c r="H5" s="232"/>
      <c r="I5" s="232"/>
      <c r="J5" s="232"/>
      <c r="K5" s="232"/>
      <c r="L5" s="1371"/>
    </row>
    <row r="6" spans="1:12">
      <c r="A6" s="1375" t="s">
        <v>4134</v>
      </c>
      <c r="B6" s="1376"/>
      <c r="C6" s="1376"/>
      <c r="D6" s="1376"/>
      <c r="E6" s="1376"/>
      <c r="F6" s="831"/>
      <c r="G6" s="831"/>
      <c r="H6" s="831"/>
      <c r="I6" s="831"/>
      <c r="J6" s="831"/>
      <c r="K6" s="89"/>
      <c r="L6" s="1367"/>
    </row>
    <row r="7" spans="1:12">
      <c r="A7" s="1375" t="s">
        <v>4135</v>
      </c>
      <c r="B7" s="1376"/>
      <c r="C7" s="1376"/>
      <c r="D7" s="1376"/>
      <c r="E7" s="1376"/>
      <c r="F7" s="831"/>
      <c r="G7" s="831"/>
      <c r="H7" s="831"/>
      <c r="I7" s="831"/>
      <c r="J7" s="831"/>
      <c r="K7" s="831"/>
      <c r="L7" s="1367"/>
    </row>
    <row r="8" spans="1:12">
      <c r="A8" s="1375" t="s">
        <v>4136</v>
      </c>
      <c r="B8" s="1376"/>
      <c r="C8" s="1376"/>
      <c r="D8" s="1376"/>
      <c r="E8" s="1376"/>
      <c r="F8" s="1376"/>
      <c r="G8" s="1376"/>
      <c r="H8" s="1376"/>
      <c r="I8" s="1376"/>
      <c r="J8" s="1376"/>
      <c r="K8" s="1376"/>
      <c r="L8" s="1377"/>
    </row>
    <row r="9" spans="1:12">
      <c r="A9" s="1375" t="s">
        <v>4137</v>
      </c>
      <c r="B9" s="1376"/>
      <c r="C9" s="1376"/>
      <c r="D9" s="1376"/>
      <c r="E9" s="1376"/>
      <c r="F9" s="1376"/>
      <c r="G9" s="1376"/>
      <c r="H9" s="1376"/>
      <c r="I9" s="1376"/>
      <c r="J9" s="1376"/>
      <c r="K9" s="1376"/>
      <c r="L9" s="1377"/>
    </row>
    <row r="10" spans="1:12">
      <c r="A10" s="1375" t="s">
        <v>4138</v>
      </c>
      <c r="B10" s="1376"/>
      <c r="C10" s="1376"/>
      <c r="D10" s="1376"/>
      <c r="E10" s="1376"/>
      <c r="F10" s="1376"/>
      <c r="G10" s="1376"/>
      <c r="H10" s="1376"/>
      <c r="I10" s="1376"/>
      <c r="J10" s="1376"/>
      <c r="K10" s="1376"/>
      <c r="L10" s="1377"/>
    </row>
    <row r="11" spans="1:12">
      <c r="A11" s="1375" t="s">
        <v>4139</v>
      </c>
      <c r="B11" s="1376"/>
      <c r="C11" s="1376"/>
      <c r="D11" s="1376"/>
      <c r="E11" s="1376"/>
      <c r="F11" s="1376"/>
      <c r="G11" s="1376"/>
      <c r="H11" s="1376"/>
      <c r="I11" s="1376"/>
      <c r="J11" s="1376"/>
      <c r="K11" s="1376"/>
      <c r="L11" s="1377"/>
    </row>
    <row r="12" spans="1:12">
      <c r="A12" s="1375"/>
      <c r="B12" s="1376"/>
      <c r="C12" s="1376"/>
      <c r="D12" s="1376"/>
      <c r="E12" s="1376"/>
      <c r="F12" s="1376"/>
      <c r="G12" s="1376"/>
      <c r="H12" s="1376"/>
      <c r="I12" s="1376"/>
      <c r="J12" s="1376"/>
      <c r="K12" s="1376"/>
      <c r="L12" s="1377"/>
    </row>
    <row r="13" spans="1:12">
      <c r="A13" s="1375"/>
      <c r="B13" s="1376"/>
      <c r="C13" s="1376"/>
      <c r="D13" s="1376"/>
      <c r="E13" s="1376"/>
      <c r="F13" s="1376"/>
      <c r="G13" s="1376"/>
      <c r="H13" s="1376"/>
      <c r="I13" s="1376"/>
      <c r="J13" s="1376"/>
      <c r="K13" s="1376"/>
      <c r="L13" s="1377"/>
    </row>
    <row r="14" spans="1:12">
      <c r="A14" s="1375"/>
      <c r="B14" s="1376"/>
      <c r="C14" s="1376"/>
      <c r="D14" s="1376"/>
      <c r="E14" s="1376"/>
      <c r="F14" s="1376"/>
      <c r="G14" s="1376"/>
      <c r="H14" s="1376"/>
      <c r="I14" s="1376"/>
      <c r="J14" s="1376"/>
      <c r="K14" s="1376"/>
      <c r="L14" s="1377"/>
    </row>
    <row r="15" spans="1:12">
      <c r="A15" s="1375"/>
      <c r="B15" s="1376"/>
      <c r="C15" s="1376"/>
      <c r="D15" s="1376"/>
      <c r="E15" s="1376"/>
      <c r="F15" s="1376"/>
      <c r="G15" s="1376"/>
      <c r="H15" s="1376"/>
      <c r="I15" s="1376"/>
      <c r="J15" s="1376"/>
      <c r="K15" s="1376"/>
      <c r="L15" s="1377"/>
    </row>
    <row r="16" spans="1:12">
      <c r="A16" s="1375"/>
      <c r="B16" s="1376"/>
      <c r="C16" s="1376"/>
      <c r="D16" s="1376"/>
      <c r="E16" s="1376"/>
      <c r="F16" s="1376"/>
      <c r="G16" s="1376"/>
      <c r="H16" s="1376"/>
      <c r="I16" s="1376"/>
      <c r="J16" s="1376"/>
      <c r="K16" s="1376"/>
      <c r="L16" s="1377"/>
    </row>
    <row r="17" spans="1:12">
      <c r="A17" s="1502" t="s">
        <v>4140</v>
      </c>
      <c r="B17" s="1503"/>
      <c r="C17" s="1503"/>
      <c r="D17" s="1503"/>
      <c r="E17" s="1503"/>
      <c r="F17" s="1503"/>
      <c r="G17" s="1503"/>
      <c r="H17" s="1503"/>
      <c r="I17" s="1503"/>
      <c r="J17" s="1503"/>
      <c r="K17" s="1503"/>
      <c r="L17" s="1504"/>
    </row>
    <row r="18" spans="1:12" ht="20.85" customHeight="1">
      <c r="A18" s="1378" t="s">
        <v>1718</v>
      </c>
      <c r="B18" s="666"/>
      <c r="C18" s="649" t="s">
        <v>4141</v>
      </c>
      <c r="D18" s="540" t="s">
        <v>4142</v>
      </c>
      <c r="E18" s="1486" t="s">
        <v>4143</v>
      </c>
      <c r="F18" s="1419" t="s">
        <v>4144</v>
      </c>
      <c r="G18" s="1419" t="s">
        <v>4144</v>
      </c>
      <c r="H18" s="3266" t="s">
        <v>4145</v>
      </c>
      <c r="I18" s="3288"/>
      <c r="J18" s="1419" t="s">
        <v>4146</v>
      </c>
      <c r="K18" s="1419" t="s">
        <v>4147</v>
      </c>
      <c r="L18" s="1473" t="s">
        <v>2321</v>
      </c>
    </row>
    <row r="19" spans="1:12">
      <c r="A19" s="1382" t="s">
        <v>1721</v>
      </c>
      <c r="B19" s="1464" t="s">
        <v>2573</v>
      </c>
      <c r="C19" s="650" t="s">
        <v>4148</v>
      </c>
      <c r="D19" s="292" t="s">
        <v>3581</v>
      </c>
      <c r="E19" s="1464" t="s">
        <v>3581</v>
      </c>
      <c r="F19" s="1393" t="s">
        <v>4149</v>
      </c>
      <c r="G19" s="1393" t="s">
        <v>4149</v>
      </c>
      <c r="H19" s="3268" t="s">
        <v>4150</v>
      </c>
      <c r="I19" s="3279"/>
      <c r="J19" s="1393" t="s">
        <v>4151</v>
      </c>
      <c r="K19" s="1393" t="s">
        <v>4150</v>
      </c>
      <c r="L19" s="1383" t="s">
        <v>4152</v>
      </c>
    </row>
    <row r="20" spans="1:12">
      <c r="A20" s="1382"/>
      <c r="B20" s="1464"/>
      <c r="C20" s="650"/>
      <c r="D20" s="292" t="s">
        <v>3359</v>
      </c>
      <c r="E20" s="1464" t="s">
        <v>3359</v>
      </c>
      <c r="F20" s="1393" t="s">
        <v>4153</v>
      </c>
      <c r="G20" s="1393" t="s">
        <v>4154</v>
      </c>
      <c r="H20" s="3268" t="s">
        <v>4155</v>
      </c>
      <c r="I20" s="3279"/>
      <c r="J20" s="1393" t="s">
        <v>4156</v>
      </c>
      <c r="K20" s="1393" t="s">
        <v>4155</v>
      </c>
      <c r="L20" s="1383"/>
    </row>
    <row r="21" spans="1:12">
      <c r="A21" s="1384"/>
      <c r="B21" s="1487" t="s">
        <v>3007</v>
      </c>
      <c r="C21" s="1393" t="s">
        <v>3008</v>
      </c>
      <c r="D21" s="1393" t="s">
        <v>3009</v>
      </c>
      <c r="E21" s="1393" t="s">
        <v>3010</v>
      </c>
      <c r="F21" s="1393" t="s">
        <v>2337</v>
      </c>
      <c r="G21" s="1393" t="s">
        <v>2338</v>
      </c>
      <c r="H21" s="3269" t="s">
        <v>2339</v>
      </c>
      <c r="I21" s="3276"/>
      <c r="J21" s="1393" t="s">
        <v>2340</v>
      </c>
      <c r="K21" s="1393" t="s">
        <v>2341</v>
      </c>
      <c r="L21" s="1383" t="s">
        <v>2342</v>
      </c>
    </row>
    <row r="22" spans="1:12">
      <c r="A22" s="1385">
        <v>1</v>
      </c>
      <c r="B22" s="1488" t="s">
        <v>2580</v>
      </c>
      <c r="C22" s="2920">
        <v>2495</v>
      </c>
      <c r="D22" s="1490">
        <v>28</v>
      </c>
      <c r="E22" s="1386">
        <v>18</v>
      </c>
      <c r="F22" s="1489">
        <v>2460</v>
      </c>
      <c r="G22" s="1489"/>
      <c r="H22" s="3271">
        <v>35</v>
      </c>
      <c r="I22" s="3289"/>
      <c r="J22" s="1489"/>
      <c r="K22" s="1489"/>
      <c r="L22" s="1388"/>
    </row>
    <row r="23" spans="1:12">
      <c r="A23" s="1385">
        <v>2</v>
      </c>
      <c r="B23" s="1488" t="s">
        <v>2581</v>
      </c>
      <c r="C23" s="2920">
        <v>2669</v>
      </c>
      <c r="D23" s="1490">
        <v>28</v>
      </c>
      <c r="E23" s="1386">
        <v>18</v>
      </c>
      <c r="F23" s="1489">
        <v>2634</v>
      </c>
      <c r="G23" s="1489"/>
      <c r="H23" s="3245">
        <v>35</v>
      </c>
      <c r="I23" s="3282"/>
      <c r="J23" s="1489"/>
      <c r="K23" s="1489"/>
      <c r="L23" s="1390"/>
    </row>
    <row r="24" spans="1:12">
      <c r="A24" s="1385">
        <v>3</v>
      </c>
      <c r="B24" s="1488" t="s">
        <v>2582</v>
      </c>
      <c r="C24" s="2920">
        <v>2183</v>
      </c>
      <c r="D24" s="1490">
        <v>28</v>
      </c>
      <c r="E24" s="1386">
        <v>18</v>
      </c>
      <c r="F24" s="1489">
        <v>2148</v>
      </c>
      <c r="G24" s="1489"/>
      <c r="H24" s="3245">
        <v>35</v>
      </c>
      <c r="I24" s="3282"/>
      <c r="J24" s="1489"/>
      <c r="K24" s="1489"/>
      <c r="L24" s="1392"/>
    </row>
    <row r="25" spans="1:12">
      <c r="A25" s="1385">
        <v>4</v>
      </c>
      <c r="B25" s="1488" t="s">
        <v>4157</v>
      </c>
      <c r="C25" s="2920">
        <f>SUM(C22:C24)</f>
        <v>7347</v>
      </c>
      <c r="D25" s="1505"/>
      <c r="E25" s="1506"/>
      <c r="F25" s="1489">
        <v>7242</v>
      </c>
      <c r="G25" s="1489">
        <f>SUM(G22:G24)</f>
        <v>0</v>
      </c>
      <c r="H25" s="3245">
        <f>SUM(H22:I24)</f>
        <v>105</v>
      </c>
      <c r="I25" s="3282"/>
      <c r="J25" s="1489">
        <f>SUM(J22:J24)</f>
        <v>0</v>
      </c>
      <c r="K25" s="1489">
        <f>SUM(K22:K24)</f>
        <v>0</v>
      </c>
      <c r="L25" s="1392"/>
    </row>
    <row r="26" spans="1:12">
      <c r="A26" s="1385">
        <v>5</v>
      </c>
      <c r="B26" s="1488" t="s">
        <v>2583</v>
      </c>
      <c r="C26" s="2920">
        <v>2328</v>
      </c>
      <c r="D26" s="1490">
        <v>28</v>
      </c>
      <c r="E26" s="1386">
        <v>18</v>
      </c>
      <c r="F26" s="1489">
        <v>2293</v>
      </c>
      <c r="G26" s="1489"/>
      <c r="H26" s="3245">
        <v>35</v>
      </c>
      <c r="I26" s="3282"/>
      <c r="J26" s="1489"/>
      <c r="K26" s="1489"/>
      <c r="L26" s="1392"/>
    </row>
    <row r="27" spans="1:12">
      <c r="A27" s="1385">
        <v>6</v>
      </c>
      <c r="B27" s="1488" t="s">
        <v>2584</v>
      </c>
      <c r="C27" s="2920">
        <v>2415</v>
      </c>
      <c r="D27" s="1490">
        <v>31</v>
      </c>
      <c r="E27" s="1386">
        <v>17</v>
      </c>
      <c r="F27" s="1489">
        <v>2380</v>
      </c>
      <c r="G27" s="1489"/>
      <c r="H27" s="3245">
        <v>35</v>
      </c>
      <c r="I27" s="3282"/>
      <c r="J27" s="1489"/>
      <c r="K27" s="1489"/>
      <c r="L27" s="1396"/>
    </row>
    <row r="28" spans="1:12">
      <c r="A28" s="1385">
        <v>7</v>
      </c>
      <c r="B28" s="1488" t="s">
        <v>2585</v>
      </c>
      <c r="C28" s="2920">
        <v>2597</v>
      </c>
      <c r="D28" s="1490">
        <v>20</v>
      </c>
      <c r="E28" s="1386">
        <v>17</v>
      </c>
      <c r="F28" s="1489">
        <v>2562</v>
      </c>
      <c r="G28" s="1489"/>
      <c r="H28" s="3275">
        <v>35</v>
      </c>
      <c r="I28" s="3283"/>
      <c r="J28" s="1489"/>
      <c r="K28" s="1489"/>
      <c r="L28" s="1399"/>
    </row>
    <row r="29" spans="1:12">
      <c r="A29" s="1385">
        <v>8</v>
      </c>
      <c r="B29" s="1488" t="s">
        <v>4158</v>
      </c>
      <c r="C29" s="2920">
        <f>SUM(C26:C28)</f>
        <v>7340</v>
      </c>
      <c r="D29" s="1505"/>
      <c r="E29" s="1506"/>
      <c r="F29" s="1489">
        <v>7235</v>
      </c>
      <c r="G29" s="1489">
        <f>SUM(G26:G28)</f>
        <v>0</v>
      </c>
      <c r="H29" s="3245">
        <f>SUM(H26:I28)</f>
        <v>105</v>
      </c>
      <c r="I29" s="3282"/>
      <c r="J29" s="1489">
        <f>SUM(J26:J28)</f>
        <v>0</v>
      </c>
      <c r="K29" s="1489">
        <f>SUM(K26:K28)</f>
        <v>0</v>
      </c>
      <c r="L29" s="1390"/>
    </row>
    <row r="30" spans="1:12">
      <c r="A30" s="1385">
        <v>9</v>
      </c>
      <c r="B30" s="1488" t="s">
        <v>2586</v>
      </c>
      <c r="C30" s="2920">
        <v>2825</v>
      </c>
      <c r="D30" s="1490">
        <v>22</v>
      </c>
      <c r="E30" s="1386">
        <v>18</v>
      </c>
      <c r="F30" s="1489">
        <v>2790</v>
      </c>
      <c r="G30" s="1489"/>
      <c r="H30" s="3245">
        <v>35</v>
      </c>
      <c r="I30" s="3282"/>
      <c r="J30" s="1489"/>
      <c r="K30" s="1489"/>
      <c r="L30" s="1392"/>
    </row>
    <row r="31" spans="1:12">
      <c r="A31" s="1385">
        <v>10</v>
      </c>
      <c r="B31" s="1488" t="s">
        <v>2587</v>
      </c>
      <c r="C31" s="2920">
        <v>2967</v>
      </c>
      <c r="D31" s="1490">
        <v>18</v>
      </c>
      <c r="E31" s="1386">
        <v>19</v>
      </c>
      <c r="F31" s="1489">
        <v>2932</v>
      </c>
      <c r="G31" s="1489"/>
      <c r="H31" s="3245">
        <v>35</v>
      </c>
      <c r="I31" s="3282"/>
      <c r="J31" s="1489"/>
      <c r="K31" s="1489"/>
      <c r="L31" s="1392"/>
    </row>
    <row r="32" spans="1:12">
      <c r="A32" s="1385">
        <v>11</v>
      </c>
      <c r="B32" s="1488" t="s">
        <v>1189</v>
      </c>
      <c r="C32" s="2920">
        <v>2759</v>
      </c>
      <c r="D32" s="1490">
        <v>8</v>
      </c>
      <c r="E32" s="1386">
        <v>17</v>
      </c>
      <c r="F32" s="1489">
        <v>2724</v>
      </c>
      <c r="G32" s="1489"/>
      <c r="H32" s="3245">
        <v>35</v>
      </c>
      <c r="I32" s="3282"/>
      <c r="J32" s="1489"/>
      <c r="K32" s="1489"/>
      <c r="L32" s="1392"/>
    </row>
    <row r="33" spans="1:12">
      <c r="A33" s="1385">
        <v>12</v>
      </c>
      <c r="B33" s="1488" t="s">
        <v>4159</v>
      </c>
      <c r="C33" s="2920">
        <f>SUM(C30:C32)</f>
        <v>8551</v>
      </c>
      <c r="D33" s="1505"/>
      <c r="E33" s="1506"/>
      <c r="F33" s="1489">
        <f>SUM(F30:F32)</f>
        <v>8446</v>
      </c>
      <c r="G33" s="1489">
        <f>SUM(G30:G32)</f>
        <v>0</v>
      </c>
      <c r="H33" s="3245">
        <f>SUM(H30:I32)</f>
        <v>105</v>
      </c>
      <c r="I33" s="3282"/>
      <c r="J33" s="1489">
        <f>SUM(J30:J32)</f>
        <v>0</v>
      </c>
      <c r="K33" s="1489">
        <f>SUM(K30:K32)</f>
        <v>0</v>
      </c>
      <c r="L33" s="1392"/>
    </row>
    <row r="34" spans="1:12">
      <c r="A34" s="1385">
        <v>13</v>
      </c>
      <c r="B34" s="1488" t="s">
        <v>1190</v>
      </c>
      <c r="C34" s="2920">
        <v>2123</v>
      </c>
      <c r="D34" s="1490">
        <v>27</v>
      </c>
      <c r="E34" s="1386">
        <v>19</v>
      </c>
      <c r="F34" s="1489">
        <v>2088</v>
      </c>
      <c r="G34" s="1489"/>
      <c r="H34" s="3245">
        <v>35</v>
      </c>
      <c r="I34" s="3282"/>
      <c r="J34" s="1489"/>
      <c r="K34" s="1489"/>
      <c r="L34" s="1392"/>
    </row>
    <row r="35" spans="1:12">
      <c r="A35" s="1385">
        <v>14</v>
      </c>
      <c r="B35" s="1488" t="s">
        <v>1191</v>
      </c>
      <c r="C35" s="2920">
        <v>2290</v>
      </c>
      <c r="D35" s="1490">
        <v>21</v>
      </c>
      <c r="E35" s="1386">
        <v>19</v>
      </c>
      <c r="F35" s="1489">
        <v>2255</v>
      </c>
      <c r="G35" s="1489"/>
      <c r="H35" s="3245">
        <v>35</v>
      </c>
      <c r="I35" s="3282"/>
      <c r="J35" s="1489"/>
      <c r="K35" s="1489"/>
      <c r="L35" s="1392"/>
    </row>
    <row r="36" spans="1:12">
      <c r="A36" s="1385">
        <v>15</v>
      </c>
      <c r="B36" s="1488" t="s">
        <v>4160</v>
      </c>
      <c r="C36" s="2920">
        <v>2606</v>
      </c>
      <c r="D36" s="1490">
        <v>15</v>
      </c>
      <c r="E36" s="1386">
        <v>19</v>
      </c>
      <c r="F36" s="1489">
        <v>2571</v>
      </c>
      <c r="G36" s="1489"/>
      <c r="H36" s="3245">
        <v>35</v>
      </c>
      <c r="I36" s="3282"/>
      <c r="J36" s="1489"/>
      <c r="K36" s="1489"/>
      <c r="L36" s="1392"/>
    </row>
    <row r="37" spans="1:12">
      <c r="A37" s="1385">
        <v>16</v>
      </c>
      <c r="B37" s="1488" t="s">
        <v>4161</v>
      </c>
      <c r="C37" s="2920">
        <f>SUM(C34:C36)</f>
        <v>7019</v>
      </c>
      <c r="D37" s="1505"/>
      <c r="E37" s="1506"/>
      <c r="F37" s="1489">
        <v>6914</v>
      </c>
      <c r="G37" s="1489">
        <f>SUM(G34:G36)</f>
        <v>0</v>
      </c>
      <c r="H37" s="3245">
        <f>SUM(H34:I36)</f>
        <v>105</v>
      </c>
      <c r="I37" s="3282"/>
      <c r="J37" s="1489">
        <f>SUM(J34:J36)</f>
        <v>0</v>
      </c>
      <c r="K37" s="1489">
        <f>SUM(K34:K36)</f>
        <v>0</v>
      </c>
      <c r="L37" s="1402"/>
    </row>
    <row r="38" spans="1:12" ht="15.75" customHeight="1">
      <c r="A38" s="1403">
        <v>17</v>
      </c>
      <c r="B38" s="1474" t="s">
        <v>4162</v>
      </c>
      <c r="C38" s="2921"/>
      <c r="D38" s="1492"/>
      <c r="E38" s="1404"/>
      <c r="F38" s="1507"/>
      <c r="G38" s="1507"/>
      <c r="H38" s="3273"/>
      <c r="I38" s="3274"/>
      <c r="J38" s="1507"/>
      <c r="K38" s="1507"/>
      <c r="L38" s="1508"/>
    </row>
    <row r="39" spans="1:12" ht="15.75" customHeight="1">
      <c r="A39" s="1509"/>
      <c r="B39" s="1475" t="s">
        <v>4163</v>
      </c>
      <c r="C39" s="2922">
        <f>C25+C29+C33+C37</f>
        <v>30257</v>
      </c>
      <c r="D39" s="1511"/>
      <c r="E39" s="1512"/>
      <c r="F39" s="2922">
        <f>F25+F29+F33+F37</f>
        <v>29837</v>
      </c>
      <c r="G39" s="1510">
        <f>G25+G29+G33+G37</f>
        <v>0</v>
      </c>
      <c r="H39" s="3275">
        <v>420</v>
      </c>
      <c r="I39" s="3276"/>
      <c r="J39" s="1510">
        <f>J25+J29+J33+J37</f>
        <v>0</v>
      </c>
      <c r="K39" s="1510">
        <f>K25+K29+K33+K37</f>
        <v>0</v>
      </c>
      <c r="L39" s="1399"/>
    </row>
    <row r="40" spans="1:12" ht="15.75" customHeight="1">
      <c r="A40" s="1403"/>
      <c r="B40" s="1474"/>
      <c r="C40" s="1507"/>
      <c r="D40" s="1513"/>
      <c r="E40" s="1514"/>
      <c r="F40" s="1405"/>
      <c r="G40" s="1405"/>
      <c r="H40" s="3277"/>
      <c r="I40" s="3274"/>
      <c r="J40" s="1515"/>
      <c r="K40" s="1515"/>
      <c r="L40" s="1508"/>
    </row>
    <row r="41" spans="1:12" ht="15.75" customHeight="1">
      <c r="A41" s="1516"/>
      <c r="B41" s="1496"/>
      <c r="C41" s="1517"/>
      <c r="D41" s="1497"/>
      <c r="E41" s="1518"/>
      <c r="F41" s="1519"/>
      <c r="G41" s="1519"/>
      <c r="H41" s="3278"/>
      <c r="I41" s="3279"/>
      <c r="J41" s="1520"/>
      <c r="K41" s="1520"/>
      <c r="L41" s="1521"/>
    </row>
    <row r="42" spans="1:12" ht="15.75" customHeight="1" thickBot="1">
      <c r="A42" s="1522"/>
      <c r="B42" s="1500"/>
      <c r="C42" s="1523"/>
      <c r="D42" s="1500"/>
      <c r="E42" s="1524"/>
      <c r="F42" s="1525"/>
      <c r="G42" s="1525"/>
      <c r="H42" s="3280"/>
      <c r="I42" s="3281"/>
      <c r="J42" s="1525"/>
      <c r="K42" s="1525"/>
      <c r="L42" s="1526"/>
    </row>
    <row r="43" spans="1:12" ht="15.75" thickTop="1">
      <c r="A43" s="831"/>
      <c r="B43" s="831"/>
      <c r="C43" s="831"/>
      <c r="D43" s="831"/>
      <c r="E43" s="831"/>
      <c r="F43" s="831"/>
      <c r="G43" s="831"/>
      <c r="H43" s="831"/>
      <c r="I43" s="992"/>
      <c r="J43" s="992"/>
      <c r="K43" s="992"/>
      <c r="L43" s="992"/>
    </row>
    <row r="44" spans="1:12">
      <c r="A44" s="17" t="s">
        <v>4658</v>
      </c>
      <c r="B44" s="17"/>
      <c r="C44" s="17"/>
      <c r="D44" s="17"/>
      <c r="E44" s="17"/>
      <c r="F44" s="17"/>
      <c r="G44" s="17"/>
      <c r="H44" s="17"/>
      <c r="I44" s="17"/>
      <c r="J44" s="17"/>
      <c r="K44" s="17"/>
      <c r="L44" s="17"/>
    </row>
    <row r="45" spans="1:12">
      <c r="A45" s="69" t="s">
        <v>4164</v>
      </c>
      <c r="B45" s="69"/>
      <c r="C45" s="69"/>
      <c r="D45" s="69"/>
      <c r="E45" s="69"/>
      <c r="F45" s="69"/>
      <c r="G45" s="69"/>
      <c r="H45" s="69"/>
      <c r="I45" s="69"/>
      <c r="J45" s="69"/>
      <c r="K45" s="69"/>
      <c r="L45" s="69"/>
    </row>
  </sheetData>
  <mergeCells count="29">
    <mergeCell ref="H25:I25"/>
    <mergeCell ref="I2:J2"/>
    <mergeCell ref="K2:L2"/>
    <mergeCell ref="I3:J3"/>
    <mergeCell ref="K3:L3"/>
    <mergeCell ref="H18:I18"/>
    <mergeCell ref="H19:I19"/>
    <mergeCell ref="H20:I20"/>
    <mergeCell ref="H21:I21"/>
    <mergeCell ref="H22:I22"/>
    <mergeCell ref="H23:I23"/>
    <mergeCell ref="H24:I24"/>
    <mergeCell ref="H37:I37"/>
    <mergeCell ref="H26:I26"/>
    <mergeCell ref="H27:I27"/>
    <mergeCell ref="H28:I28"/>
    <mergeCell ref="H29:I29"/>
    <mergeCell ref="H30:I30"/>
    <mergeCell ref="H31:I31"/>
    <mergeCell ref="H32:I32"/>
    <mergeCell ref="H33:I33"/>
    <mergeCell ref="H34:I34"/>
    <mergeCell ref="H35:I35"/>
    <mergeCell ref="H36:I36"/>
    <mergeCell ref="H38:I38"/>
    <mergeCell ref="H39:I39"/>
    <mergeCell ref="H40:I40"/>
    <mergeCell ref="H41:I41"/>
    <mergeCell ref="H42:I42"/>
  </mergeCells>
  <pageMargins left="0.7" right="0.7" top="0.75" bottom="0.75" header="0.3" footer="0.3"/>
  <pageSetup scale="5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zoomScaleNormal="100" zoomScaleSheetLayoutView="80" workbookViewId="0">
      <selection activeCell="K22" sqref="K22"/>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6"/>
    </row>
    <row r="2" spans="1:12" ht="15.75" thickTop="1">
      <c r="A2" s="1360" t="s">
        <v>3275</v>
      </c>
      <c r="B2" s="1362"/>
      <c r="C2" s="1362"/>
      <c r="D2" s="1362"/>
      <c r="E2" s="1361"/>
      <c r="F2" s="1362" t="s">
        <v>3276</v>
      </c>
      <c r="G2" s="1362"/>
      <c r="H2" s="1362"/>
      <c r="I2" s="3284" t="s">
        <v>1791</v>
      </c>
      <c r="J2" s="3285"/>
      <c r="K2" s="3284" t="s">
        <v>4105</v>
      </c>
      <c r="L2" s="3286"/>
    </row>
    <row r="3" spans="1:12">
      <c r="A3" s="1366" t="str">
        <f>'[1]Data Sheet'!$C$25</f>
        <v xml:space="preserve"> </v>
      </c>
      <c r="B3" s="831"/>
      <c r="C3" s="831"/>
      <c r="D3" s="831"/>
      <c r="E3" s="81"/>
      <c r="F3" s="831" t="s">
        <v>3277</v>
      </c>
      <c r="G3" s="831"/>
      <c r="H3" s="831"/>
      <c r="I3" s="3255" t="s">
        <v>3295</v>
      </c>
      <c r="J3" s="3100"/>
      <c r="K3" s="3255"/>
      <c r="L3" s="3287"/>
    </row>
    <row r="4" spans="1:12">
      <c r="A4" s="1368" t="s">
        <v>3278</v>
      </c>
      <c r="B4" s="831"/>
      <c r="C4" s="831"/>
      <c r="D4" s="831"/>
      <c r="E4" s="81"/>
      <c r="F4" s="831" t="s">
        <v>3279</v>
      </c>
      <c r="G4" s="831"/>
      <c r="H4" s="831"/>
      <c r="I4" s="696" t="str">
        <f>'[1]Data Sheet'!$C$40</f>
        <v xml:space="preserve"> </v>
      </c>
      <c r="J4" s="703"/>
      <c r="K4" s="105" t="str">
        <f>'[1]Data Sheet'!$C$38</f>
        <v xml:space="preserve"> </v>
      </c>
      <c r="L4" s="1369"/>
    </row>
    <row r="5" spans="1:12">
      <c r="A5" s="1370" t="s">
        <v>4165</v>
      </c>
      <c r="B5" s="1477"/>
      <c r="C5" s="1477"/>
      <c r="D5" s="1477"/>
      <c r="E5" s="232"/>
      <c r="F5" s="232"/>
      <c r="G5" s="232"/>
      <c r="H5" s="232"/>
      <c r="I5" s="232"/>
      <c r="J5" s="232"/>
      <c r="K5" s="232"/>
      <c r="L5" s="1371"/>
    </row>
    <row r="6" spans="1:12">
      <c r="A6" s="1375" t="s">
        <v>4166</v>
      </c>
      <c r="B6" s="1376"/>
      <c r="C6" s="1376"/>
      <c r="D6" s="1376"/>
      <c r="E6" s="1376"/>
      <c r="F6" s="831"/>
      <c r="G6" s="831"/>
      <c r="H6" s="831"/>
      <c r="I6" s="831"/>
      <c r="J6" s="831"/>
      <c r="K6" s="89"/>
      <c r="L6" s="1367"/>
    </row>
    <row r="7" spans="1:12">
      <c r="A7" s="1375" t="s">
        <v>4135</v>
      </c>
      <c r="B7" s="1376"/>
      <c r="C7" s="1376"/>
      <c r="D7" s="1376"/>
      <c r="E7" s="1376"/>
      <c r="F7" s="831"/>
      <c r="G7" s="831"/>
      <c r="H7" s="831"/>
      <c r="I7" s="831"/>
      <c r="J7" s="831"/>
      <c r="K7" s="831"/>
      <c r="L7" s="1367"/>
    </row>
    <row r="8" spans="1:12">
      <c r="A8" s="1375" t="s">
        <v>4136</v>
      </c>
      <c r="B8" s="1376"/>
      <c r="C8" s="1376"/>
      <c r="D8" s="1376"/>
      <c r="E8" s="1376"/>
      <c r="F8" s="1376"/>
      <c r="G8" s="1376"/>
      <c r="H8" s="1376"/>
      <c r="I8" s="1376"/>
      <c r="J8" s="1376"/>
      <c r="K8" s="1376"/>
      <c r="L8" s="1377"/>
    </row>
    <row r="9" spans="1:12">
      <c r="A9" s="1375" t="s">
        <v>4167</v>
      </c>
      <c r="B9" s="1376"/>
      <c r="C9" s="1376"/>
      <c r="D9" s="1376"/>
      <c r="E9" s="1376"/>
      <c r="F9" s="1376"/>
      <c r="G9" s="1376"/>
      <c r="H9" s="1376"/>
      <c r="I9" s="1376"/>
      <c r="J9" s="1376"/>
      <c r="K9" s="1376"/>
      <c r="L9" s="1377"/>
    </row>
    <row r="10" spans="1:12">
      <c r="A10" s="1375" t="s">
        <v>4168</v>
      </c>
      <c r="B10" s="1376"/>
      <c r="C10" s="1376"/>
      <c r="D10" s="1376"/>
      <c r="E10" s="1376"/>
      <c r="F10" s="1376"/>
      <c r="G10" s="1376"/>
      <c r="H10" s="1376"/>
      <c r="I10" s="1376"/>
      <c r="J10" s="1376"/>
      <c r="K10" s="1376"/>
      <c r="L10" s="1377"/>
    </row>
    <row r="11" spans="1:12">
      <c r="A11" s="1375" t="s">
        <v>4169</v>
      </c>
      <c r="B11" s="1376"/>
      <c r="C11" s="1376"/>
      <c r="D11" s="1376"/>
      <c r="E11" s="1376"/>
      <c r="F11" s="1376"/>
      <c r="G11" s="1376"/>
      <c r="H11" s="1376"/>
      <c r="I11" s="1376"/>
      <c r="J11" s="1376"/>
      <c r="K11" s="1376"/>
      <c r="L11" s="1377"/>
    </row>
    <row r="12" spans="1:12">
      <c r="A12" s="1375" t="s">
        <v>4170</v>
      </c>
      <c r="B12" s="1376"/>
      <c r="C12" s="1376"/>
      <c r="D12" s="1376"/>
      <c r="E12" s="1376"/>
      <c r="F12" s="1376"/>
      <c r="G12" s="1376"/>
      <c r="H12" s="1376"/>
      <c r="I12" s="1376"/>
      <c r="J12" s="1376"/>
      <c r="K12" s="1376"/>
      <c r="L12" s="1377"/>
    </row>
    <row r="13" spans="1:12">
      <c r="A13" s="1375"/>
      <c r="B13" s="1376"/>
      <c r="C13" s="1376"/>
      <c r="D13" s="1376"/>
      <c r="E13" s="1376"/>
      <c r="F13" s="1376"/>
      <c r="G13" s="1376"/>
      <c r="H13" s="1376"/>
      <c r="I13" s="1376"/>
      <c r="J13" s="1376"/>
      <c r="K13" s="1376"/>
      <c r="L13" s="1377"/>
    </row>
    <row r="14" spans="1:12">
      <c r="A14" s="1375"/>
      <c r="B14" s="1376"/>
      <c r="C14" s="1376"/>
      <c r="D14" s="1376"/>
      <c r="E14" s="1376"/>
      <c r="F14" s="1376"/>
      <c r="G14" s="1376"/>
      <c r="H14" s="1376"/>
      <c r="I14" s="1376"/>
      <c r="J14" s="1376"/>
      <c r="K14" s="1376"/>
      <c r="L14" s="1377"/>
    </row>
    <row r="15" spans="1:12">
      <c r="A15" s="1375"/>
      <c r="B15" s="1376"/>
      <c r="C15" s="1376"/>
      <c r="D15" s="1376"/>
      <c r="E15" s="1376"/>
      <c r="F15" s="1376"/>
      <c r="G15" s="1376"/>
      <c r="H15" s="1376"/>
      <c r="I15" s="1376"/>
      <c r="J15" s="1376"/>
      <c r="K15" s="1376"/>
      <c r="L15" s="1377"/>
    </row>
    <row r="16" spans="1:12">
      <c r="A16" s="1375"/>
      <c r="B16" s="1376"/>
      <c r="C16" s="1376"/>
      <c r="D16" s="1376"/>
      <c r="E16" s="1376"/>
      <c r="F16" s="1376"/>
      <c r="G16" s="1376"/>
      <c r="H16" s="1376"/>
      <c r="I16" s="1376"/>
      <c r="J16" s="1376"/>
      <c r="K16" s="1376"/>
      <c r="L16" s="1377"/>
    </row>
    <row r="17" spans="1:12">
      <c r="A17" s="1375"/>
      <c r="B17" s="1376"/>
      <c r="C17" s="1376"/>
      <c r="D17" s="1376"/>
      <c r="E17" s="1376"/>
      <c r="F17" s="1376"/>
      <c r="G17" s="1376"/>
      <c r="H17" s="1376"/>
      <c r="I17" s="1376"/>
      <c r="J17" s="1376"/>
      <c r="K17" s="1376"/>
      <c r="L17" s="1377"/>
    </row>
    <row r="18" spans="1:12">
      <c r="A18" s="1502" t="s">
        <v>4140</v>
      </c>
      <c r="B18" s="1503"/>
      <c r="C18" s="1503"/>
      <c r="D18" s="1503"/>
      <c r="E18" s="1503"/>
      <c r="F18" s="1503"/>
      <c r="G18" s="1503"/>
      <c r="H18" s="1503"/>
      <c r="I18" s="1503"/>
      <c r="J18" s="1503"/>
      <c r="K18" s="1503"/>
      <c r="L18" s="1504"/>
    </row>
    <row r="19" spans="1:12" ht="20.85" customHeight="1">
      <c r="A19" s="1378" t="s">
        <v>1718</v>
      </c>
      <c r="B19" s="666"/>
      <c r="C19" s="649" t="s">
        <v>4141</v>
      </c>
      <c r="D19" s="540" t="s">
        <v>4142</v>
      </c>
      <c r="E19" s="1486" t="s">
        <v>4143</v>
      </c>
      <c r="F19" s="1419" t="s">
        <v>4171</v>
      </c>
      <c r="G19" s="1419" t="s">
        <v>4172</v>
      </c>
      <c r="H19" s="3266" t="s">
        <v>4173</v>
      </c>
      <c r="I19" s="3288"/>
      <c r="J19" s="1419" t="s">
        <v>4174</v>
      </c>
      <c r="K19" s="1419" t="s">
        <v>4150</v>
      </c>
      <c r="L19" s="1473" t="s">
        <v>2322</v>
      </c>
    </row>
    <row r="20" spans="1:12">
      <c r="A20" s="1382" t="s">
        <v>1721</v>
      </c>
      <c r="B20" s="1464" t="s">
        <v>2573</v>
      </c>
      <c r="C20" s="650" t="s">
        <v>4148</v>
      </c>
      <c r="D20" s="292" t="s">
        <v>3581</v>
      </c>
      <c r="E20" s="1464" t="s">
        <v>3581</v>
      </c>
      <c r="F20" s="1393" t="s">
        <v>4175</v>
      </c>
      <c r="G20" s="1393" t="s">
        <v>4175</v>
      </c>
      <c r="H20" s="3268" t="s">
        <v>4176</v>
      </c>
      <c r="I20" s="3279"/>
      <c r="J20" s="1393" t="s">
        <v>4156</v>
      </c>
      <c r="K20" s="1393" t="s">
        <v>4177</v>
      </c>
      <c r="L20" s="1383" t="s">
        <v>4178</v>
      </c>
    </row>
    <row r="21" spans="1:12">
      <c r="A21" s="1382"/>
      <c r="B21" s="1464"/>
      <c r="C21" s="650"/>
      <c r="D21" s="292" t="s">
        <v>3359</v>
      </c>
      <c r="E21" s="1464" t="s">
        <v>3359</v>
      </c>
      <c r="F21" s="1393"/>
      <c r="G21" s="1393"/>
      <c r="H21" s="3268"/>
      <c r="I21" s="3279"/>
      <c r="J21" s="1393" t="s">
        <v>4178</v>
      </c>
      <c r="K21" s="1393"/>
      <c r="L21" s="1383"/>
    </row>
    <row r="22" spans="1:12">
      <c r="A22" s="1384"/>
      <c r="B22" s="1487" t="s">
        <v>3007</v>
      </c>
      <c r="C22" s="1393" t="s">
        <v>3008</v>
      </c>
      <c r="D22" s="1393" t="s">
        <v>3009</v>
      </c>
      <c r="E22" s="1393" t="s">
        <v>3010</v>
      </c>
      <c r="F22" s="1393" t="s">
        <v>2337</v>
      </c>
      <c r="G22" s="1393" t="s">
        <v>2338</v>
      </c>
      <c r="H22" s="3269" t="s">
        <v>2339</v>
      </c>
      <c r="I22" s="3276"/>
      <c r="J22" s="1393" t="s">
        <v>2340</v>
      </c>
      <c r="K22" s="1393" t="s">
        <v>2341</v>
      </c>
      <c r="L22" s="1383" t="s">
        <v>2342</v>
      </c>
    </row>
    <row r="23" spans="1:12">
      <c r="A23" s="1385">
        <v>1</v>
      </c>
      <c r="B23" s="1488" t="s">
        <v>2580</v>
      </c>
      <c r="C23" s="1489"/>
      <c r="D23" s="1490"/>
      <c r="E23" s="1386"/>
      <c r="F23" s="1489"/>
      <c r="G23" s="1489"/>
      <c r="H23" s="3271"/>
      <c r="I23" s="3289"/>
      <c r="J23" s="1489"/>
      <c r="K23" s="1489"/>
      <c r="L23" s="1388"/>
    </row>
    <row r="24" spans="1:12">
      <c r="A24" s="1385">
        <v>2</v>
      </c>
      <c r="B24" s="1488" t="s">
        <v>2581</v>
      </c>
      <c r="C24" s="1489"/>
      <c r="D24" s="1490"/>
      <c r="E24" s="1386"/>
      <c r="F24" s="1489"/>
      <c r="G24" s="1489"/>
      <c r="H24" s="3245"/>
      <c r="I24" s="3282"/>
      <c r="J24" s="1489"/>
      <c r="K24" s="1489"/>
      <c r="L24" s="1390"/>
    </row>
    <row r="25" spans="1:12">
      <c r="A25" s="1385">
        <v>3</v>
      </c>
      <c r="B25" s="1488" t="s">
        <v>2582</v>
      </c>
      <c r="C25" s="1489"/>
      <c r="D25" s="1490"/>
      <c r="E25" s="1386"/>
      <c r="F25" s="1489"/>
      <c r="G25" s="1489"/>
      <c r="H25" s="3245"/>
      <c r="I25" s="3282"/>
      <c r="J25" s="1489"/>
      <c r="K25" s="1489"/>
      <c r="L25" s="1392"/>
    </row>
    <row r="26" spans="1:12">
      <c r="A26" s="1385">
        <v>4</v>
      </c>
      <c r="B26" s="1488" t="s">
        <v>4157</v>
      </c>
      <c r="C26" s="1489">
        <f>SUM(C23:C25)</f>
        <v>0</v>
      </c>
      <c r="D26" s="1505"/>
      <c r="E26" s="1506"/>
      <c r="F26" s="1489">
        <f>SUM(F23:F25)</f>
        <v>0</v>
      </c>
      <c r="G26" s="1489">
        <f>SUM(G23:G25)</f>
        <v>0</v>
      </c>
      <c r="H26" s="3245">
        <f>SUM(H23:I25)</f>
        <v>0</v>
      </c>
      <c r="I26" s="3282"/>
      <c r="J26" s="1489">
        <f>SUM(J23:J25)</f>
        <v>0</v>
      </c>
      <c r="K26" s="1489">
        <f>SUM(K23:K25)</f>
        <v>0</v>
      </c>
      <c r="L26" s="1392"/>
    </row>
    <row r="27" spans="1:12">
      <c r="A27" s="1385">
        <v>5</v>
      </c>
      <c r="B27" s="1488" t="s">
        <v>2583</v>
      </c>
      <c r="C27" s="1489"/>
      <c r="D27" s="1490"/>
      <c r="E27" s="1386"/>
      <c r="F27" s="1489"/>
      <c r="G27" s="1489"/>
      <c r="H27" s="3245"/>
      <c r="I27" s="3282"/>
      <c r="J27" s="1489"/>
      <c r="K27" s="1489"/>
      <c r="L27" s="1392"/>
    </row>
    <row r="28" spans="1:12">
      <c r="A28" s="1385">
        <v>6</v>
      </c>
      <c r="B28" s="1488" t="s">
        <v>2584</v>
      </c>
      <c r="C28" s="1489"/>
      <c r="D28" s="1490"/>
      <c r="E28" s="1386"/>
      <c r="F28" s="1489"/>
      <c r="G28" s="1489"/>
      <c r="H28" s="3245"/>
      <c r="I28" s="3282"/>
      <c r="J28" s="1489"/>
      <c r="K28" s="1489"/>
      <c r="L28" s="1396"/>
    </row>
    <row r="29" spans="1:12">
      <c r="A29" s="1385">
        <v>7</v>
      </c>
      <c r="B29" s="1488" t="s">
        <v>2585</v>
      </c>
      <c r="C29" s="1489"/>
      <c r="D29" s="1490"/>
      <c r="E29" s="1386"/>
      <c r="F29" s="1489"/>
      <c r="G29" s="1489"/>
      <c r="H29" s="3275"/>
      <c r="I29" s="3283"/>
      <c r="J29" s="1489"/>
      <c r="K29" s="1489"/>
      <c r="L29" s="1399"/>
    </row>
    <row r="30" spans="1:12">
      <c r="A30" s="1385">
        <v>8</v>
      </c>
      <c r="B30" s="1488" t="s">
        <v>4158</v>
      </c>
      <c r="C30" s="1489">
        <f>SUM(C27:C29)</f>
        <v>0</v>
      </c>
      <c r="D30" s="1505"/>
      <c r="E30" s="1506"/>
      <c r="F30" s="1489">
        <f>SUM(F27:F29)</f>
        <v>0</v>
      </c>
      <c r="G30" s="1489">
        <f>SUM(G27:G29)</f>
        <v>0</v>
      </c>
      <c r="H30" s="3245">
        <f>SUM(H27:I29)</f>
        <v>0</v>
      </c>
      <c r="I30" s="3282"/>
      <c r="J30" s="1489">
        <f>SUM(J27:J29)</f>
        <v>0</v>
      </c>
      <c r="K30" s="1489">
        <f>SUM(K27:K29)</f>
        <v>0</v>
      </c>
      <c r="L30" s="1390"/>
    </row>
    <row r="31" spans="1:12">
      <c r="A31" s="1385">
        <v>9</v>
      </c>
      <c r="B31" s="1488" t="s">
        <v>2586</v>
      </c>
      <c r="C31" s="1489"/>
      <c r="D31" s="1490"/>
      <c r="E31" s="1386"/>
      <c r="F31" s="1489"/>
      <c r="G31" s="1489"/>
      <c r="H31" s="3245"/>
      <c r="I31" s="3282"/>
      <c r="J31" s="1489"/>
      <c r="K31" s="1489"/>
      <c r="L31" s="1392"/>
    </row>
    <row r="32" spans="1:12">
      <c r="A32" s="1385">
        <v>10</v>
      </c>
      <c r="B32" s="1488" t="s">
        <v>2587</v>
      </c>
      <c r="C32" s="1489"/>
      <c r="D32" s="1490"/>
      <c r="E32" s="1386"/>
      <c r="F32" s="1489"/>
      <c r="G32" s="1489"/>
      <c r="H32" s="3245"/>
      <c r="I32" s="3282"/>
      <c r="J32" s="1489"/>
      <c r="K32" s="1489"/>
      <c r="L32" s="1392"/>
    </row>
    <row r="33" spans="1:12">
      <c r="A33" s="1385">
        <v>11</v>
      </c>
      <c r="B33" s="1488" t="s">
        <v>1189</v>
      </c>
      <c r="C33" s="1489"/>
      <c r="D33" s="1490"/>
      <c r="E33" s="1386"/>
      <c r="F33" s="1489"/>
      <c r="G33" s="1489"/>
      <c r="H33" s="3245"/>
      <c r="I33" s="3282"/>
      <c r="J33" s="1489"/>
      <c r="K33" s="1489"/>
      <c r="L33" s="1392"/>
    </row>
    <row r="34" spans="1:12">
      <c r="A34" s="1385">
        <v>12</v>
      </c>
      <c r="B34" s="1488" t="s">
        <v>4159</v>
      </c>
      <c r="C34" s="1489">
        <f>SUM(C31:C33)</f>
        <v>0</v>
      </c>
      <c r="D34" s="1505"/>
      <c r="E34" s="1506"/>
      <c r="F34" s="1489">
        <f>SUM(F31:F33)</f>
        <v>0</v>
      </c>
      <c r="G34" s="1489">
        <f>SUM(G31:G33)</f>
        <v>0</v>
      </c>
      <c r="H34" s="3245">
        <f>SUM(H31:I33)</f>
        <v>0</v>
      </c>
      <c r="I34" s="3282"/>
      <c r="J34" s="1489">
        <f>SUM(J31:J33)</f>
        <v>0</v>
      </c>
      <c r="K34" s="1489">
        <f>SUM(K31:K33)</f>
        <v>0</v>
      </c>
      <c r="L34" s="1392"/>
    </row>
    <row r="35" spans="1:12">
      <c r="A35" s="1385">
        <v>13</v>
      </c>
      <c r="B35" s="1488" t="s">
        <v>1190</v>
      </c>
      <c r="C35" s="1489"/>
      <c r="D35" s="1490"/>
      <c r="E35" s="1386"/>
      <c r="F35" s="1489"/>
      <c r="G35" s="1489"/>
      <c r="H35" s="3245"/>
      <c r="I35" s="3282"/>
      <c r="J35" s="1489"/>
      <c r="K35" s="1489"/>
      <c r="L35" s="1392"/>
    </row>
    <row r="36" spans="1:12">
      <c r="A36" s="1385">
        <v>14</v>
      </c>
      <c r="B36" s="1488" t="s">
        <v>1191</v>
      </c>
      <c r="C36" s="1489"/>
      <c r="D36" s="1490"/>
      <c r="E36" s="1386"/>
      <c r="F36" s="1489"/>
      <c r="G36" s="1489"/>
      <c r="H36" s="3245"/>
      <c r="I36" s="3282"/>
      <c r="J36" s="1489"/>
      <c r="K36" s="1489"/>
      <c r="L36" s="1392"/>
    </row>
    <row r="37" spans="1:12">
      <c r="A37" s="1385">
        <v>15</v>
      </c>
      <c r="B37" s="1488" t="s">
        <v>4160</v>
      </c>
      <c r="C37" s="1489"/>
      <c r="D37" s="1490"/>
      <c r="E37" s="1386"/>
      <c r="F37" s="1489"/>
      <c r="G37" s="1489"/>
      <c r="H37" s="3245"/>
      <c r="I37" s="3282"/>
      <c r="J37" s="1489"/>
      <c r="K37" s="1489"/>
      <c r="L37" s="1392"/>
    </row>
    <row r="38" spans="1:12">
      <c r="A38" s="1385">
        <v>16</v>
      </c>
      <c r="B38" s="1488" t="s">
        <v>4161</v>
      </c>
      <c r="C38" s="1489">
        <f>SUM(C35:C37)</f>
        <v>0</v>
      </c>
      <c r="D38" s="1505"/>
      <c r="E38" s="1506"/>
      <c r="F38" s="1489">
        <f>SUM(F35:F37)</f>
        <v>0</v>
      </c>
      <c r="G38" s="1489">
        <f>SUM(G35:G37)</f>
        <v>0</v>
      </c>
      <c r="H38" s="3245">
        <f>SUM(H35:I37)</f>
        <v>0</v>
      </c>
      <c r="I38" s="3282"/>
      <c r="J38" s="1489">
        <f>SUM(J35:J37)</f>
        <v>0</v>
      </c>
      <c r="K38" s="1489">
        <f>SUM(K35:K37)</f>
        <v>0</v>
      </c>
      <c r="L38" s="1402"/>
    </row>
    <row r="39" spans="1:12" ht="15.75" customHeight="1">
      <c r="A39" s="1403">
        <v>17</v>
      </c>
      <c r="B39" s="1474" t="s">
        <v>4162</v>
      </c>
      <c r="C39" s="1507"/>
      <c r="D39" s="1492"/>
      <c r="E39" s="1404"/>
      <c r="F39" s="1507"/>
      <c r="G39" s="1507"/>
      <c r="H39" s="3273"/>
      <c r="I39" s="3274"/>
      <c r="J39" s="1507"/>
      <c r="K39" s="1507"/>
      <c r="L39" s="1508"/>
    </row>
    <row r="40" spans="1:12" ht="15.75" customHeight="1">
      <c r="A40" s="1509"/>
      <c r="B40" s="1475" t="s">
        <v>4163</v>
      </c>
      <c r="C40" s="1510">
        <f>C26+C30+C34+C38</f>
        <v>0</v>
      </c>
      <c r="D40" s="1511"/>
      <c r="E40" s="1512"/>
      <c r="F40" s="1510">
        <f>F26+F30+F34+F38</f>
        <v>0</v>
      </c>
      <c r="G40" s="1510">
        <f>G26+G30+G34+G38</f>
        <v>0</v>
      </c>
      <c r="H40" s="3275">
        <v>0</v>
      </c>
      <c r="I40" s="3276"/>
      <c r="J40" s="1510">
        <f>J26+J30+J34+J38</f>
        <v>0</v>
      </c>
      <c r="K40" s="1510">
        <f>K26+K30+K34+K38</f>
        <v>0</v>
      </c>
      <c r="L40" s="1399"/>
    </row>
    <row r="41" spans="1:12" ht="15.75" customHeight="1">
      <c r="A41" s="1403"/>
      <c r="B41" s="1474"/>
      <c r="C41" s="1507"/>
      <c r="D41" s="1513"/>
      <c r="E41" s="1514"/>
      <c r="F41" s="1405"/>
      <c r="G41" s="1405"/>
      <c r="H41" s="3277"/>
      <c r="I41" s="3274"/>
      <c r="J41" s="1515"/>
      <c r="K41" s="1515"/>
      <c r="L41" s="1508"/>
    </row>
    <row r="42" spans="1:12" ht="15.75" customHeight="1">
      <c r="A42" s="1516"/>
      <c r="B42" s="1496"/>
      <c r="C42" s="1517"/>
      <c r="D42" s="1497"/>
      <c r="E42" s="1518"/>
      <c r="F42" s="1519"/>
      <c r="G42" s="1519"/>
      <c r="H42" s="3278"/>
      <c r="I42" s="3279"/>
      <c r="J42" s="1520"/>
      <c r="K42" s="1520"/>
      <c r="L42" s="1521"/>
    </row>
    <row r="43" spans="1:12" ht="15.75" customHeight="1" thickBot="1">
      <c r="A43" s="1522"/>
      <c r="B43" s="1500"/>
      <c r="C43" s="1523"/>
      <c r="D43" s="1500"/>
      <c r="E43" s="1524"/>
      <c r="F43" s="1525"/>
      <c r="G43" s="1525"/>
      <c r="H43" s="3280"/>
      <c r="I43" s="3281"/>
      <c r="J43" s="1525"/>
      <c r="K43" s="1525"/>
      <c r="L43" s="1526"/>
    </row>
    <row r="44" spans="1:12" ht="15.75" thickTop="1">
      <c r="A44" s="831"/>
      <c r="B44" s="831"/>
      <c r="C44" s="831"/>
      <c r="D44" s="831"/>
      <c r="E44" s="831"/>
      <c r="F44" s="831"/>
      <c r="G44" s="831"/>
      <c r="H44" s="831"/>
      <c r="I44" s="992"/>
      <c r="J44" s="992"/>
      <c r="K44" s="992"/>
      <c r="L44" s="992"/>
    </row>
    <row r="45" spans="1:12">
      <c r="A45" s="17" t="s">
        <v>4658</v>
      </c>
      <c r="B45" s="17"/>
      <c r="C45" s="17"/>
      <c r="D45" s="17"/>
      <c r="E45" s="17"/>
      <c r="F45" s="17"/>
      <c r="G45" s="17"/>
      <c r="H45" s="17"/>
      <c r="I45" s="17"/>
      <c r="J45" s="17"/>
      <c r="K45" s="17"/>
      <c r="L45" s="17"/>
    </row>
    <row r="46" spans="1:12">
      <c r="A46" s="69" t="s">
        <v>4179</v>
      </c>
      <c r="B46" s="69"/>
      <c r="C46" s="69"/>
      <c r="D46" s="69"/>
      <c r="E46" s="69"/>
      <c r="F46" s="69"/>
      <c r="G46" s="69"/>
      <c r="H46" s="69"/>
      <c r="I46" s="69"/>
      <c r="J46" s="69"/>
      <c r="K46" s="69"/>
      <c r="L46" s="69"/>
    </row>
  </sheetData>
  <mergeCells count="29">
    <mergeCell ref="H26:I26"/>
    <mergeCell ref="I2:J2"/>
    <mergeCell ref="K2:L2"/>
    <mergeCell ref="I3:J3"/>
    <mergeCell ref="K3:L3"/>
    <mergeCell ref="H19:I19"/>
    <mergeCell ref="H20:I20"/>
    <mergeCell ref="H21:I21"/>
    <mergeCell ref="H22:I22"/>
    <mergeCell ref="H23:I23"/>
    <mergeCell ref="H24:I24"/>
    <mergeCell ref="H25:I25"/>
    <mergeCell ref="H38:I38"/>
    <mergeCell ref="H27:I27"/>
    <mergeCell ref="H28:I28"/>
    <mergeCell ref="H29:I29"/>
    <mergeCell ref="H30:I30"/>
    <mergeCell ref="H31:I31"/>
    <mergeCell ref="H32:I32"/>
    <mergeCell ref="H33:I33"/>
    <mergeCell ref="H34:I34"/>
    <mergeCell ref="H35:I35"/>
    <mergeCell ref="H36:I36"/>
    <mergeCell ref="H37:I37"/>
    <mergeCell ref="H39:I39"/>
    <mergeCell ref="H40:I40"/>
    <mergeCell ref="H41:I41"/>
    <mergeCell ref="H42:I42"/>
    <mergeCell ref="H43:I43"/>
  </mergeCells>
  <pageMargins left="0.7" right="0.7" top="0.75" bottom="0.75" header="0.3" footer="0.3"/>
  <pageSetup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defaultGridColor="0" topLeftCell="A10" colorId="22" zoomScaleNormal="100" workbookViewId="0">
      <selection activeCell="E54" sqref="E54"/>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3.6640625" style="9" customWidth="1"/>
    <col min="7" max="8" width="15.6640625" style="9" customWidth="1"/>
    <col min="9" max="16384" width="9.6640625" style="9"/>
  </cols>
  <sheetData>
    <row r="1" spans="1:8">
      <c r="A1" s="838"/>
      <c r="B1" s="839" t="s">
        <v>1789</v>
      </c>
      <c r="C1" s="840" t="s">
        <v>1335</v>
      </c>
      <c r="D1" s="841"/>
      <c r="E1" s="841"/>
      <c r="F1" s="839"/>
      <c r="G1" s="841" t="s">
        <v>1791</v>
      </c>
      <c r="H1" s="842" t="s">
        <v>1792</v>
      </c>
    </row>
    <row r="2" spans="1:8">
      <c r="A2" s="843"/>
      <c r="B2" s="844" t="str">
        <f>'Data Sheet'!$C$25</f>
        <v xml:space="preserve"> New York State Electric &amp; Gas Corporation</v>
      </c>
      <c r="C2" s="435" t="s">
        <v>1336</v>
      </c>
      <c r="D2" s="9" t="s">
        <v>1337</v>
      </c>
      <c r="F2" s="844" t="s">
        <v>1338</v>
      </c>
      <c r="G2" s="845" t="s">
        <v>1794</v>
      </c>
      <c r="H2" s="846"/>
    </row>
    <row r="3" spans="1:8" ht="15" customHeight="1">
      <c r="A3" s="847"/>
      <c r="B3" s="467"/>
      <c r="C3" s="485" t="s">
        <v>1339</v>
      </c>
      <c r="D3" s="467" t="s">
        <v>1337</v>
      </c>
      <c r="E3" s="467"/>
      <c r="F3" s="848" t="s">
        <v>1340</v>
      </c>
      <c r="G3" s="693" t="str">
        <f>'Data Sheet'!$C$40</f>
        <v xml:space="preserve"> </v>
      </c>
      <c r="H3" s="1284" t="str">
        <f>'Data Sheet'!$C$38</f>
        <v>12/31/2016</v>
      </c>
    </row>
    <row r="4" spans="1:8" ht="15" customHeight="1">
      <c r="A4" s="849" t="s">
        <v>1341</v>
      </c>
      <c r="B4" s="850"/>
      <c r="C4" s="850"/>
      <c r="D4" s="850"/>
      <c r="E4" s="850"/>
      <c r="F4" s="850"/>
      <c r="G4" s="850"/>
      <c r="H4" s="851"/>
    </row>
    <row r="5" spans="1:8">
      <c r="A5" s="843"/>
      <c r="B5" s="3039" t="s">
        <v>117</v>
      </c>
      <c r="C5" s="3043"/>
      <c r="D5" s="3043"/>
      <c r="E5" s="3043"/>
      <c r="F5" s="3043"/>
      <c r="G5" s="3043"/>
      <c r="H5" s="3044"/>
    </row>
    <row r="6" spans="1:8">
      <c r="A6" s="843"/>
      <c r="B6" s="3045"/>
      <c r="C6" s="3045"/>
      <c r="D6" s="3045"/>
      <c r="E6" s="3045"/>
      <c r="F6" s="3045"/>
      <c r="G6" s="3045"/>
      <c r="H6" s="3046"/>
    </row>
    <row r="7" spans="1:8">
      <c r="A7" s="843"/>
      <c r="B7" s="3045"/>
      <c r="C7" s="3045"/>
      <c r="D7" s="3045"/>
      <c r="E7" s="3045"/>
      <c r="F7" s="3045"/>
      <c r="G7" s="3045"/>
      <c r="H7" s="3046"/>
    </row>
    <row r="8" spans="1:8">
      <c r="A8" s="843"/>
      <c r="B8" s="854"/>
      <c r="C8" s="854"/>
      <c r="D8" s="854"/>
      <c r="E8" s="854"/>
      <c r="F8" s="854"/>
      <c r="G8" s="854"/>
      <c r="H8" s="853"/>
    </row>
    <row r="9" spans="1:8">
      <c r="A9" s="843"/>
      <c r="B9" s="2891" t="s">
        <v>4710</v>
      </c>
      <c r="C9" s="854"/>
      <c r="D9" s="854"/>
      <c r="E9" s="854"/>
      <c r="F9" s="854"/>
      <c r="G9" s="854"/>
      <c r="H9" s="853"/>
    </row>
    <row r="10" spans="1:8">
      <c r="A10" s="843"/>
      <c r="B10" s="2892" t="s">
        <v>4711</v>
      </c>
      <c r="C10" s="2892"/>
      <c r="D10" s="2892"/>
      <c r="E10" s="2892"/>
      <c r="F10" s="2892"/>
      <c r="G10" s="2892"/>
      <c r="H10" s="855"/>
    </row>
    <row r="11" spans="1:8">
      <c r="A11" s="843"/>
      <c r="B11" s="2892" t="s">
        <v>4712</v>
      </c>
      <c r="C11" s="2892"/>
      <c r="D11" s="2892"/>
      <c r="E11" s="2892"/>
      <c r="F11" s="2892"/>
      <c r="G11" s="2892"/>
      <c r="H11" s="855"/>
    </row>
    <row r="12" spans="1:8">
      <c r="A12" s="843"/>
      <c r="B12" s="2892" t="s">
        <v>4713</v>
      </c>
      <c r="C12" s="2892"/>
      <c r="D12" s="2892"/>
      <c r="E12" s="2892"/>
      <c r="F12" s="2892"/>
      <c r="G12" s="2892"/>
      <c r="H12" s="855"/>
    </row>
    <row r="13" spans="1:8">
      <c r="A13" s="843"/>
      <c r="B13" s="2892"/>
      <c r="C13" s="2892"/>
      <c r="D13" s="2892"/>
      <c r="E13" s="2892"/>
      <c r="F13" s="2892"/>
      <c r="G13" s="2892"/>
      <c r="H13" s="855"/>
    </row>
    <row r="14" spans="1:8">
      <c r="A14" s="843"/>
      <c r="B14" s="12"/>
      <c r="C14" s="12"/>
      <c r="D14" s="12"/>
      <c r="E14" s="12"/>
      <c r="F14" s="12"/>
      <c r="G14" s="12"/>
      <c r="H14" s="855"/>
    </row>
    <row r="15" spans="1:8">
      <c r="A15" s="847"/>
      <c r="B15" s="850"/>
      <c r="C15" s="850"/>
      <c r="D15" s="850"/>
      <c r="E15" s="850"/>
      <c r="F15" s="850"/>
      <c r="G15" s="850"/>
      <c r="H15" s="851"/>
    </row>
    <row r="16" spans="1:8">
      <c r="A16" s="843"/>
      <c r="B16" s="3039" t="s">
        <v>118</v>
      </c>
      <c r="C16" s="3047"/>
      <c r="D16" s="3047"/>
      <c r="E16" s="3047"/>
      <c r="F16" s="3047"/>
      <c r="G16" s="3047"/>
      <c r="H16" s="3040"/>
    </row>
    <row r="17" spans="1:8">
      <c r="A17" s="843"/>
      <c r="B17" s="3048"/>
      <c r="C17" s="3048"/>
      <c r="D17" s="3048"/>
      <c r="E17" s="3048"/>
      <c r="F17" s="3048"/>
      <c r="G17" s="3048"/>
      <c r="H17" s="3042"/>
    </row>
    <row r="18" spans="1:8">
      <c r="A18" s="843"/>
      <c r="B18" s="3048"/>
      <c r="C18" s="3048"/>
      <c r="D18" s="3048"/>
      <c r="E18" s="3048"/>
      <c r="F18" s="3048"/>
      <c r="G18" s="3048"/>
      <c r="H18" s="3042"/>
    </row>
    <row r="19" spans="1:8">
      <c r="A19" s="843"/>
      <c r="B19" s="852"/>
      <c r="C19" s="852"/>
      <c r="D19" s="852"/>
      <c r="E19" s="852"/>
      <c r="F19" s="852"/>
      <c r="G19" s="852"/>
      <c r="H19" s="855"/>
    </row>
    <row r="20" spans="1:8">
      <c r="A20" s="843"/>
      <c r="B20" s="2892" t="s">
        <v>4714</v>
      </c>
      <c r="C20" s="2892"/>
      <c r="D20" s="2892"/>
      <c r="E20" s="2892"/>
      <c r="F20" s="2892"/>
      <c r="G20" s="12"/>
      <c r="H20" s="855"/>
    </row>
    <row r="21" spans="1:8">
      <c r="A21" s="843"/>
      <c r="B21" s="2892" t="s">
        <v>4715</v>
      </c>
      <c r="C21" s="2892"/>
      <c r="D21" s="2892"/>
      <c r="E21" s="2892"/>
      <c r="F21" s="2892"/>
      <c r="G21" s="12"/>
      <c r="H21" s="855"/>
    </row>
    <row r="22" spans="1:8">
      <c r="A22" s="843"/>
      <c r="B22" s="12"/>
      <c r="C22" s="12"/>
      <c r="D22" s="12"/>
      <c r="E22" s="12"/>
      <c r="F22" s="12"/>
      <c r="G22" s="12"/>
      <c r="H22" s="855"/>
    </row>
    <row r="23" spans="1:8">
      <c r="A23" s="843"/>
      <c r="B23" s="12"/>
      <c r="C23" s="12"/>
      <c r="D23" s="12"/>
      <c r="E23" s="12"/>
      <c r="F23" s="12"/>
      <c r="G23" s="12"/>
      <c r="H23" s="855"/>
    </row>
    <row r="24" spans="1:8">
      <c r="A24" s="843"/>
      <c r="B24" s="12"/>
      <c r="C24" s="12"/>
      <c r="D24" s="12"/>
      <c r="E24" s="12"/>
      <c r="F24" s="12"/>
      <c r="G24" s="12"/>
      <c r="H24" s="855"/>
    </row>
    <row r="25" spans="1:8">
      <c r="A25" s="847"/>
      <c r="B25" s="850"/>
      <c r="C25" s="850"/>
      <c r="D25" s="850"/>
      <c r="E25" s="850"/>
      <c r="F25" s="850"/>
      <c r="G25" s="850"/>
      <c r="H25" s="851"/>
    </row>
    <row r="26" spans="1:8">
      <c r="A26" s="843"/>
      <c r="B26" s="3039" t="s">
        <v>1810</v>
      </c>
      <c r="C26" s="3047"/>
      <c r="D26" s="3047"/>
      <c r="E26" s="3047"/>
      <c r="F26" s="3047"/>
      <c r="G26" s="3047"/>
      <c r="H26" s="3040"/>
    </row>
    <row r="27" spans="1:8">
      <c r="A27" s="843"/>
      <c r="B27" s="3048"/>
      <c r="C27" s="3048"/>
      <c r="D27" s="3048"/>
      <c r="E27" s="3048"/>
      <c r="F27" s="3048"/>
      <c r="G27" s="3048"/>
      <c r="H27" s="3042"/>
    </row>
    <row r="28" spans="1:8">
      <c r="A28" s="843"/>
      <c r="B28" s="3048"/>
      <c r="C28" s="3048"/>
      <c r="D28" s="3048"/>
      <c r="E28" s="3048"/>
      <c r="F28" s="3048"/>
      <c r="G28" s="3048"/>
      <c r="H28" s="3042"/>
    </row>
    <row r="29" spans="1:8">
      <c r="A29" s="843"/>
      <c r="B29" s="858"/>
      <c r="C29" s="858"/>
      <c r="D29" s="858"/>
      <c r="E29" s="858"/>
      <c r="F29" s="858"/>
      <c r="G29" s="858"/>
      <c r="H29" s="857"/>
    </row>
    <row r="30" spans="1:8">
      <c r="A30" s="843"/>
      <c r="B30" s="2892" t="s">
        <v>4716</v>
      </c>
      <c r="C30" s="12"/>
      <c r="D30" s="12"/>
      <c r="E30" s="12"/>
      <c r="F30" s="12"/>
      <c r="G30" s="12"/>
      <c r="H30" s="855"/>
    </row>
    <row r="31" spans="1:8">
      <c r="A31" s="843"/>
      <c r="B31" s="12"/>
      <c r="C31" s="12"/>
      <c r="D31" s="12"/>
      <c r="E31" s="12"/>
      <c r="F31" s="12"/>
      <c r="G31" s="12"/>
      <c r="H31" s="855"/>
    </row>
    <row r="32" spans="1:8">
      <c r="A32" s="843"/>
      <c r="B32" s="12"/>
      <c r="C32" s="12"/>
      <c r="D32" s="12"/>
      <c r="E32" s="12"/>
      <c r="F32" s="12"/>
      <c r="G32" s="12"/>
      <c r="H32" s="855"/>
    </row>
    <row r="33" spans="1:8">
      <c r="A33" s="843"/>
      <c r="B33" s="12"/>
      <c r="C33" s="12"/>
      <c r="D33" s="12"/>
      <c r="E33" s="12"/>
      <c r="F33" s="12"/>
      <c r="G33" s="12"/>
      <c r="H33" s="855"/>
    </row>
    <row r="34" spans="1:8">
      <c r="A34" s="843"/>
      <c r="B34" s="12"/>
      <c r="C34" s="12"/>
      <c r="D34" s="12"/>
      <c r="E34" s="12"/>
      <c r="F34" s="12"/>
      <c r="G34" s="12"/>
      <c r="H34" s="855"/>
    </row>
    <row r="35" spans="1:8">
      <c r="A35" s="843"/>
      <c r="B35" s="12"/>
      <c r="C35" s="12"/>
      <c r="D35" s="12"/>
      <c r="E35" s="12"/>
      <c r="F35" s="12"/>
      <c r="G35" s="12"/>
      <c r="H35" s="855"/>
    </row>
    <row r="36" spans="1:8">
      <c r="A36" s="843"/>
      <c r="B36" s="12"/>
      <c r="C36" s="12"/>
      <c r="D36" s="12"/>
      <c r="E36" s="12"/>
      <c r="F36" s="12"/>
      <c r="G36" s="12"/>
      <c r="H36" s="855"/>
    </row>
    <row r="37" spans="1:8">
      <c r="A37" s="843"/>
      <c r="B37" s="12"/>
      <c r="C37" s="12"/>
      <c r="D37" s="12"/>
      <c r="E37" s="12"/>
      <c r="F37" s="12"/>
      <c r="G37" s="12"/>
      <c r="H37" s="855"/>
    </row>
    <row r="38" spans="1:8">
      <c r="A38" s="847"/>
      <c r="B38" s="850"/>
      <c r="C38" s="850"/>
      <c r="D38" s="850"/>
      <c r="E38" s="850"/>
      <c r="F38" s="850"/>
      <c r="G38" s="850"/>
      <c r="H38" s="851"/>
    </row>
    <row r="39" spans="1:8">
      <c r="A39" s="843"/>
      <c r="B39" s="3039" t="s">
        <v>1811</v>
      </c>
      <c r="C39" s="3039"/>
      <c r="D39" s="3039"/>
      <c r="E39" s="3039"/>
      <c r="F39" s="3039"/>
      <c r="G39" s="3039"/>
      <c r="H39" s="3040"/>
    </row>
    <row r="40" spans="1:8">
      <c r="A40" s="843"/>
      <c r="B40" s="3041"/>
      <c r="C40" s="3041"/>
      <c r="D40" s="3041"/>
      <c r="E40" s="3041"/>
      <c r="F40" s="3041"/>
      <c r="G40" s="3041"/>
      <c r="H40" s="3042"/>
    </row>
    <row r="41" spans="1:8">
      <c r="A41" s="843"/>
      <c r="B41" s="12"/>
      <c r="C41" s="12"/>
      <c r="D41" s="12"/>
      <c r="E41" s="12"/>
      <c r="F41" s="12"/>
      <c r="G41" s="12"/>
      <c r="H41" s="855"/>
    </row>
    <row r="42" spans="1:8">
      <c r="A42" s="843"/>
      <c r="B42" s="2892" t="s">
        <v>4717</v>
      </c>
      <c r="C42" s="12"/>
      <c r="D42" s="12"/>
      <c r="E42" s="12"/>
      <c r="F42" s="12"/>
      <c r="G42" s="12"/>
      <c r="H42" s="855"/>
    </row>
    <row r="43" spans="1:8">
      <c r="A43" s="843"/>
      <c r="B43" s="2892" t="s">
        <v>4718</v>
      </c>
      <c r="C43" s="12"/>
      <c r="D43" s="12"/>
      <c r="E43" s="12"/>
      <c r="F43" s="12"/>
      <c r="G43" s="12"/>
      <c r="H43" s="855"/>
    </row>
    <row r="44" spans="1:8">
      <c r="A44" s="843"/>
      <c r="B44" s="12"/>
      <c r="C44" s="12"/>
      <c r="D44" s="12"/>
      <c r="E44" s="12"/>
      <c r="F44" s="12"/>
      <c r="G44" s="12"/>
      <c r="H44" s="855"/>
    </row>
    <row r="45" spans="1:8">
      <c r="A45" s="843"/>
      <c r="B45" s="12"/>
      <c r="C45" s="12"/>
      <c r="D45" s="12"/>
      <c r="E45" s="12"/>
      <c r="F45" s="12"/>
      <c r="G45" s="12"/>
      <c r="H45" s="855"/>
    </row>
    <row r="46" spans="1:8">
      <c r="A46" s="843"/>
      <c r="B46" s="12"/>
      <c r="C46" s="12"/>
      <c r="D46" s="12"/>
      <c r="E46" s="12"/>
      <c r="F46" s="12"/>
      <c r="G46" s="12"/>
      <c r="H46" s="855"/>
    </row>
    <row r="47" spans="1:8">
      <c r="A47" s="843"/>
      <c r="B47" s="12"/>
      <c r="C47" s="12"/>
      <c r="D47" s="12"/>
      <c r="E47" s="12"/>
      <c r="F47" s="12"/>
      <c r="G47" s="12"/>
      <c r="H47" s="855"/>
    </row>
    <row r="48" spans="1:8">
      <c r="A48" s="847"/>
      <c r="B48" s="850"/>
      <c r="C48" s="850"/>
      <c r="D48" s="850"/>
      <c r="E48" s="850"/>
      <c r="F48" s="850"/>
      <c r="G48" s="850"/>
      <c r="H48" s="851"/>
    </row>
    <row r="49" spans="1:8">
      <c r="A49" s="843"/>
      <c r="B49" s="3039" t="s">
        <v>1812</v>
      </c>
      <c r="C49" s="3039"/>
      <c r="D49" s="3039"/>
      <c r="E49" s="3039"/>
      <c r="F49" s="3039"/>
      <c r="G49" s="3039"/>
      <c r="H49" s="3040"/>
    </row>
    <row r="50" spans="1:8">
      <c r="A50" s="843"/>
      <c r="B50" s="3041"/>
      <c r="C50" s="3041"/>
      <c r="D50" s="3041"/>
      <c r="E50" s="3041"/>
      <c r="F50" s="3041"/>
      <c r="G50" s="3041"/>
      <c r="H50" s="3042"/>
    </row>
    <row r="51" spans="1:8">
      <c r="A51" s="843"/>
      <c r="B51" s="12"/>
      <c r="C51" s="12"/>
      <c r="D51" s="12"/>
      <c r="E51" s="12"/>
      <c r="F51" s="12"/>
      <c r="G51" s="12"/>
      <c r="H51" s="855"/>
    </row>
    <row r="52" spans="1:8">
      <c r="A52" s="843"/>
      <c r="B52" s="13" t="s">
        <v>1813</v>
      </c>
      <c r="C52" s="12"/>
      <c r="D52" s="12"/>
      <c r="E52" s="12"/>
      <c r="F52" s="12"/>
      <c r="G52" s="12"/>
      <c r="H52" s="855"/>
    </row>
    <row r="53" spans="1:8">
      <c r="A53" s="843"/>
      <c r="B53" s="13" t="s">
        <v>6027</v>
      </c>
      <c r="C53" s="12"/>
      <c r="D53" s="12"/>
      <c r="E53" s="12"/>
      <c r="F53" s="12"/>
      <c r="G53" s="12"/>
      <c r="H53" s="855"/>
    </row>
    <row r="54" spans="1:8">
      <c r="A54" s="843"/>
      <c r="C54" s="12"/>
      <c r="D54" s="12"/>
      <c r="E54" s="12"/>
      <c r="F54" s="12"/>
      <c r="G54" s="12"/>
      <c r="H54" s="855"/>
    </row>
    <row r="55" spans="1:8">
      <c r="A55" s="843"/>
      <c r="C55" s="12"/>
      <c r="D55" s="12"/>
      <c r="E55" s="12"/>
      <c r="F55" s="12"/>
      <c r="G55" s="12"/>
      <c r="H55" s="855"/>
    </row>
    <row r="56" spans="1:8" ht="15.75" thickBot="1">
      <c r="A56" s="859"/>
      <c r="B56" s="860"/>
      <c r="C56" s="861"/>
      <c r="D56" s="861"/>
      <c r="E56" s="861"/>
      <c r="F56" s="861"/>
      <c r="G56" s="861"/>
      <c r="H56" s="862"/>
    </row>
    <row r="57" spans="1:8">
      <c r="A57" s="13" t="s">
        <v>1706</v>
      </c>
      <c r="C57" s="12"/>
      <c r="D57" s="12"/>
      <c r="E57" s="12"/>
      <c r="F57" s="12"/>
      <c r="G57" s="12"/>
      <c r="H57" s="12"/>
    </row>
    <row r="58" spans="1:8">
      <c r="A58" s="12" t="s">
        <v>1707</v>
      </c>
      <c r="B58" s="12"/>
      <c r="C58" s="12"/>
      <c r="D58" s="12"/>
      <c r="E58" s="12"/>
      <c r="F58" s="12"/>
      <c r="G58" s="12"/>
      <c r="H58" s="12"/>
    </row>
  </sheetData>
  <mergeCells count="5">
    <mergeCell ref="B49:H50"/>
    <mergeCell ref="B5:H7"/>
    <mergeCell ref="B16:H18"/>
    <mergeCell ref="B26:H28"/>
    <mergeCell ref="B39:H40"/>
  </mergeCells>
  <printOptions horizontalCentered="1" verticalCentered="1"/>
  <pageMargins left="0.5" right="0.5" top="0.5" bottom="0.5" header="0" footer="0"/>
  <pageSetup scale="8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5"/>
  <sheetViews>
    <sheetView defaultGridColor="0" colorId="22" zoomScaleNormal="100" zoomScaleSheetLayoutView="80" workbookViewId="0">
      <selection activeCell="C14" sqref="C14"/>
    </sheetView>
  </sheetViews>
  <sheetFormatPr defaultColWidth="9.6640625" defaultRowHeight="15"/>
  <cols>
    <col min="1" max="1" width="4.6640625" customWidth="1"/>
    <col min="2" max="2" width="14.6640625" customWidth="1"/>
    <col min="3" max="4" width="16.6640625" customWidth="1"/>
    <col min="5" max="5" width="4.6640625" customWidth="1"/>
    <col min="6" max="6" width="17.6640625" customWidth="1"/>
    <col min="7" max="7" width="12.6640625" customWidth="1"/>
    <col min="8" max="8" width="16.6640625" customWidth="1"/>
  </cols>
  <sheetData>
    <row r="1" spans="1:8">
      <c r="A1" s="29" t="s">
        <v>1789</v>
      </c>
      <c r="B1" s="66"/>
      <c r="C1" s="66"/>
      <c r="D1" s="582" t="s">
        <v>1335</v>
      </c>
      <c r="E1" s="583"/>
      <c r="F1" s="584"/>
      <c r="G1" s="585" t="s">
        <v>1791</v>
      </c>
      <c r="H1" s="414" t="s">
        <v>1792</v>
      </c>
    </row>
    <row r="2" spans="1:8">
      <c r="A2" s="72" t="str">
        <f>'Data Sheet'!$C$25</f>
        <v xml:space="preserve"> New York State Electric &amp; Gas Corporation</v>
      </c>
      <c r="B2" s="533"/>
      <c r="C2" s="533"/>
      <c r="D2" s="2883" t="s">
        <v>1128</v>
      </c>
      <c r="E2" s="17"/>
      <c r="F2" s="291"/>
      <c r="G2" s="290" t="s">
        <v>1794</v>
      </c>
      <c r="H2" s="534"/>
    </row>
    <row r="3" spans="1:8" ht="15" customHeight="1">
      <c r="A3" s="586"/>
      <c r="B3" s="533"/>
      <c r="C3" s="533"/>
      <c r="D3" s="2883" t="s">
        <v>1129</v>
      </c>
      <c r="E3" s="17"/>
      <c r="F3" s="17"/>
      <c r="G3" s="998" t="str">
        <f>'Data Sheet'!$C$40</f>
        <v xml:space="preserve"> </v>
      </c>
      <c r="H3" s="942" t="str">
        <f>'Data Sheet'!$C$38</f>
        <v>12/31/2016</v>
      </c>
    </row>
    <row r="4" spans="1:8" ht="15" customHeight="1">
      <c r="A4" s="548" t="s">
        <v>3635</v>
      </c>
      <c r="B4" s="549"/>
      <c r="C4" s="549"/>
      <c r="D4" s="232"/>
      <c r="E4" s="232"/>
      <c r="F4" s="232"/>
      <c r="G4" s="232"/>
      <c r="H4" s="233"/>
    </row>
    <row r="5" spans="1:8">
      <c r="A5" s="587"/>
      <c r="B5" s="19"/>
      <c r="C5" s="19"/>
      <c r="D5" s="18"/>
      <c r="E5" s="18"/>
      <c r="F5" s="18"/>
      <c r="G5" s="18"/>
      <c r="H5" s="25"/>
    </row>
    <row r="6" spans="1:8">
      <c r="A6" s="22" t="s">
        <v>3636</v>
      </c>
      <c r="B6" s="19"/>
      <c r="C6" s="19"/>
      <c r="D6" s="19"/>
      <c r="E6" s="19"/>
      <c r="F6" s="18"/>
      <c r="G6" s="18"/>
      <c r="H6" s="25"/>
    </row>
    <row r="7" spans="1:8">
      <c r="A7" s="22" t="s">
        <v>3637</v>
      </c>
      <c r="B7" s="19"/>
      <c r="C7" s="19"/>
      <c r="D7" s="19"/>
      <c r="E7" s="19"/>
      <c r="F7" s="19"/>
      <c r="G7" s="19"/>
      <c r="H7" s="23"/>
    </row>
    <row r="8" spans="1:8">
      <c r="A8" s="22"/>
      <c r="B8" s="19"/>
      <c r="C8" s="19"/>
      <c r="D8" s="19"/>
      <c r="E8" s="19"/>
      <c r="F8" s="19"/>
      <c r="G8" s="19"/>
      <c r="H8" s="23"/>
    </row>
    <row r="9" spans="1:8">
      <c r="A9" s="588" t="s">
        <v>1718</v>
      </c>
      <c r="B9" s="589" t="s">
        <v>1772</v>
      </c>
      <c r="C9" s="590"/>
      <c r="D9" s="591" t="s">
        <v>3582</v>
      </c>
      <c r="E9" s="591" t="s">
        <v>1718</v>
      </c>
      <c r="F9" s="591" t="s">
        <v>1772</v>
      </c>
      <c r="G9" s="592"/>
      <c r="H9" s="593" t="s">
        <v>3582</v>
      </c>
    </row>
    <row r="10" spans="1:8">
      <c r="A10" s="594" t="s">
        <v>1721</v>
      </c>
      <c r="B10" s="595" t="s">
        <v>3007</v>
      </c>
      <c r="C10" s="596"/>
      <c r="D10" s="597" t="s">
        <v>3008</v>
      </c>
      <c r="E10" s="597" t="s">
        <v>1721</v>
      </c>
      <c r="F10" s="597" t="s">
        <v>3007</v>
      </c>
      <c r="G10" s="598"/>
      <c r="H10" s="599" t="s">
        <v>3008</v>
      </c>
    </row>
    <row r="11" spans="1:8">
      <c r="A11" s="594">
        <v>1</v>
      </c>
      <c r="B11" s="595" t="s">
        <v>3638</v>
      </c>
      <c r="C11" s="596"/>
      <c r="D11" s="600"/>
      <c r="E11" s="597">
        <v>22</v>
      </c>
      <c r="F11" s="595" t="s">
        <v>3639</v>
      </c>
      <c r="G11" s="596"/>
      <c r="H11" s="601"/>
    </row>
    <row r="12" spans="1:8">
      <c r="A12" s="594">
        <v>2</v>
      </c>
      <c r="B12" s="602" t="s">
        <v>3640</v>
      </c>
      <c r="C12" s="520"/>
      <c r="D12" s="603"/>
      <c r="E12" s="604">
        <v>23</v>
      </c>
      <c r="F12" s="605" t="s">
        <v>3641</v>
      </c>
      <c r="G12" s="19"/>
      <c r="H12" s="606">
        <v>15511979</v>
      </c>
    </row>
    <row r="13" spans="1:8">
      <c r="A13" s="594">
        <v>3</v>
      </c>
      <c r="B13" s="602" t="s">
        <v>3642</v>
      </c>
      <c r="C13" s="520"/>
      <c r="D13" s="607"/>
      <c r="E13" s="597"/>
      <c r="F13" s="602" t="s">
        <v>3643</v>
      </c>
      <c r="G13" s="520"/>
      <c r="H13" s="608"/>
    </row>
    <row r="14" spans="1:8">
      <c r="A14" s="594">
        <v>4</v>
      </c>
      <c r="B14" s="602" t="s">
        <v>3644</v>
      </c>
      <c r="C14" s="520"/>
      <c r="D14" s="607"/>
      <c r="E14" s="604">
        <v>24</v>
      </c>
      <c r="F14" s="605" t="s">
        <v>3645</v>
      </c>
      <c r="G14" s="19"/>
      <c r="H14" s="606">
        <v>10661</v>
      </c>
    </row>
    <row r="15" spans="1:8">
      <c r="A15" s="594">
        <v>5</v>
      </c>
      <c r="B15" s="602" t="s">
        <v>3646</v>
      </c>
      <c r="C15" s="520"/>
      <c r="D15" s="607">
        <v>201362</v>
      </c>
      <c r="E15" s="597"/>
      <c r="F15" s="602" t="s">
        <v>3647</v>
      </c>
      <c r="G15" s="520"/>
      <c r="H15" s="608"/>
    </row>
    <row r="16" spans="1:8">
      <c r="A16" s="594">
        <v>6</v>
      </c>
      <c r="B16" s="602" t="s">
        <v>3648</v>
      </c>
      <c r="C16" s="520"/>
      <c r="D16" s="607"/>
      <c r="E16" s="604">
        <v>25</v>
      </c>
      <c r="F16" s="605" t="s">
        <v>3649</v>
      </c>
      <c r="G16" s="19"/>
      <c r="H16" s="606">
        <v>1933280</v>
      </c>
    </row>
    <row r="17" spans="1:8">
      <c r="A17" s="594">
        <v>7</v>
      </c>
      <c r="B17" s="602" t="s">
        <v>2162</v>
      </c>
      <c r="C17" s="520"/>
      <c r="D17" s="607">
        <v>9124557</v>
      </c>
      <c r="E17" s="597"/>
      <c r="F17" s="602" t="s">
        <v>3647</v>
      </c>
      <c r="G17" s="520"/>
      <c r="H17" s="608"/>
    </row>
    <row r="18" spans="1:8">
      <c r="A18" s="594">
        <v>8</v>
      </c>
      <c r="B18" s="602" t="s">
        <v>3650</v>
      </c>
      <c r="C18" s="520"/>
      <c r="D18" s="607"/>
      <c r="E18" s="597">
        <v>26</v>
      </c>
      <c r="F18" s="602" t="s">
        <v>3651</v>
      </c>
      <c r="G18" s="520"/>
      <c r="H18" s="609"/>
    </row>
    <row r="19" spans="1:8">
      <c r="A19" s="537">
        <v>9</v>
      </c>
      <c r="B19" s="605" t="s">
        <v>3652</v>
      </c>
      <c r="C19" s="19"/>
      <c r="D19" s="610"/>
      <c r="E19" s="604">
        <v>27</v>
      </c>
      <c r="F19" s="2588" t="s">
        <v>3653</v>
      </c>
      <c r="G19" s="611"/>
      <c r="H19" s="3021">
        <v>35412</v>
      </c>
    </row>
    <row r="20" spans="1:8">
      <c r="A20" s="594"/>
      <c r="B20" s="602" t="s">
        <v>3654</v>
      </c>
      <c r="C20" s="520"/>
      <c r="D20" s="612">
        <f>SUM(D13:D17)-D18</f>
        <v>9325919</v>
      </c>
      <c r="E20" s="597"/>
      <c r="F20" s="602" t="s">
        <v>3655</v>
      </c>
      <c r="G20" s="520"/>
      <c r="H20" s="608"/>
    </row>
    <row r="21" spans="1:8">
      <c r="A21" s="594">
        <v>10</v>
      </c>
      <c r="B21" s="602" t="s">
        <v>3656</v>
      </c>
      <c r="C21" s="520"/>
      <c r="D21" s="607">
        <v>8878651</v>
      </c>
      <c r="E21" s="597">
        <v>28</v>
      </c>
      <c r="F21" s="602" t="s">
        <v>3657</v>
      </c>
      <c r="G21" s="520"/>
      <c r="H21" s="609">
        <v>713238</v>
      </c>
    </row>
    <row r="22" spans="1:8">
      <c r="A22" s="2804">
        <v>11</v>
      </c>
      <c r="B22" s="2805" t="s">
        <v>4225</v>
      </c>
      <c r="C22" s="2806"/>
      <c r="D22" s="2807"/>
      <c r="E22" s="2808">
        <v>29</v>
      </c>
      <c r="F22" s="2809" t="s">
        <v>4226</v>
      </c>
      <c r="G22" s="2810"/>
      <c r="H22" s="2811"/>
    </row>
    <row r="23" spans="1:8">
      <c r="A23" s="2804">
        <v>12</v>
      </c>
      <c r="B23" s="2805" t="s">
        <v>4180</v>
      </c>
      <c r="C23" s="2806"/>
      <c r="D23" s="613"/>
      <c r="E23" s="604">
        <v>30</v>
      </c>
      <c r="F23" s="614" t="s">
        <v>3658</v>
      </c>
      <c r="G23" s="18"/>
      <c r="H23" s="615"/>
    </row>
    <row r="24" spans="1:8">
      <c r="A24" s="594">
        <v>13</v>
      </c>
      <c r="B24" s="602" t="s">
        <v>1960</v>
      </c>
      <c r="C24" s="520"/>
      <c r="D24" s="607"/>
      <c r="E24" s="597"/>
      <c r="F24" s="595" t="s">
        <v>4224</v>
      </c>
      <c r="G24" s="596"/>
      <c r="H24" s="608">
        <f>SUM(H12:H22)</f>
        <v>18204570</v>
      </c>
    </row>
    <row r="25" spans="1:8">
      <c r="A25" s="594">
        <v>14</v>
      </c>
      <c r="B25" s="602" t="s">
        <v>3659</v>
      </c>
      <c r="C25" s="520"/>
      <c r="D25" s="607"/>
      <c r="E25" s="600"/>
      <c r="F25" s="616"/>
      <c r="G25" s="616"/>
      <c r="H25" s="617"/>
    </row>
    <row r="26" spans="1:8">
      <c r="A26" s="594">
        <v>15</v>
      </c>
      <c r="B26" s="602" t="s">
        <v>3660</v>
      </c>
      <c r="C26" s="520"/>
      <c r="D26" s="612">
        <f>D24-D25</f>
        <v>0</v>
      </c>
      <c r="E26" s="600"/>
      <c r="F26" s="616"/>
      <c r="G26" s="616"/>
      <c r="H26" s="617"/>
    </row>
    <row r="27" spans="1:8">
      <c r="A27" s="594">
        <v>16</v>
      </c>
      <c r="B27" s="602" t="s">
        <v>3661</v>
      </c>
      <c r="C27" s="520"/>
      <c r="D27" s="613"/>
      <c r="E27" s="616"/>
      <c r="F27" s="616"/>
      <c r="G27" s="616"/>
      <c r="H27" s="617"/>
    </row>
    <row r="28" spans="1:8">
      <c r="A28" s="594">
        <v>17</v>
      </c>
      <c r="B28" s="602" t="s">
        <v>1960</v>
      </c>
      <c r="C28" s="520"/>
      <c r="D28" s="607"/>
      <c r="E28" s="600"/>
      <c r="F28" s="616"/>
      <c r="G28" s="616"/>
      <c r="H28" s="617"/>
    </row>
    <row r="29" spans="1:8">
      <c r="A29" s="594">
        <v>18</v>
      </c>
      <c r="B29" s="602" t="s">
        <v>3659</v>
      </c>
      <c r="C29" s="520"/>
      <c r="D29" s="607"/>
      <c r="E29" s="600"/>
      <c r="F29" s="616"/>
      <c r="G29" s="616"/>
      <c r="H29" s="617"/>
    </row>
    <row r="30" spans="1:8">
      <c r="A30" s="537">
        <v>19</v>
      </c>
      <c r="B30" s="605" t="s">
        <v>3662</v>
      </c>
      <c r="C30" s="19"/>
      <c r="D30" s="618"/>
      <c r="E30" s="600"/>
      <c r="F30" s="616"/>
      <c r="G30" s="616"/>
      <c r="H30" s="617"/>
    </row>
    <row r="31" spans="1:8">
      <c r="A31" s="594"/>
      <c r="B31" s="602" t="s">
        <v>3663</v>
      </c>
      <c r="C31" s="520"/>
      <c r="D31" s="612">
        <f>D28-D29</f>
        <v>0</v>
      </c>
      <c r="E31" s="600"/>
      <c r="F31" s="616"/>
      <c r="G31" s="616"/>
      <c r="H31" s="617"/>
    </row>
    <row r="32" spans="1:8">
      <c r="A32" s="594">
        <v>20</v>
      </c>
      <c r="B32" s="602" t="s">
        <v>3664</v>
      </c>
      <c r="C32" s="520"/>
      <c r="D32" s="607"/>
      <c r="E32" s="600"/>
      <c r="F32" s="616"/>
      <c r="G32" s="616"/>
      <c r="H32" s="617"/>
    </row>
    <row r="33" spans="1:8">
      <c r="A33" s="537">
        <v>21</v>
      </c>
      <c r="B33" s="614" t="s">
        <v>3665</v>
      </c>
      <c r="C33" s="18"/>
      <c r="D33" s="618"/>
      <c r="E33" s="600"/>
      <c r="F33" s="616"/>
      <c r="G33" s="616"/>
      <c r="H33" s="617"/>
    </row>
    <row r="34" spans="1:8">
      <c r="A34" s="537"/>
      <c r="B34" s="614" t="s">
        <v>3666</v>
      </c>
      <c r="C34" s="18"/>
      <c r="D34" s="618">
        <f>D20+D21+D26+D31+D32</f>
        <v>18204570</v>
      </c>
      <c r="E34" s="600"/>
      <c r="F34" s="616"/>
      <c r="G34" s="616"/>
      <c r="H34" s="617"/>
    </row>
    <row r="35" spans="1:8">
      <c r="A35" s="619" t="s">
        <v>3667</v>
      </c>
      <c r="B35" s="620"/>
      <c r="C35" s="620"/>
      <c r="D35" s="620"/>
      <c r="E35" s="620"/>
      <c r="F35" s="620"/>
      <c r="G35" s="620"/>
      <c r="H35" s="621"/>
    </row>
    <row r="36" spans="1:8">
      <c r="A36" s="22"/>
      <c r="B36" s="19"/>
      <c r="C36" s="19"/>
      <c r="D36" s="19"/>
      <c r="E36" s="19"/>
      <c r="F36" s="19"/>
      <c r="G36" s="19"/>
      <c r="H36" s="23"/>
    </row>
    <row r="37" spans="1:8">
      <c r="A37" s="22" t="s">
        <v>3668</v>
      </c>
      <c r="B37" s="19"/>
      <c r="C37" s="19"/>
      <c r="D37" s="19"/>
      <c r="E37" s="19" t="s">
        <v>3669</v>
      </c>
      <c r="F37" s="19"/>
      <c r="G37" s="19"/>
      <c r="H37" s="23"/>
    </row>
    <row r="38" spans="1:8">
      <c r="A38" s="22" t="s">
        <v>3670</v>
      </c>
      <c r="B38" s="19"/>
      <c r="C38" s="19"/>
      <c r="D38" s="19"/>
      <c r="E38" s="19" t="s">
        <v>3671</v>
      </c>
      <c r="F38" s="19"/>
      <c r="G38" s="19"/>
      <c r="H38" s="23"/>
    </row>
    <row r="39" spans="1:8">
      <c r="A39" s="22" t="s">
        <v>3672</v>
      </c>
      <c r="B39" s="19"/>
      <c r="C39" s="19"/>
      <c r="D39" s="19"/>
      <c r="E39" s="19" t="s">
        <v>3673</v>
      </c>
      <c r="F39" s="19"/>
      <c r="G39" s="19"/>
      <c r="H39" s="23"/>
    </row>
    <row r="40" spans="1:8">
      <c r="A40" s="22" t="s">
        <v>3674</v>
      </c>
      <c r="B40" s="19"/>
      <c r="C40" s="19"/>
      <c r="D40" s="19"/>
      <c r="E40" s="19" t="s">
        <v>3675</v>
      </c>
      <c r="F40" s="19"/>
      <c r="G40" s="19"/>
      <c r="H40" s="23"/>
    </row>
    <row r="41" spans="1:8">
      <c r="A41" s="22" t="s">
        <v>3676</v>
      </c>
      <c r="B41" s="19"/>
      <c r="C41" s="19"/>
      <c r="D41" s="19"/>
      <c r="E41" s="19" t="s">
        <v>3677</v>
      </c>
      <c r="F41" s="19"/>
      <c r="G41" s="19"/>
      <c r="H41" s="23"/>
    </row>
    <row r="42" spans="1:8">
      <c r="A42" s="22" t="s">
        <v>2564</v>
      </c>
      <c r="B42" s="19"/>
      <c r="C42" s="19"/>
      <c r="D42" s="19"/>
      <c r="E42" s="19" t="s">
        <v>2565</v>
      </c>
      <c r="F42" s="19"/>
      <c r="G42" s="19"/>
      <c r="H42" s="23"/>
    </row>
    <row r="43" spans="1:8">
      <c r="A43" s="22" t="s">
        <v>2566</v>
      </c>
      <c r="B43" s="19"/>
      <c r="C43" s="19"/>
      <c r="D43" s="19"/>
      <c r="E43" s="19" t="s">
        <v>2567</v>
      </c>
      <c r="F43" s="19"/>
      <c r="G43" s="19"/>
      <c r="H43" s="23"/>
    </row>
    <row r="44" spans="1:8">
      <c r="A44" s="22" t="s">
        <v>2568</v>
      </c>
      <c r="B44" s="19"/>
      <c r="C44" s="19"/>
      <c r="D44" s="19"/>
      <c r="E44" s="19" t="s">
        <v>2569</v>
      </c>
      <c r="F44" s="19"/>
      <c r="G44" s="19"/>
      <c r="H44" s="23"/>
    </row>
    <row r="45" spans="1:8">
      <c r="A45" s="22"/>
      <c r="B45" s="19"/>
      <c r="C45" s="19"/>
      <c r="D45" s="19"/>
      <c r="E45" s="19"/>
      <c r="F45" s="19"/>
      <c r="G45" s="19"/>
      <c r="H45" s="23"/>
    </row>
    <row r="46" spans="1:8">
      <c r="A46" s="622" t="s">
        <v>2570</v>
      </c>
      <c r="B46" s="623"/>
      <c r="C46" s="623"/>
      <c r="D46" s="623"/>
      <c r="E46" s="623"/>
      <c r="F46" s="623"/>
      <c r="G46" s="623"/>
      <c r="H46" s="624"/>
    </row>
    <row r="47" spans="1:8">
      <c r="A47" s="22"/>
      <c r="B47" s="605"/>
      <c r="C47" s="605"/>
      <c r="D47" s="614" t="s">
        <v>2571</v>
      </c>
      <c r="E47" s="18"/>
      <c r="F47" s="595" t="s">
        <v>2572</v>
      </c>
      <c r="G47" s="596"/>
      <c r="H47" s="625"/>
    </row>
    <row r="48" spans="1:8">
      <c r="A48" s="537" t="s">
        <v>1718</v>
      </c>
      <c r="B48" s="604" t="s">
        <v>2573</v>
      </c>
      <c r="C48" s="604" t="s">
        <v>2574</v>
      </c>
      <c r="D48" s="614" t="s">
        <v>3314</v>
      </c>
      <c r="E48" s="18"/>
      <c r="F48" s="604" t="s">
        <v>2575</v>
      </c>
      <c r="G48" s="604" t="s">
        <v>2576</v>
      </c>
      <c r="H48" s="626" t="s">
        <v>2577</v>
      </c>
    </row>
    <row r="49" spans="1:8">
      <c r="A49" s="537" t="s">
        <v>1721</v>
      </c>
      <c r="B49" s="605"/>
      <c r="C49" s="605"/>
      <c r="D49" s="614" t="s">
        <v>2578</v>
      </c>
      <c r="E49" s="18"/>
      <c r="F49" s="604" t="s">
        <v>2579</v>
      </c>
      <c r="G49" s="604"/>
      <c r="H49" s="626"/>
    </row>
    <row r="50" spans="1:8">
      <c r="A50" s="627"/>
      <c r="B50" s="597" t="s">
        <v>3007</v>
      </c>
      <c r="C50" s="597" t="s">
        <v>3008</v>
      </c>
      <c r="D50" s="595" t="s">
        <v>3009</v>
      </c>
      <c r="E50" s="596"/>
      <c r="F50" s="597" t="s">
        <v>3010</v>
      </c>
      <c r="G50" s="597" t="s">
        <v>2337</v>
      </c>
      <c r="H50" s="599" t="s">
        <v>2338</v>
      </c>
    </row>
    <row r="51" spans="1:8">
      <c r="A51" s="22">
        <v>31</v>
      </c>
      <c r="B51" s="602" t="s">
        <v>2580</v>
      </c>
      <c r="C51" s="607">
        <v>1730420</v>
      </c>
      <c r="D51" s="607">
        <v>167357</v>
      </c>
      <c r="E51" s="628"/>
      <c r="F51" s="607">
        <v>2495</v>
      </c>
      <c r="G51" s="629">
        <v>28</v>
      </c>
      <c r="H51" s="630">
        <v>18</v>
      </c>
    </row>
    <row r="52" spans="1:8">
      <c r="A52" s="22">
        <v>32</v>
      </c>
      <c r="B52" s="602" t="s">
        <v>2581</v>
      </c>
      <c r="C52" s="607">
        <v>1533350</v>
      </c>
      <c r="D52" s="607">
        <v>183010</v>
      </c>
      <c r="E52" s="628"/>
      <c r="F52" s="607">
        <v>2669</v>
      </c>
      <c r="G52" s="629">
        <v>28</v>
      </c>
      <c r="H52" s="630">
        <v>18</v>
      </c>
    </row>
    <row r="53" spans="1:8">
      <c r="A53" s="22">
        <v>33</v>
      </c>
      <c r="B53" s="602" t="s">
        <v>2582</v>
      </c>
      <c r="C53" s="607">
        <v>1347286</v>
      </c>
      <c r="D53" s="607">
        <v>84003</v>
      </c>
      <c r="E53" s="628"/>
      <c r="F53" s="607">
        <v>2183</v>
      </c>
      <c r="G53" s="629">
        <v>28</v>
      </c>
      <c r="H53" s="630">
        <v>18</v>
      </c>
    </row>
    <row r="54" spans="1:8">
      <c r="A54" s="22">
        <v>34</v>
      </c>
      <c r="B54" s="602" t="s">
        <v>2583</v>
      </c>
      <c r="C54" s="607">
        <v>1289133</v>
      </c>
      <c r="D54" s="607">
        <v>59465</v>
      </c>
      <c r="E54" s="628"/>
      <c r="F54" s="607">
        <v>2328</v>
      </c>
      <c r="G54" s="629">
        <v>28</v>
      </c>
      <c r="H54" s="630">
        <v>18</v>
      </c>
    </row>
    <row r="55" spans="1:8">
      <c r="A55" s="22">
        <v>35</v>
      </c>
      <c r="B55" s="602" t="s">
        <v>2584</v>
      </c>
      <c r="C55" s="607">
        <v>1270199</v>
      </c>
      <c r="D55" s="607">
        <v>79313</v>
      </c>
      <c r="E55" s="628"/>
      <c r="F55" s="607">
        <v>2415</v>
      </c>
      <c r="G55" s="629">
        <v>31</v>
      </c>
      <c r="H55" s="630">
        <v>17</v>
      </c>
    </row>
    <row r="56" spans="1:8">
      <c r="A56" s="22">
        <v>36</v>
      </c>
      <c r="B56" s="602" t="s">
        <v>2585</v>
      </c>
      <c r="C56" s="607">
        <v>1401624</v>
      </c>
      <c r="D56" s="607">
        <v>58045</v>
      </c>
      <c r="E56" s="628"/>
      <c r="F56" s="607">
        <v>2597</v>
      </c>
      <c r="G56" s="629">
        <v>20</v>
      </c>
      <c r="H56" s="630">
        <v>17</v>
      </c>
    </row>
    <row r="57" spans="1:8">
      <c r="A57" s="22">
        <v>37</v>
      </c>
      <c r="B57" s="602" t="s">
        <v>2586</v>
      </c>
      <c r="C57" s="607">
        <v>1883849</v>
      </c>
      <c r="D57" s="607">
        <v>342196</v>
      </c>
      <c r="E57" s="628"/>
      <c r="F57" s="607">
        <v>2825</v>
      </c>
      <c r="G57" s="629">
        <v>22</v>
      </c>
      <c r="H57" s="630">
        <v>18</v>
      </c>
    </row>
    <row r="58" spans="1:8">
      <c r="A58" s="22">
        <v>38</v>
      </c>
      <c r="B58" s="602" t="s">
        <v>2587</v>
      </c>
      <c r="C58" s="607">
        <v>1900709</v>
      </c>
      <c r="D58" s="607">
        <v>322774</v>
      </c>
      <c r="E58" s="628"/>
      <c r="F58" s="607">
        <v>2967</v>
      </c>
      <c r="G58" s="629">
        <v>18</v>
      </c>
      <c r="H58" s="630">
        <v>19</v>
      </c>
    </row>
    <row r="59" spans="1:8">
      <c r="A59" s="22">
        <v>39</v>
      </c>
      <c r="B59" s="602" t="s">
        <v>1189</v>
      </c>
      <c r="C59" s="607">
        <v>1411368</v>
      </c>
      <c r="D59" s="607">
        <v>139847</v>
      </c>
      <c r="E59" s="628"/>
      <c r="F59" s="607">
        <v>2759</v>
      </c>
      <c r="G59" s="629">
        <v>8</v>
      </c>
      <c r="H59" s="630">
        <v>17</v>
      </c>
    </row>
    <row r="60" spans="1:8">
      <c r="A60" s="22">
        <v>40</v>
      </c>
      <c r="B60" s="602" t="s">
        <v>1190</v>
      </c>
      <c r="C60" s="607">
        <v>1243325</v>
      </c>
      <c r="D60" s="607">
        <v>77400</v>
      </c>
      <c r="E60" s="628"/>
      <c r="F60" s="607">
        <v>2123</v>
      </c>
      <c r="G60" s="629">
        <v>27</v>
      </c>
      <c r="H60" s="630">
        <v>19</v>
      </c>
    </row>
    <row r="61" spans="1:8">
      <c r="A61" s="22">
        <v>41</v>
      </c>
      <c r="B61" s="602" t="s">
        <v>1191</v>
      </c>
      <c r="C61" s="607">
        <v>1389101</v>
      </c>
      <c r="D61" s="607">
        <v>74984</v>
      </c>
      <c r="E61" s="628"/>
      <c r="F61" s="607">
        <v>2290</v>
      </c>
      <c r="G61" s="629">
        <v>21</v>
      </c>
      <c r="H61" s="630">
        <v>19</v>
      </c>
    </row>
    <row r="62" spans="1:8">
      <c r="A62" s="22">
        <v>42</v>
      </c>
      <c r="B62" s="602" t="s">
        <v>1192</v>
      </c>
      <c r="C62" s="607">
        <v>1804206</v>
      </c>
      <c r="D62" s="607">
        <v>344886</v>
      </c>
      <c r="E62" s="628"/>
      <c r="F62" s="607">
        <v>2606</v>
      </c>
      <c r="G62" s="629">
        <v>15</v>
      </c>
      <c r="H62" s="630">
        <v>19</v>
      </c>
    </row>
    <row r="63" spans="1:8" ht="15.75" thickBot="1">
      <c r="A63" s="26">
        <v>43</v>
      </c>
      <c r="B63" s="631" t="s">
        <v>172</v>
      </c>
      <c r="C63" s="632">
        <f>SUM(C51:C62)</f>
        <v>18204570</v>
      </c>
      <c r="D63" s="632">
        <f>SUM(D51:D62)</f>
        <v>1933280</v>
      </c>
      <c r="E63" s="633"/>
      <c r="F63" s="634"/>
      <c r="G63" s="635"/>
      <c r="H63" s="636"/>
    </row>
    <row r="64" spans="1:8">
      <c r="A64" s="1542" t="s">
        <v>4665</v>
      </c>
      <c r="B64" s="2555"/>
      <c r="C64" s="2555"/>
      <c r="D64" s="922"/>
      <c r="E64" s="923"/>
      <c r="F64" s="923"/>
    </row>
    <row r="65" spans="1:8">
      <c r="A65" s="923" t="s">
        <v>1193</v>
      </c>
      <c r="B65" s="923"/>
      <c r="C65" s="923"/>
      <c r="D65" s="923"/>
      <c r="E65" s="923"/>
      <c r="F65" s="923"/>
      <c r="G65" s="923"/>
      <c r="H65" s="923"/>
    </row>
  </sheetData>
  <printOptions horizontalCentered="1" verticalCentered="1"/>
  <pageMargins left="0.5" right="0.5" top="0.5" bottom="0.5" header="0" footer="0"/>
  <pageSetup scale="75"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3"/>
  <sheetViews>
    <sheetView defaultGridColor="0" topLeftCell="A74" colorId="22" zoomScale="60" zoomScaleNormal="60" zoomScaleSheetLayoutView="50" workbookViewId="0">
      <selection activeCell="C83" sqref="C83"/>
    </sheetView>
  </sheetViews>
  <sheetFormatPr defaultColWidth="9.6640625" defaultRowHeight="15"/>
  <cols>
    <col min="1" max="1" width="4.6640625" customWidth="1"/>
    <col min="2" max="2" width="49.5546875" bestFit="1" customWidth="1"/>
    <col min="3" max="3" width="12.88671875" customWidth="1"/>
    <col min="4" max="8" width="10.6640625" customWidth="1"/>
    <col min="9" max="17" width="11.6640625" customWidth="1"/>
    <col min="18" max="18" width="4.6640625" customWidth="1"/>
  </cols>
  <sheetData>
    <row r="1" spans="1:18">
      <c r="A1" s="924" t="s">
        <v>1789</v>
      </c>
      <c r="B1" s="925"/>
      <c r="C1" s="1028" t="s">
        <v>1335</v>
      </c>
      <c r="D1" s="1031"/>
      <c r="E1" s="1032" t="s">
        <v>1791</v>
      </c>
      <c r="F1" s="1041"/>
      <c r="G1" s="1032" t="s">
        <v>1792</v>
      </c>
      <c r="H1" s="1015"/>
      <c r="I1" s="924" t="s">
        <v>1789</v>
      </c>
      <c r="J1" s="925"/>
      <c r="K1" s="925"/>
      <c r="L1" s="1028" t="s">
        <v>1335</v>
      </c>
      <c r="M1" s="925"/>
      <c r="N1" s="1032" t="s">
        <v>1791</v>
      </c>
      <c r="O1" s="1041"/>
      <c r="P1" s="1032" t="s">
        <v>1792</v>
      </c>
      <c r="Q1" s="1041"/>
      <c r="R1" s="1015"/>
    </row>
    <row r="2" spans="1:18">
      <c r="A2" s="72" t="str">
        <f>'Data Sheet'!$C$25</f>
        <v xml:space="preserve"> New York State Electric &amp; Gas Corporation</v>
      </c>
      <c r="B2" s="922"/>
      <c r="C2" s="984" t="s">
        <v>1128</v>
      </c>
      <c r="D2" s="922"/>
      <c r="E2" s="982" t="s">
        <v>1794</v>
      </c>
      <c r="F2" s="923"/>
      <c r="G2" s="1033"/>
      <c r="H2" s="985"/>
      <c r="I2" s="72" t="str">
        <f>'Data Sheet'!$C$25</f>
        <v xml:space="preserve"> New York State Electric &amp; Gas Corporation</v>
      </c>
      <c r="J2" s="922"/>
      <c r="K2" s="922"/>
      <c r="L2" s="984" t="s">
        <v>1128</v>
      </c>
      <c r="M2" s="922"/>
      <c r="N2" s="982" t="s">
        <v>1794</v>
      </c>
      <c r="O2" s="923"/>
      <c r="P2" s="1033"/>
      <c r="Q2" s="967"/>
      <c r="R2" s="985"/>
    </row>
    <row r="3" spans="1:18" ht="15" customHeight="1" thickBot="1">
      <c r="A3" s="1000"/>
      <c r="B3" s="974"/>
      <c r="C3" s="1000" t="s">
        <v>1129</v>
      </c>
      <c r="D3" s="974"/>
      <c r="E3" s="1300" t="str">
        <f>'Data Sheet'!$C$40</f>
        <v xml:space="preserve"> </v>
      </c>
      <c r="F3" s="1036"/>
      <c r="G3" s="1048" t="str">
        <f>'Data Sheet'!$C$38</f>
        <v>12/31/2016</v>
      </c>
      <c r="H3" s="1047"/>
      <c r="I3" s="1000"/>
      <c r="J3" s="974"/>
      <c r="K3" s="974"/>
      <c r="L3" s="1000" t="s">
        <v>1129</v>
      </c>
      <c r="M3" s="974"/>
      <c r="N3" s="1300" t="str">
        <f>'Data Sheet'!$C$40</f>
        <v xml:space="preserve"> </v>
      </c>
      <c r="O3" s="1036"/>
      <c r="P3" s="1048" t="str">
        <f>'Data Sheet'!$C$38</f>
        <v>12/31/2016</v>
      </c>
      <c r="Q3" s="923"/>
      <c r="R3" s="1047"/>
    </row>
    <row r="4" spans="1:18" ht="15" customHeight="1" thickBot="1">
      <c r="A4" s="579" t="s">
        <v>1194</v>
      </c>
      <c r="B4" s="580"/>
      <c r="C4" s="580"/>
      <c r="D4" s="1036"/>
      <c r="E4" s="1036"/>
      <c r="F4" s="1036"/>
      <c r="G4" s="1038"/>
      <c r="H4" s="1047"/>
      <c r="I4" s="579" t="s">
        <v>1195</v>
      </c>
      <c r="J4" s="580"/>
      <c r="K4" s="580"/>
      <c r="L4" s="1036"/>
      <c r="M4" s="1036"/>
      <c r="N4" s="1036"/>
      <c r="O4" s="1036"/>
      <c r="P4" s="1036"/>
      <c r="Q4" s="1038"/>
      <c r="R4" s="1001"/>
    </row>
    <row r="5" spans="1:18" ht="15.75">
      <c r="A5" s="68"/>
      <c r="B5" s="71"/>
      <c r="C5" s="71"/>
      <c r="D5" s="923"/>
      <c r="E5" s="923"/>
      <c r="F5" s="923"/>
      <c r="G5" s="1041"/>
      <c r="H5" s="985"/>
      <c r="I5" s="68"/>
      <c r="J5" s="71"/>
      <c r="K5" s="71"/>
      <c r="L5" s="923"/>
      <c r="M5" s="923"/>
      <c r="N5" s="923"/>
      <c r="O5" s="923"/>
      <c r="P5" s="923"/>
      <c r="Q5" s="1041"/>
      <c r="R5" s="985"/>
    </row>
    <row r="6" spans="1:18">
      <c r="A6" s="984" t="s">
        <v>1196</v>
      </c>
      <c r="B6" s="922"/>
      <c r="C6" s="922"/>
      <c r="D6" s="922" t="s">
        <v>1197</v>
      </c>
      <c r="E6" s="922"/>
      <c r="F6" s="922"/>
      <c r="G6" s="922"/>
      <c r="H6" s="985"/>
      <c r="I6" s="22" t="s">
        <v>1198</v>
      </c>
      <c r="J6" s="19"/>
      <c r="K6" s="19"/>
      <c r="L6" s="19"/>
      <c r="M6" s="19"/>
      <c r="N6" s="19" t="s">
        <v>1199</v>
      </c>
      <c r="O6" s="19"/>
      <c r="P6" s="19"/>
      <c r="Q6" s="19"/>
      <c r="R6" s="23"/>
    </row>
    <row r="7" spans="1:18">
      <c r="A7" s="984" t="s">
        <v>1200</v>
      </c>
      <c r="B7" s="922"/>
      <c r="C7" s="922"/>
      <c r="D7" s="922" t="s">
        <v>1201</v>
      </c>
      <c r="E7" s="922"/>
      <c r="F7" s="922"/>
      <c r="G7" s="922"/>
      <c r="H7" s="985"/>
      <c r="I7" s="22" t="s">
        <v>1202</v>
      </c>
      <c r="J7" s="19"/>
      <c r="K7" s="19"/>
      <c r="L7" s="19"/>
      <c r="M7" s="19"/>
      <c r="N7" s="19" t="s">
        <v>1203</v>
      </c>
      <c r="O7" s="19"/>
      <c r="P7" s="19"/>
      <c r="Q7" s="19"/>
      <c r="R7" s="23"/>
    </row>
    <row r="8" spans="1:18">
      <c r="A8" s="984" t="s">
        <v>466</v>
      </c>
      <c r="B8" s="922"/>
      <c r="C8" s="922"/>
      <c r="D8" s="922" t="s">
        <v>467</v>
      </c>
      <c r="E8" s="922"/>
      <c r="F8" s="922"/>
      <c r="G8" s="922"/>
      <c r="H8" s="985"/>
      <c r="I8" s="22" t="s">
        <v>468</v>
      </c>
      <c r="J8" s="19"/>
      <c r="K8" s="19"/>
      <c r="L8" s="19"/>
      <c r="M8" s="19"/>
      <c r="N8" s="19" t="s">
        <v>1230</v>
      </c>
      <c r="O8" s="19"/>
      <c r="P8" s="19"/>
      <c r="Q8" s="19"/>
      <c r="R8" s="23"/>
    </row>
    <row r="9" spans="1:18">
      <c r="A9" s="984" t="s">
        <v>1231</v>
      </c>
      <c r="B9" s="922"/>
      <c r="C9" s="922"/>
      <c r="D9" s="922" t="s">
        <v>1232</v>
      </c>
      <c r="E9" s="922"/>
      <c r="F9" s="922"/>
      <c r="G9" s="922"/>
      <c r="H9" s="985"/>
      <c r="I9" s="2812" t="s">
        <v>1233</v>
      </c>
      <c r="J9" s="2813"/>
      <c r="K9" s="2813"/>
      <c r="L9" s="2813"/>
      <c r="M9" s="2813"/>
      <c r="N9" s="19" t="s">
        <v>1234</v>
      </c>
      <c r="O9" s="19"/>
      <c r="P9" s="19"/>
      <c r="Q9" s="19"/>
      <c r="R9" s="23"/>
    </row>
    <row r="10" spans="1:18">
      <c r="A10" s="984" t="s">
        <v>1235</v>
      </c>
      <c r="B10" s="922"/>
      <c r="C10" s="922"/>
      <c r="D10" s="922" t="s">
        <v>1236</v>
      </c>
      <c r="E10" s="922"/>
      <c r="F10" s="922"/>
      <c r="G10" s="922"/>
      <c r="H10" s="985"/>
      <c r="I10" s="2812" t="s">
        <v>4618</v>
      </c>
      <c r="J10" s="2813"/>
      <c r="K10" s="2813"/>
      <c r="L10" s="2813"/>
      <c r="M10" s="2813"/>
      <c r="N10" s="19" t="s">
        <v>1237</v>
      </c>
      <c r="O10" s="19"/>
      <c r="P10" s="19"/>
      <c r="Q10" s="19"/>
      <c r="R10" s="23"/>
    </row>
    <row r="11" spans="1:18">
      <c r="A11" s="984" t="s">
        <v>1238</v>
      </c>
      <c r="B11" s="922"/>
      <c r="C11" s="922"/>
      <c r="D11" s="922" t="s">
        <v>1239</v>
      </c>
      <c r="E11" s="922"/>
      <c r="F11" s="922"/>
      <c r="G11" s="922"/>
      <c r="H11" s="985"/>
      <c r="I11" s="2812" t="s">
        <v>4619</v>
      </c>
      <c r="J11" s="2813"/>
      <c r="K11" s="2813"/>
      <c r="L11" s="2813"/>
      <c r="M11" s="2813"/>
      <c r="N11" s="19" t="s">
        <v>1240</v>
      </c>
      <c r="O11" s="19"/>
      <c r="P11" s="19"/>
      <c r="Q11" s="19"/>
      <c r="R11" s="23"/>
    </row>
    <row r="12" spans="1:18">
      <c r="A12" s="984" t="s">
        <v>1241</v>
      </c>
      <c r="B12" s="922"/>
      <c r="C12" s="922"/>
      <c r="D12" s="922" t="s">
        <v>1242</v>
      </c>
      <c r="E12" s="922"/>
      <c r="F12" s="922"/>
      <c r="G12" s="922"/>
      <c r="H12" s="985"/>
      <c r="I12" s="2812" t="s">
        <v>1243</v>
      </c>
      <c r="J12" s="2813"/>
      <c r="K12" s="2813"/>
      <c r="L12" s="2813"/>
      <c r="M12" s="2813"/>
      <c r="N12" s="19" t="s">
        <v>1244</v>
      </c>
      <c r="O12" s="19"/>
      <c r="P12" s="19"/>
      <c r="Q12" s="19"/>
      <c r="R12" s="23"/>
    </row>
    <row r="13" spans="1:18">
      <c r="A13" s="984" t="s">
        <v>1245</v>
      </c>
      <c r="B13" s="922"/>
      <c r="C13" s="922"/>
      <c r="D13" s="922" t="s">
        <v>1246</v>
      </c>
      <c r="E13" s="922"/>
      <c r="F13" s="922"/>
      <c r="G13" s="922"/>
      <c r="H13" s="985"/>
      <c r="I13" s="22" t="s">
        <v>1247</v>
      </c>
      <c r="J13" s="19"/>
      <c r="K13" s="19"/>
      <c r="L13" s="19"/>
      <c r="M13" s="19"/>
      <c r="N13" s="19" t="s">
        <v>1248</v>
      </c>
      <c r="O13" s="19"/>
      <c r="P13" s="19"/>
      <c r="Q13" s="19"/>
      <c r="R13" s="23"/>
    </row>
    <row r="14" spans="1:18">
      <c r="A14" s="984" t="s">
        <v>1249</v>
      </c>
      <c r="B14" s="922"/>
      <c r="C14" s="922"/>
      <c r="D14" s="922" t="s">
        <v>1250</v>
      </c>
      <c r="E14" s="922"/>
      <c r="F14" s="922"/>
      <c r="G14" s="922"/>
      <c r="H14" s="985"/>
      <c r="I14" s="22" t="s">
        <v>1251</v>
      </c>
      <c r="J14" s="19"/>
      <c r="K14" s="19"/>
      <c r="L14" s="19"/>
      <c r="M14" s="19"/>
      <c r="N14" s="19" t="s">
        <v>1252</v>
      </c>
      <c r="O14" s="19"/>
      <c r="P14" s="19"/>
      <c r="Q14" s="19"/>
      <c r="R14" s="23"/>
    </row>
    <row r="15" spans="1:18" ht="15.75" thickBot="1">
      <c r="A15" s="984"/>
      <c r="B15" s="922"/>
      <c r="C15" s="922"/>
      <c r="D15" s="922"/>
      <c r="E15" s="922"/>
      <c r="F15" s="922"/>
      <c r="G15" s="922"/>
      <c r="H15" s="985"/>
      <c r="I15" s="984"/>
      <c r="J15" s="922"/>
      <c r="K15" s="922"/>
      <c r="L15" s="922"/>
      <c r="M15" s="922"/>
      <c r="N15" s="922"/>
      <c r="O15" s="922"/>
      <c r="P15" s="922"/>
      <c r="Q15" s="922"/>
      <c r="R15" s="985"/>
    </row>
    <row r="16" spans="1:18">
      <c r="A16" s="1042"/>
      <c r="B16" s="1015"/>
      <c r="C16" s="1060" t="s">
        <v>1253</v>
      </c>
      <c r="D16" s="1056"/>
      <c r="E16" s="1040"/>
      <c r="F16" s="1060" t="s">
        <v>1253</v>
      </c>
      <c r="G16" s="1056"/>
      <c r="H16" s="1040"/>
      <c r="I16" s="1061" t="s">
        <v>1253</v>
      </c>
      <c r="J16" s="1056"/>
      <c r="K16" s="1040"/>
      <c r="L16" s="1060" t="s">
        <v>1253</v>
      </c>
      <c r="M16" s="1056"/>
      <c r="N16" s="1040"/>
      <c r="O16" s="1060" t="s">
        <v>1253</v>
      </c>
      <c r="P16" s="1056"/>
      <c r="Q16" s="1040"/>
      <c r="R16" s="1062"/>
    </row>
    <row r="17" spans="1:18">
      <c r="A17" s="1043" t="s">
        <v>1718</v>
      </c>
      <c r="B17" s="983" t="s">
        <v>1772</v>
      </c>
      <c r="C17" s="922"/>
      <c r="D17" s="922"/>
      <c r="E17" s="985"/>
      <c r="F17" s="922"/>
      <c r="G17" s="922"/>
      <c r="H17" s="985"/>
      <c r="I17" s="1033"/>
      <c r="J17" s="922"/>
      <c r="K17" s="985"/>
      <c r="L17" s="922"/>
      <c r="M17" s="922"/>
      <c r="N17" s="985"/>
      <c r="O17" s="922"/>
      <c r="P17" s="922"/>
      <c r="Q17" s="922"/>
      <c r="R17" s="1043" t="s">
        <v>1718</v>
      </c>
    </row>
    <row r="18" spans="1:18" ht="15.75" thickBot="1">
      <c r="A18" s="1045" t="s">
        <v>1721</v>
      </c>
      <c r="B18" s="1047" t="s">
        <v>3007</v>
      </c>
      <c r="C18" s="974"/>
      <c r="D18" s="1036" t="s">
        <v>3008</v>
      </c>
      <c r="E18" s="1001"/>
      <c r="F18" s="974"/>
      <c r="G18" s="1036" t="s">
        <v>3009</v>
      </c>
      <c r="H18" s="1001"/>
      <c r="I18" s="1063"/>
      <c r="J18" s="1036" t="s">
        <v>3010</v>
      </c>
      <c r="K18" s="1001"/>
      <c r="L18" s="1036"/>
      <c r="M18" s="1036" t="s">
        <v>2337</v>
      </c>
      <c r="N18" s="1001"/>
      <c r="O18" s="974"/>
      <c r="P18" s="1012" t="s">
        <v>2338</v>
      </c>
      <c r="Q18" s="1036"/>
      <c r="R18" s="1045" t="s">
        <v>1721</v>
      </c>
    </row>
    <row r="19" spans="1:18">
      <c r="A19" s="1034">
        <v>1</v>
      </c>
      <c r="B19" s="985" t="s">
        <v>1254</v>
      </c>
      <c r="C19" s="922"/>
      <c r="D19" s="922"/>
      <c r="E19" s="983"/>
      <c r="F19" s="923"/>
      <c r="G19" s="923"/>
      <c r="H19" s="985"/>
      <c r="I19" s="984"/>
      <c r="J19" s="922"/>
      <c r="K19" s="985"/>
      <c r="L19" s="922"/>
      <c r="M19" s="923"/>
      <c r="N19" s="983"/>
      <c r="O19" s="923"/>
      <c r="P19" s="923"/>
      <c r="Q19" s="923"/>
      <c r="R19" s="1034">
        <v>1</v>
      </c>
    </row>
    <row r="20" spans="1:18">
      <c r="A20" s="1064"/>
      <c r="B20" s="996" t="s">
        <v>1255</v>
      </c>
      <c r="C20" s="937"/>
      <c r="D20" s="937"/>
      <c r="E20" s="1022"/>
      <c r="F20" s="1057"/>
      <c r="G20" s="1057"/>
      <c r="H20" s="996"/>
      <c r="I20" s="936"/>
      <c r="J20" s="937"/>
      <c r="K20" s="996"/>
      <c r="L20" s="937"/>
      <c r="M20" s="1057"/>
      <c r="N20" s="1022"/>
      <c r="O20" s="1057"/>
      <c r="P20" s="1057"/>
      <c r="Q20" s="1057"/>
      <c r="R20" s="1064"/>
    </row>
    <row r="21" spans="1:18">
      <c r="A21" s="1034">
        <v>2</v>
      </c>
      <c r="B21" s="985" t="s">
        <v>1256</v>
      </c>
      <c r="C21" s="922"/>
      <c r="D21" s="922"/>
      <c r="E21" s="935"/>
      <c r="F21" s="967"/>
      <c r="G21" s="967"/>
      <c r="H21" s="935"/>
      <c r="I21" s="984"/>
      <c r="J21" s="922"/>
      <c r="K21" s="985"/>
      <c r="L21" s="922"/>
      <c r="M21" s="967"/>
      <c r="N21" s="935"/>
      <c r="O21" s="967"/>
      <c r="P21" s="967"/>
      <c r="Q21" s="967"/>
      <c r="R21" s="1034">
        <v>2</v>
      </c>
    </row>
    <row r="22" spans="1:18">
      <c r="A22" s="1064"/>
      <c r="B22" s="996" t="s">
        <v>1257</v>
      </c>
      <c r="C22" s="937"/>
      <c r="D22" s="937"/>
      <c r="E22" s="1022"/>
      <c r="F22" s="1057"/>
      <c r="G22" s="1057"/>
      <c r="H22" s="1022"/>
      <c r="I22" s="936"/>
      <c r="J22" s="937"/>
      <c r="K22" s="996"/>
      <c r="L22" s="937"/>
      <c r="M22" s="1057"/>
      <c r="N22" s="1022"/>
      <c r="O22" s="1057"/>
      <c r="P22" s="1057"/>
      <c r="Q22" s="1057"/>
      <c r="R22" s="1064"/>
    </row>
    <row r="23" spans="1:18">
      <c r="A23" s="1064">
        <v>3</v>
      </c>
      <c r="B23" s="996" t="s">
        <v>1258</v>
      </c>
      <c r="C23" s="1065"/>
      <c r="D23" s="1065"/>
      <c r="E23" s="1066"/>
      <c r="F23" s="1067"/>
      <c r="G23" s="1067"/>
      <c r="H23" s="1068"/>
      <c r="I23" s="1069"/>
      <c r="J23" s="1065"/>
      <c r="K23" s="1068"/>
      <c r="L23" s="1065"/>
      <c r="M23" s="1067"/>
      <c r="N23" s="1066"/>
      <c r="O23" s="1067"/>
      <c r="P23" s="1067"/>
      <c r="Q23" s="1067"/>
      <c r="R23" s="1064">
        <v>3</v>
      </c>
    </row>
    <row r="24" spans="1:18">
      <c r="A24" s="1070">
        <v>4</v>
      </c>
      <c r="B24" s="996" t="s">
        <v>1259</v>
      </c>
      <c r="C24" s="1065"/>
      <c r="D24" s="1065"/>
      <c r="E24" s="1068"/>
      <c r="F24" s="1065"/>
      <c r="G24" s="1065"/>
      <c r="H24" s="1068"/>
      <c r="I24" s="1071"/>
      <c r="J24" s="1065"/>
      <c r="K24" s="1068"/>
      <c r="L24" s="1065"/>
      <c r="M24" s="1065"/>
      <c r="N24" s="1068"/>
      <c r="O24" s="1065"/>
      <c r="P24" s="1065"/>
      <c r="Q24" s="1065"/>
      <c r="R24" s="1064">
        <v>4</v>
      </c>
    </row>
    <row r="25" spans="1:18">
      <c r="A25" s="1049">
        <v>5</v>
      </c>
      <c r="B25" s="985" t="s">
        <v>1260</v>
      </c>
      <c r="C25" s="1072"/>
      <c r="D25" s="1072"/>
      <c r="E25" s="1073"/>
      <c r="F25" s="1072"/>
      <c r="G25" s="1072"/>
      <c r="H25" s="1073"/>
      <c r="I25" s="1074"/>
      <c r="J25" s="1072"/>
      <c r="K25" s="1073"/>
      <c r="L25" s="1072"/>
      <c r="M25" s="1072"/>
      <c r="N25" s="1073"/>
      <c r="O25" s="1072"/>
      <c r="P25" s="1072"/>
      <c r="Q25" s="1072"/>
      <c r="R25" s="1034">
        <v>5</v>
      </c>
    </row>
    <row r="26" spans="1:18">
      <c r="A26" s="1070"/>
      <c r="B26" s="996" t="s">
        <v>1261</v>
      </c>
      <c r="C26" s="1065"/>
      <c r="D26" s="1065"/>
      <c r="E26" s="1068"/>
      <c r="F26" s="1065"/>
      <c r="G26" s="1065"/>
      <c r="H26" s="1068"/>
      <c r="I26" s="1071"/>
      <c r="J26" s="1065"/>
      <c r="K26" s="1068"/>
      <c r="L26" s="1065"/>
      <c r="M26" s="1065"/>
      <c r="N26" s="1068"/>
      <c r="O26" s="1065"/>
      <c r="P26" s="1065"/>
      <c r="Q26" s="1065"/>
      <c r="R26" s="1064"/>
    </row>
    <row r="27" spans="1:18">
      <c r="A27" s="1070">
        <v>6</v>
      </c>
      <c r="B27" s="996" t="s">
        <v>1262</v>
      </c>
      <c r="C27" s="1065"/>
      <c r="D27" s="1065"/>
      <c r="E27" s="1068"/>
      <c r="F27" s="1065"/>
      <c r="G27" s="1065"/>
      <c r="H27" s="1068"/>
      <c r="I27" s="1071"/>
      <c r="J27" s="1065"/>
      <c r="K27" s="1068"/>
      <c r="L27" s="1065"/>
      <c r="M27" s="1065"/>
      <c r="N27" s="1068"/>
      <c r="O27" s="1065"/>
      <c r="P27" s="1065"/>
      <c r="Q27" s="1065"/>
      <c r="R27" s="1064">
        <v>6</v>
      </c>
    </row>
    <row r="28" spans="1:18">
      <c r="A28" s="1070">
        <v>7</v>
      </c>
      <c r="B28" s="996" t="s">
        <v>1263</v>
      </c>
      <c r="C28" s="937"/>
      <c r="D28" s="937"/>
      <c r="E28" s="996"/>
      <c r="F28" s="937"/>
      <c r="G28" s="937"/>
      <c r="H28" s="996"/>
      <c r="I28" s="1075"/>
      <c r="J28" s="937"/>
      <c r="K28" s="996"/>
      <c r="L28" s="937"/>
      <c r="M28" s="937"/>
      <c r="N28" s="996"/>
      <c r="O28" s="937"/>
      <c r="P28" s="937"/>
      <c r="Q28" s="937"/>
      <c r="R28" s="1064">
        <v>7</v>
      </c>
    </row>
    <row r="29" spans="1:18">
      <c r="A29" s="1070">
        <v>8</v>
      </c>
      <c r="B29" s="996" t="s">
        <v>1264</v>
      </c>
      <c r="C29" s="937"/>
      <c r="D29" s="937"/>
      <c r="E29" s="996"/>
      <c r="F29" s="937"/>
      <c r="G29" s="937"/>
      <c r="H29" s="996"/>
      <c r="I29" s="1075"/>
      <c r="J29" s="937"/>
      <c r="K29" s="996"/>
      <c r="L29" s="937"/>
      <c r="M29" s="937"/>
      <c r="N29" s="996"/>
      <c r="O29" s="937"/>
      <c r="P29" s="937"/>
      <c r="Q29" s="937"/>
      <c r="R29" s="1064">
        <v>8</v>
      </c>
    </row>
    <row r="30" spans="1:18">
      <c r="A30" s="1070">
        <v>9</v>
      </c>
      <c r="B30" s="996" t="s">
        <v>1265</v>
      </c>
      <c r="C30" s="937"/>
      <c r="D30" s="937"/>
      <c r="E30" s="996"/>
      <c r="F30" s="937"/>
      <c r="G30" s="937"/>
      <c r="H30" s="996"/>
      <c r="I30" s="1075"/>
      <c r="J30" s="937"/>
      <c r="K30" s="996"/>
      <c r="L30" s="937"/>
      <c r="M30" s="937"/>
      <c r="N30" s="996"/>
      <c r="O30" s="937"/>
      <c r="P30" s="937"/>
      <c r="Q30" s="937"/>
      <c r="R30" s="1064">
        <v>9</v>
      </c>
    </row>
    <row r="31" spans="1:18">
      <c r="A31" s="1070">
        <v>10</v>
      </c>
      <c r="B31" s="996" t="s">
        <v>1266</v>
      </c>
      <c r="C31" s="937"/>
      <c r="D31" s="937"/>
      <c r="E31" s="996"/>
      <c r="F31" s="937"/>
      <c r="G31" s="937"/>
      <c r="H31" s="996"/>
      <c r="I31" s="1075"/>
      <c r="J31" s="937"/>
      <c r="K31" s="996"/>
      <c r="L31" s="937"/>
      <c r="M31" s="937"/>
      <c r="N31" s="996"/>
      <c r="O31" s="937"/>
      <c r="P31" s="937"/>
      <c r="Q31" s="937"/>
      <c r="R31" s="1064">
        <v>10</v>
      </c>
    </row>
    <row r="32" spans="1:18">
      <c r="A32" s="1070">
        <v>11</v>
      </c>
      <c r="B32" s="996" t="s">
        <v>1267</v>
      </c>
      <c r="C32" s="1058"/>
      <c r="D32" s="1058"/>
      <c r="E32" s="1076"/>
      <c r="F32" s="1058"/>
      <c r="G32" s="1058"/>
      <c r="H32" s="1076"/>
      <c r="I32" s="1077"/>
      <c r="J32" s="1058"/>
      <c r="K32" s="1076"/>
      <c r="L32" s="1058"/>
      <c r="M32" s="1058"/>
      <c r="N32" s="1076"/>
      <c r="O32" s="1058"/>
      <c r="P32" s="1058"/>
      <c r="Q32" s="1058"/>
      <c r="R32" s="1064">
        <v>11</v>
      </c>
    </row>
    <row r="33" spans="1:19">
      <c r="A33" s="1070">
        <v>12</v>
      </c>
      <c r="B33" s="996" t="s">
        <v>1268</v>
      </c>
      <c r="C33" s="1058" t="s">
        <v>1778</v>
      </c>
      <c r="D33" s="1058" t="s">
        <v>1778</v>
      </c>
      <c r="E33" s="1076" t="s">
        <v>1778</v>
      </c>
      <c r="F33" s="1058"/>
      <c r="G33" s="1058"/>
      <c r="H33" s="1076"/>
      <c r="I33" s="1077"/>
      <c r="J33" s="1058"/>
      <c r="K33" s="1076"/>
      <c r="L33" s="1058"/>
      <c r="M33" s="1058"/>
      <c r="N33" s="1076"/>
      <c r="O33" s="1058"/>
      <c r="P33" s="1058"/>
      <c r="Q33" s="1058"/>
      <c r="R33" s="1064">
        <v>12</v>
      </c>
    </row>
    <row r="34" spans="1:19">
      <c r="A34" s="1070">
        <v>13</v>
      </c>
      <c r="B34" s="996" t="s">
        <v>1269</v>
      </c>
      <c r="C34" s="1078"/>
      <c r="D34" s="1078"/>
      <c r="E34" s="1079"/>
      <c r="F34" s="1078"/>
      <c r="G34" s="1078"/>
      <c r="H34" s="1079"/>
      <c r="I34" s="1080"/>
      <c r="J34" s="1078"/>
      <c r="K34" s="1079"/>
      <c r="L34" s="1078"/>
      <c r="M34" s="1078"/>
      <c r="N34" s="1079"/>
      <c r="O34" s="1078"/>
      <c r="P34" s="1078"/>
      <c r="Q34" s="1078"/>
      <c r="R34" s="1064">
        <v>13</v>
      </c>
    </row>
    <row r="35" spans="1:19">
      <c r="A35" s="1064">
        <v>14</v>
      </c>
      <c r="B35" s="996" t="s">
        <v>1270</v>
      </c>
      <c r="C35" s="1058"/>
      <c r="D35" s="1058"/>
      <c r="E35" s="1076"/>
      <c r="F35" s="1058"/>
      <c r="G35" s="1058"/>
      <c r="H35" s="1076"/>
      <c r="I35" s="1081"/>
      <c r="J35" s="1058"/>
      <c r="K35" s="1076"/>
      <c r="L35" s="1058"/>
      <c r="M35" s="1058"/>
      <c r="N35" s="1076"/>
      <c r="O35" s="1058"/>
      <c r="P35" s="1058"/>
      <c r="Q35" s="1058"/>
      <c r="R35" s="1064">
        <v>14</v>
      </c>
    </row>
    <row r="36" spans="1:19">
      <c r="A36" s="1064">
        <v>15</v>
      </c>
      <c r="B36" s="996" t="s">
        <v>1271</v>
      </c>
      <c r="C36" s="1058"/>
      <c r="D36" s="1058"/>
      <c r="E36" s="1076"/>
      <c r="F36" s="1058"/>
      <c r="G36" s="1058"/>
      <c r="H36" s="1076"/>
      <c r="I36" s="1081"/>
      <c r="J36" s="1058"/>
      <c r="K36" s="1076"/>
      <c r="L36" s="1058"/>
      <c r="M36" s="1058"/>
      <c r="N36" s="1076"/>
      <c r="O36" s="1058"/>
      <c r="P36" s="1058"/>
      <c r="Q36" s="1058"/>
      <c r="R36" s="1064">
        <v>15</v>
      </c>
    </row>
    <row r="37" spans="1:19">
      <c r="A37" s="2814">
        <v>16</v>
      </c>
      <c r="B37" s="2815" t="s">
        <v>4181</v>
      </c>
      <c r="C37" s="1397"/>
      <c r="D37" s="1397"/>
      <c r="E37" s="2816"/>
      <c r="F37" s="1397"/>
      <c r="G37" s="1397"/>
      <c r="H37" s="2816"/>
      <c r="I37" s="2817"/>
      <c r="J37" s="1397"/>
      <c r="K37" s="2816"/>
      <c r="L37" s="1397"/>
      <c r="M37" s="1397"/>
      <c r="N37" s="2816"/>
      <c r="O37" s="1397"/>
      <c r="P37" s="1397"/>
      <c r="Q37" s="1397"/>
      <c r="R37" s="2814">
        <v>16</v>
      </c>
      <c r="S37" s="9"/>
    </row>
    <row r="38" spans="1:19">
      <c r="A38" s="1064">
        <v>17</v>
      </c>
      <c r="B38" s="996" t="s">
        <v>1272</v>
      </c>
      <c r="C38" s="1078"/>
      <c r="D38" s="1078">
        <f>SUM(D34:D37)</f>
        <v>0</v>
      </c>
      <c r="E38" s="1079"/>
      <c r="F38" s="1078"/>
      <c r="G38" s="1078">
        <f>SUM(G34:G37)</f>
        <v>0</v>
      </c>
      <c r="H38" s="1079"/>
      <c r="I38" s="1082"/>
      <c r="J38" s="1078">
        <f>SUM(J34:J37)</f>
        <v>0</v>
      </c>
      <c r="K38" s="1079"/>
      <c r="L38" s="1078"/>
      <c r="M38" s="1078">
        <f>SUM(M34:M37)</f>
        <v>0</v>
      </c>
      <c r="N38" s="1079"/>
      <c r="O38" s="1078"/>
      <c r="P38" s="1078">
        <f>SUM(P34:P37)</f>
        <v>0</v>
      </c>
      <c r="Q38" s="1078"/>
      <c r="R38" s="1064">
        <v>17</v>
      </c>
    </row>
    <row r="39" spans="1:19">
      <c r="A39" s="1064">
        <v>18</v>
      </c>
      <c r="B39" s="2815" t="s">
        <v>4620</v>
      </c>
      <c r="C39" s="1083"/>
      <c r="D39" s="1083"/>
      <c r="E39" s="1084"/>
      <c r="F39" s="1083"/>
      <c r="G39" s="1083"/>
      <c r="H39" s="1084"/>
      <c r="I39" s="1085"/>
      <c r="J39" s="1083"/>
      <c r="K39" s="1084"/>
      <c r="L39" s="1083"/>
      <c r="M39" s="1083"/>
      <c r="N39" s="1084"/>
      <c r="O39" s="1083"/>
      <c r="P39" s="1083"/>
      <c r="Q39" s="1083"/>
      <c r="R39" s="1064">
        <v>17</v>
      </c>
    </row>
    <row r="40" spans="1:19">
      <c r="A40" s="1064">
        <v>19</v>
      </c>
      <c r="B40" s="996" t="s">
        <v>1273</v>
      </c>
      <c r="C40" s="1078"/>
      <c r="D40" s="1078"/>
      <c r="E40" s="1079"/>
      <c r="F40" s="1078"/>
      <c r="G40" s="1078"/>
      <c r="H40" s="1079"/>
      <c r="I40" s="1082"/>
      <c r="J40" s="1078"/>
      <c r="K40" s="1079"/>
      <c r="L40" s="1078"/>
      <c r="M40" s="1078"/>
      <c r="N40" s="1079"/>
      <c r="O40" s="1078"/>
      <c r="P40" s="1078"/>
      <c r="Q40" s="1078"/>
      <c r="R40" s="1064">
        <v>18</v>
      </c>
    </row>
    <row r="41" spans="1:19">
      <c r="A41" s="1064">
        <v>20</v>
      </c>
      <c r="B41" s="996" t="s">
        <v>2496</v>
      </c>
      <c r="C41" s="1058"/>
      <c r="D41" s="1058"/>
      <c r="E41" s="1076"/>
      <c r="F41" s="1058"/>
      <c r="G41" s="1058"/>
      <c r="H41" s="1076"/>
      <c r="I41" s="1081"/>
      <c r="J41" s="1058"/>
      <c r="K41" s="1076"/>
      <c r="L41" s="1058"/>
      <c r="M41" s="1058"/>
      <c r="N41" s="1076"/>
      <c r="O41" s="1058"/>
      <c r="P41" s="1058"/>
      <c r="Q41" s="1058"/>
      <c r="R41" s="1064">
        <v>19</v>
      </c>
    </row>
    <row r="42" spans="1:19">
      <c r="A42" s="1064">
        <v>21</v>
      </c>
      <c r="B42" s="996" t="s">
        <v>1274</v>
      </c>
      <c r="C42" s="1058"/>
      <c r="D42" s="1058"/>
      <c r="E42" s="1076"/>
      <c r="F42" s="1058"/>
      <c r="G42" s="1058"/>
      <c r="H42" s="1076"/>
      <c r="I42" s="1081"/>
      <c r="J42" s="1058"/>
      <c r="K42" s="1076"/>
      <c r="L42" s="1058"/>
      <c r="M42" s="1058"/>
      <c r="N42" s="1076"/>
      <c r="O42" s="1058"/>
      <c r="P42" s="1058"/>
      <c r="Q42" s="1058"/>
      <c r="R42" s="1064">
        <v>20</v>
      </c>
    </row>
    <row r="43" spans="1:19">
      <c r="A43" s="1064">
        <v>22</v>
      </c>
      <c r="B43" s="996" t="s">
        <v>1275</v>
      </c>
      <c r="C43" s="1058"/>
      <c r="D43" s="1058"/>
      <c r="E43" s="1076"/>
      <c r="F43" s="1058"/>
      <c r="G43" s="1058"/>
      <c r="H43" s="1076"/>
      <c r="I43" s="1081"/>
      <c r="J43" s="1058"/>
      <c r="K43" s="1076"/>
      <c r="L43" s="1058"/>
      <c r="M43" s="1058"/>
      <c r="N43" s="1076"/>
      <c r="O43" s="1058"/>
      <c r="P43" s="1058"/>
      <c r="Q43" s="1058"/>
      <c r="R43" s="1064">
        <v>21</v>
      </c>
    </row>
    <row r="44" spans="1:19">
      <c r="A44" s="1064">
        <v>23</v>
      </c>
      <c r="B44" s="996" t="s">
        <v>1276</v>
      </c>
      <c r="C44" s="1058"/>
      <c r="D44" s="1058"/>
      <c r="E44" s="1076"/>
      <c r="F44" s="1058"/>
      <c r="G44" s="1058"/>
      <c r="H44" s="1076"/>
      <c r="I44" s="1081"/>
      <c r="J44" s="1058"/>
      <c r="K44" s="1076"/>
      <c r="L44" s="1058"/>
      <c r="M44" s="1058"/>
      <c r="N44" s="1076"/>
      <c r="O44" s="1058"/>
      <c r="P44" s="1058"/>
      <c r="Q44" s="1058"/>
      <c r="R44" s="1064">
        <v>22</v>
      </c>
    </row>
    <row r="45" spans="1:19">
      <c r="A45" s="1064">
        <v>24</v>
      </c>
      <c r="B45" s="996" t="s">
        <v>2638</v>
      </c>
      <c r="C45" s="1058"/>
      <c r="D45" s="1058"/>
      <c r="E45" s="1076"/>
      <c r="F45" s="1058"/>
      <c r="G45" s="1058"/>
      <c r="H45" s="1076"/>
      <c r="I45" s="1081"/>
      <c r="J45" s="1058"/>
      <c r="K45" s="1076"/>
      <c r="L45" s="1058"/>
      <c r="M45" s="1058"/>
      <c r="N45" s="1076"/>
      <c r="O45" s="1058"/>
      <c r="P45" s="1058"/>
      <c r="Q45" s="1058"/>
      <c r="R45" s="1064">
        <v>23</v>
      </c>
    </row>
    <row r="46" spans="1:19">
      <c r="A46" s="1064">
        <v>25</v>
      </c>
      <c r="B46" s="996" t="s">
        <v>2639</v>
      </c>
      <c r="C46" s="1058"/>
      <c r="D46" s="1058"/>
      <c r="E46" s="1076"/>
      <c r="F46" s="1058"/>
      <c r="G46" s="1058"/>
      <c r="H46" s="1076"/>
      <c r="I46" s="1081"/>
      <c r="J46" s="1058"/>
      <c r="K46" s="1076"/>
      <c r="L46" s="1058"/>
      <c r="M46" s="1058"/>
      <c r="N46" s="1076"/>
      <c r="O46" s="1058"/>
      <c r="P46" s="1058"/>
      <c r="Q46" s="1058"/>
      <c r="R46" s="1064">
        <v>24</v>
      </c>
    </row>
    <row r="47" spans="1:19">
      <c r="A47" s="1064">
        <v>26</v>
      </c>
      <c r="B47" s="996" t="s">
        <v>2640</v>
      </c>
      <c r="C47" s="1058"/>
      <c r="D47" s="1058"/>
      <c r="E47" s="1076"/>
      <c r="F47" s="1058"/>
      <c r="G47" s="1058"/>
      <c r="H47" s="1076"/>
      <c r="I47" s="1081"/>
      <c r="J47" s="1058"/>
      <c r="K47" s="1076"/>
      <c r="L47" s="1058"/>
      <c r="M47" s="1058"/>
      <c r="N47" s="1076"/>
      <c r="O47" s="1058"/>
      <c r="P47" s="1058"/>
      <c r="Q47" s="1058"/>
      <c r="R47" s="1064">
        <v>25</v>
      </c>
    </row>
    <row r="48" spans="1:19">
      <c r="A48" s="1064">
        <v>27</v>
      </c>
      <c r="B48" s="996" t="s">
        <v>599</v>
      </c>
      <c r="C48" s="1058"/>
      <c r="D48" s="1058"/>
      <c r="E48" s="1076"/>
      <c r="F48" s="1058"/>
      <c r="G48" s="1058"/>
      <c r="H48" s="1076"/>
      <c r="I48" s="1081"/>
      <c r="J48" s="1058"/>
      <c r="K48" s="1076"/>
      <c r="L48" s="1058"/>
      <c r="M48" s="1058"/>
      <c r="N48" s="1076"/>
      <c r="O48" s="1058"/>
      <c r="P48" s="1058"/>
      <c r="Q48" s="1058"/>
      <c r="R48" s="1064">
        <v>26</v>
      </c>
    </row>
    <row r="49" spans="1:18">
      <c r="A49" s="1064">
        <v>28</v>
      </c>
      <c r="B49" s="996" t="s">
        <v>1296</v>
      </c>
      <c r="C49" s="1058"/>
      <c r="D49" s="1058"/>
      <c r="E49" s="1076"/>
      <c r="F49" s="1058"/>
      <c r="G49" s="1058"/>
      <c r="H49" s="1076"/>
      <c r="I49" s="1081"/>
      <c r="J49" s="1058"/>
      <c r="K49" s="1076"/>
      <c r="L49" s="1058"/>
      <c r="M49" s="1058"/>
      <c r="N49" s="1076"/>
      <c r="O49" s="1058"/>
      <c r="P49" s="1058"/>
      <c r="Q49" s="1058"/>
      <c r="R49" s="1064">
        <v>27</v>
      </c>
    </row>
    <row r="50" spans="1:18">
      <c r="A50" s="1064">
        <v>29</v>
      </c>
      <c r="B50" s="996" t="s">
        <v>3614</v>
      </c>
      <c r="C50" s="1058"/>
      <c r="D50" s="1058"/>
      <c r="E50" s="1076"/>
      <c r="F50" s="1058"/>
      <c r="G50" s="1058"/>
      <c r="H50" s="1076"/>
      <c r="I50" s="1081"/>
      <c r="J50" s="1058"/>
      <c r="K50" s="1076"/>
      <c r="L50" s="1058"/>
      <c r="M50" s="1058"/>
      <c r="N50" s="1076"/>
      <c r="O50" s="1058"/>
      <c r="P50" s="1058"/>
      <c r="Q50" s="1058"/>
      <c r="R50" s="1064">
        <v>28</v>
      </c>
    </row>
    <row r="51" spans="1:18">
      <c r="A51" s="1064">
        <v>30</v>
      </c>
      <c r="B51" s="996" t="s">
        <v>3619</v>
      </c>
      <c r="C51" s="1058"/>
      <c r="D51" s="1058"/>
      <c r="E51" s="1076"/>
      <c r="F51" s="1058"/>
      <c r="G51" s="1058"/>
      <c r="H51" s="1076"/>
      <c r="I51" s="1081"/>
      <c r="J51" s="1058"/>
      <c r="K51" s="1076"/>
      <c r="L51" s="1058"/>
      <c r="M51" s="1058"/>
      <c r="N51" s="1076"/>
      <c r="O51" s="1058"/>
      <c r="P51" s="1058"/>
      <c r="Q51" s="1058"/>
      <c r="R51" s="1064">
        <v>29</v>
      </c>
    </row>
    <row r="52" spans="1:18">
      <c r="A52" s="1064">
        <v>31</v>
      </c>
      <c r="B52" s="996" t="s">
        <v>2641</v>
      </c>
      <c r="C52" s="1058"/>
      <c r="D52" s="1058"/>
      <c r="E52" s="1076"/>
      <c r="F52" s="1058"/>
      <c r="G52" s="1058"/>
      <c r="H52" s="1076"/>
      <c r="I52" s="1081"/>
      <c r="J52" s="1058"/>
      <c r="K52" s="1076"/>
      <c r="L52" s="1058"/>
      <c r="M52" s="1058"/>
      <c r="N52" s="1076"/>
      <c r="O52" s="1058"/>
      <c r="P52" s="1058"/>
      <c r="Q52" s="1058"/>
      <c r="R52" s="1064">
        <v>30</v>
      </c>
    </row>
    <row r="53" spans="1:18">
      <c r="A53" s="1064">
        <v>32</v>
      </c>
      <c r="B53" s="996" t="s">
        <v>1091</v>
      </c>
      <c r="C53" s="1058"/>
      <c r="D53" s="1058"/>
      <c r="E53" s="1076"/>
      <c r="F53" s="1058"/>
      <c r="G53" s="1058"/>
      <c r="H53" s="1076"/>
      <c r="I53" s="1081"/>
      <c r="J53" s="1058"/>
      <c r="K53" s="1076"/>
      <c r="L53" s="1058"/>
      <c r="M53" s="1058"/>
      <c r="N53" s="1076"/>
      <c r="O53" s="1058"/>
      <c r="P53" s="1058"/>
      <c r="Q53" s="1058"/>
      <c r="R53" s="1064">
        <v>31</v>
      </c>
    </row>
    <row r="54" spans="1:18">
      <c r="A54" s="1064">
        <v>33</v>
      </c>
      <c r="B54" s="996" t="s">
        <v>2642</v>
      </c>
      <c r="C54" s="1058"/>
      <c r="D54" s="1058"/>
      <c r="E54" s="1076"/>
      <c r="F54" s="1058"/>
      <c r="G54" s="1058"/>
      <c r="H54" s="1076"/>
      <c r="I54" s="1081"/>
      <c r="J54" s="1058"/>
      <c r="K54" s="1076"/>
      <c r="L54" s="1058"/>
      <c r="M54" s="1058"/>
      <c r="N54" s="1076"/>
      <c r="O54" s="1058"/>
      <c r="P54" s="1058"/>
      <c r="Q54" s="1058"/>
      <c r="R54" s="1064">
        <v>32</v>
      </c>
    </row>
    <row r="55" spans="1:18">
      <c r="A55" s="1064">
        <v>34</v>
      </c>
      <c r="B55" s="996" t="s">
        <v>2643</v>
      </c>
      <c r="C55" s="1078"/>
      <c r="D55" s="1078">
        <f>SUM(D39:D54)</f>
        <v>0</v>
      </c>
      <c r="E55" s="1079"/>
      <c r="F55" s="1078"/>
      <c r="G55" s="1078">
        <f>SUM(G39:G54)</f>
        <v>0</v>
      </c>
      <c r="H55" s="1079"/>
      <c r="I55" s="1082"/>
      <c r="J55" s="1078">
        <f>SUM(J39:J54)</f>
        <v>0</v>
      </c>
      <c r="K55" s="1079"/>
      <c r="L55" s="1078"/>
      <c r="M55" s="1078">
        <f>SUM(M39:M54)</f>
        <v>0</v>
      </c>
      <c r="N55" s="1079"/>
      <c r="O55" s="1078"/>
      <c r="P55" s="1078">
        <f>SUM(P39:P54)</f>
        <v>0</v>
      </c>
      <c r="Q55" s="1078"/>
      <c r="R55" s="1064">
        <v>33</v>
      </c>
    </row>
    <row r="56" spans="1:18" ht="15.75" thickBot="1">
      <c r="A56" s="1064">
        <v>35</v>
      </c>
      <c r="B56" s="996" t="s">
        <v>2644</v>
      </c>
      <c r="C56" s="1086"/>
      <c r="D56" s="1086"/>
      <c r="E56" s="1087"/>
      <c r="F56" s="1086"/>
      <c r="G56" s="1086"/>
      <c r="H56" s="1087"/>
      <c r="I56" s="1088"/>
      <c r="J56" s="1086"/>
      <c r="K56" s="1087"/>
      <c r="L56" s="1086"/>
      <c r="M56" s="1086"/>
      <c r="N56" s="1087"/>
      <c r="O56" s="1086"/>
      <c r="P56" s="1086"/>
      <c r="Q56" s="1086"/>
      <c r="R56" s="1064">
        <v>34</v>
      </c>
    </row>
    <row r="57" spans="1:18" ht="15.75" thickBot="1">
      <c r="A57" s="1064">
        <v>36</v>
      </c>
      <c r="B57" s="996" t="s">
        <v>2645</v>
      </c>
      <c r="C57" s="1039"/>
      <c r="D57" s="1039"/>
      <c r="E57" s="1039"/>
      <c r="F57" s="1039"/>
      <c r="G57" s="1039"/>
      <c r="H57" s="1039"/>
      <c r="I57" s="1089"/>
      <c r="J57" s="1090"/>
      <c r="K57" s="1039"/>
      <c r="L57" s="1090"/>
      <c r="M57" s="1090"/>
      <c r="N57" s="1039"/>
      <c r="O57" s="1090"/>
      <c r="P57" s="1090"/>
      <c r="Q57" s="1090"/>
      <c r="R57" s="1064">
        <v>35</v>
      </c>
    </row>
    <row r="58" spans="1:18">
      <c r="A58" s="1034">
        <v>37</v>
      </c>
      <c r="B58" s="985" t="s">
        <v>2646</v>
      </c>
      <c r="C58" s="985"/>
      <c r="D58" s="985"/>
      <c r="E58" s="985"/>
      <c r="F58" s="985"/>
      <c r="G58" s="985"/>
      <c r="H58" s="985"/>
      <c r="I58" s="1034"/>
      <c r="J58" s="985"/>
      <c r="K58" s="985"/>
      <c r="L58" s="985"/>
      <c r="M58" s="985"/>
      <c r="N58" s="985"/>
      <c r="O58" s="985"/>
      <c r="P58" s="985"/>
      <c r="Q58" s="922"/>
      <c r="R58" s="1034">
        <v>36</v>
      </c>
    </row>
    <row r="59" spans="1:18">
      <c r="A59" s="1064"/>
      <c r="B59" s="996" t="s">
        <v>2647</v>
      </c>
      <c r="C59" s="996"/>
      <c r="D59" s="996"/>
      <c r="E59" s="996"/>
      <c r="F59" s="996"/>
      <c r="G59" s="996"/>
      <c r="H59" s="996"/>
      <c r="I59" s="1064"/>
      <c r="J59" s="996"/>
      <c r="K59" s="996"/>
      <c r="L59" s="996"/>
      <c r="M59" s="996"/>
      <c r="N59" s="996"/>
      <c r="O59" s="996"/>
      <c r="P59" s="996"/>
      <c r="Q59" s="937"/>
      <c r="R59" s="1064"/>
    </row>
    <row r="60" spans="1:18">
      <c r="A60" s="1064">
        <v>38</v>
      </c>
      <c r="B60" s="996" t="s">
        <v>2648</v>
      </c>
      <c r="C60" s="1076"/>
      <c r="D60" s="1076"/>
      <c r="E60" s="1076"/>
      <c r="F60" s="1076"/>
      <c r="G60" s="1076"/>
      <c r="H60" s="1076"/>
      <c r="I60" s="1091"/>
      <c r="J60" s="1076"/>
      <c r="K60" s="1076"/>
      <c r="L60" s="1076"/>
      <c r="M60" s="1076"/>
      <c r="N60" s="1076"/>
      <c r="O60" s="1076"/>
      <c r="P60" s="1076"/>
      <c r="Q60" s="1058"/>
      <c r="R60" s="1064">
        <v>37</v>
      </c>
    </row>
    <row r="61" spans="1:18">
      <c r="A61" s="1034">
        <v>39</v>
      </c>
      <c r="B61" s="985" t="s">
        <v>404</v>
      </c>
      <c r="C61" s="1052"/>
      <c r="D61" s="1052"/>
      <c r="E61" s="1052"/>
      <c r="F61" s="1052"/>
      <c r="G61" s="1052"/>
      <c r="H61" s="1052"/>
      <c r="I61" s="1092"/>
      <c r="J61" s="1052"/>
      <c r="K61" s="1052"/>
      <c r="L61" s="1052"/>
      <c r="M61" s="1052"/>
      <c r="N61" s="1052"/>
      <c r="O61" s="1052"/>
      <c r="P61" s="1052"/>
      <c r="Q61" s="995"/>
      <c r="R61" s="1034">
        <v>38</v>
      </c>
    </row>
    <row r="62" spans="1:18">
      <c r="A62" s="1064"/>
      <c r="B62" s="996" t="s">
        <v>405</v>
      </c>
      <c r="C62" s="1076"/>
      <c r="D62" s="1076"/>
      <c r="E62" s="1076"/>
      <c r="F62" s="1076"/>
      <c r="G62" s="1076"/>
      <c r="H62" s="1076"/>
      <c r="I62" s="1091"/>
      <c r="J62" s="1076"/>
      <c r="K62" s="1076"/>
      <c r="L62" s="1076"/>
      <c r="M62" s="1076"/>
      <c r="N62" s="1076"/>
      <c r="O62" s="1076"/>
      <c r="P62" s="1076"/>
      <c r="Q62" s="1058"/>
      <c r="R62" s="1064"/>
    </row>
    <row r="63" spans="1:18">
      <c r="A63" s="1034">
        <v>40</v>
      </c>
      <c r="B63" s="985" t="s">
        <v>87</v>
      </c>
      <c r="C63" s="1093"/>
      <c r="D63" s="1093"/>
      <c r="E63" s="1093"/>
      <c r="F63" s="1093"/>
      <c r="G63" s="1093"/>
      <c r="H63" s="1093"/>
      <c r="I63" s="1094"/>
      <c r="J63" s="1093"/>
      <c r="K63" s="1093"/>
      <c r="L63" s="1093"/>
      <c r="M63" s="1093"/>
      <c r="N63" s="1093"/>
      <c r="O63" s="1093"/>
      <c r="P63" s="1093"/>
      <c r="Q63" s="1095"/>
      <c r="R63" s="1034">
        <v>39</v>
      </c>
    </row>
    <row r="64" spans="1:18">
      <c r="A64" s="1064"/>
      <c r="B64" s="996" t="s">
        <v>88</v>
      </c>
      <c r="C64" s="1096"/>
      <c r="D64" s="1096"/>
      <c r="E64" s="1096"/>
      <c r="F64" s="1096"/>
      <c r="G64" s="1096"/>
      <c r="H64" s="1096"/>
      <c r="I64" s="1097"/>
      <c r="J64" s="1096"/>
      <c r="K64" s="1096"/>
      <c r="L64" s="1096"/>
      <c r="M64" s="1096"/>
      <c r="N64" s="1096"/>
      <c r="O64" s="1096"/>
      <c r="P64" s="1096"/>
      <c r="Q64" s="1098"/>
      <c r="R64" s="1064"/>
    </row>
    <row r="65" spans="1:18">
      <c r="A65" s="1064">
        <v>41</v>
      </c>
      <c r="B65" s="996" t="s">
        <v>89</v>
      </c>
      <c r="C65" s="1096"/>
      <c r="D65" s="1096"/>
      <c r="E65" s="1096"/>
      <c r="F65" s="1096"/>
      <c r="G65" s="1096"/>
      <c r="H65" s="1096"/>
      <c r="I65" s="1097"/>
      <c r="J65" s="1096"/>
      <c r="K65" s="1096"/>
      <c r="L65" s="1096"/>
      <c r="M65" s="1096"/>
      <c r="N65" s="1096"/>
      <c r="O65" s="1096"/>
      <c r="P65" s="1096"/>
      <c r="Q65" s="1098"/>
      <c r="R65" s="1064">
        <v>40</v>
      </c>
    </row>
    <row r="66" spans="1:18">
      <c r="A66" s="1064">
        <v>42</v>
      </c>
      <c r="B66" s="996" t="s">
        <v>90</v>
      </c>
      <c r="C66" s="1096"/>
      <c r="D66" s="1096"/>
      <c r="E66" s="1096"/>
      <c r="F66" s="1096"/>
      <c r="G66" s="1096"/>
      <c r="H66" s="1096"/>
      <c r="I66" s="1097"/>
      <c r="J66" s="1096"/>
      <c r="K66" s="1096"/>
      <c r="L66" s="1096"/>
      <c r="M66" s="1096"/>
      <c r="N66" s="1096"/>
      <c r="O66" s="1096"/>
      <c r="P66" s="1096"/>
      <c r="Q66" s="1098"/>
      <c r="R66" s="1064">
        <v>41</v>
      </c>
    </row>
    <row r="67" spans="1:18">
      <c r="A67" s="1064">
        <v>43</v>
      </c>
      <c r="B67" s="996" t="s">
        <v>91</v>
      </c>
      <c r="C67" s="1096"/>
      <c r="D67" s="1096"/>
      <c r="E67" s="1096"/>
      <c r="F67" s="1096"/>
      <c r="G67" s="1096"/>
      <c r="H67" s="1096"/>
      <c r="I67" s="1097"/>
      <c r="J67" s="1096"/>
      <c r="K67" s="1096"/>
      <c r="L67" s="1096"/>
      <c r="M67" s="1096"/>
      <c r="N67" s="1096"/>
      <c r="O67" s="1096"/>
      <c r="P67" s="1096"/>
      <c r="Q67" s="1098"/>
      <c r="R67" s="1064">
        <v>42</v>
      </c>
    </row>
    <row r="68" spans="1:18" ht="15.75" thickBot="1">
      <c r="A68" s="1053">
        <v>44</v>
      </c>
      <c r="B68" s="1001" t="s">
        <v>92</v>
      </c>
      <c r="C68" s="1099"/>
      <c r="D68" s="1099"/>
      <c r="E68" s="1099"/>
      <c r="F68" s="1099"/>
      <c r="G68" s="1099"/>
      <c r="H68" s="1099"/>
      <c r="I68" s="1100"/>
      <c r="J68" s="1099"/>
      <c r="K68" s="1099"/>
      <c r="L68" s="1099"/>
      <c r="M68" s="1099"/>
      <c r="N68" s="1099"/>
      <c r="O68" s="1099"/>
      <c r="P68" s="1099"/>
      <c r="Q68" s="1101"/>
      <c r="R68" s="1053">
        <v>43</v>
      </c>
    </row>
    <row r="69" spans="1:18">
      <c r="A69" s="1542" t="s">
        <v>4666</v>
      </c>
      <c r="B69" s="2555"/>
      <c r="C69" s="922"/>
      <c r="D69" s="922"/>
      <c r="E69" s="922"/>
      <c r="F69" s="922"/>
      <c r="G69" s="922"/>
      <c r="H69" s="922"/>
      <c r="I69" s="1542" t="s">
        <v>4666</v>
      </c>
      <c r="J69" s="2555"/>
      <c r="K69" s="2555"/>
      <c r="L69" s="922"/>
      <c r="M69" s="922"/>
      <c r="N69" s="922"/>
      <c r="O69" s="922"/>
      <c r="P69" s="922"/>
      <c r="Q69" s="923" t="s">
        <v>93</v>
      </c>
      <c r="R69" s="923"/>
    </row>
    <row r="70" spans="1:18">
      <c r="A70" s="923" t="s">
        <v>94</v>
      </c>
      <c r="B70" s="923"/>
      <c r="C70" s="923"/>
      <c r="D70" s="923"/>
      <c r="E70" s="923"/>
      <c r="F70" s="923"/>
      <c r="G70" s="923"/>
      <c r="H70" s="923"/>
      <c r="I70" s="923" t="s">
        <v>95</v>
      </c>
      <c r="J70" s="923"/>
      <c r="K70" s="923"/>
      <c r="L70" s="923"/>
      <c r="M70" s="923"/>
      <c r="N70" s="923"/>
      <c r="O70" s="923"/>
      <c r="P70" s="923"/>
      <c r="Q70" s="923"/>
      <c r="R70" s="923"/>
    </row>
    <row r="71" spans="1:18">
      <c r="A71" s="923"/>
      <c r="B71" s="923"/>
      <c r="C71" s="923"/>
      <c r="D71" s="923"/>
      <c r="E71" s="923"/>
      <c r="F71" s="923"/>
      <c r="G71" s="923"/>
      <c r="H71" s="923"/>
      <c r="I71" s="923"/>
      <c r="J71" s="923"/>
      <c r="K71" s="923"/>
      <c r="L71" s="923"/>
      <c r="M71" s="923"/>
      <c r="N71" s="923"/>
      <c r="O71" s="923"/>
      <c r="P71" s="923"/>
      <c r="Q71" s="923"/>
      <c r="R71" s="923"/>
    </row>
    <row r="73" spans="1:18" ht="15.75">
      <c r="A73" s="71" t="s">
        <v>415</v>
      </c>
      <c r="B73" s="923"/>
      <c r="C73" s="923"/>
      <c r="D73" s="923"/>
      <c r="E73" s="923"/>
      <c r="F73" s="923"/>
      <c r="G73" s="923"/>
      <c r="H73" s="923"/>
    </row>
    <row r="75" spans="1:18" ht="16.5" thickBot="1">
      <c r="A75" s="990" t="str">
        <f>'Data Sheet'!$C$25</f>
        <v xml:space="preserve"> New York State Electric &amp; Gas Corporation</v>
      </c>
      <c r="B75" s="922"/>
      <c r="C75" s="922"/>
      <c r="D75" s="922"/>
      <c r="E75" s="980" t="str">
        <f>'Data Sheet'!$C$40</f>
        <v xml:space="preserve"> </v>
      </c>
      <c r="F75" s="922"/>
      <c r="G75" s="922" t="str">
        <f>'Data Sheet'!$C$38</f>
        <v>12/31/2016</v>
      </c>
      <c r="H75" s="922"/>
      <c r="I75" s="990" t="str">
        <f>'Data Sheet'!$C$25</f>
        <v xml:space="preserve"> New York State Electric &amp; Gas Corporation</v>
      </c>
      <c r="J75" s="922"/>
      <c r="K75" s="922"/>
      <c r="L75" s="922"/>
      <c r="M75" s="922"/>
      <c r="N75" s="980" t="str">
        <f>'Data Sheet'!$C$40</f>
        <v xml:space="preserve"> </v>
      </c>
      <c r="P75" t="str">
        <f>'Data Sheet'!$C$38</f>
        <v>12/31/2016</v>
      </c>
    </row>
    <row r="76" spans="1:18">
      <c r="A76" s="924"/>
      <c r="B76" s="925"/>
      <c r="C76" s="925"/>
      <c r="D76" s="925"/>
      <c r="E76" s="925"/>
      <c r="F76" s="925"/>
      <c r="G76" s="925"/>
      <c r="H76" s="981"/>
      <c r="I76" s="924"/>
      <c r="J76" s="925"/>
      <c r="K76" s="925"/>
      <c r="L76" s="925"/>
      <c r="M76" s="925"/>
      <c r="N76" s="925"/>
      <c r="O76" s="925"/>
      <c r="P76" s="925"/>
      <c r="Q76" s="925"/>
      <c r="R76" s="981"/>
    </row>
    <row r="77" spans="1:18" ht="15.75">
      <c r="A77" s="3143" t="s">
        <v>1194</v>
      </c>
      <c r="B77" s="3290"/>
      <c r="C77" s="3290"/>
      <c r="D77" s="3290"/>
      <c r="E77" s="3290"/>
      <c r="F77" s="3290"/>
      <c r="G77" s="3290"/>
      <c r="H77" s="3145"/>
      <c r="I77" s="982"/>
      <c r="J77" s="71" t="s">
        <v>1195</v>
      </c>
      <c r="K77" s="71"/>
      <c r="L77" s="71"/>
      <c r="M77" s="923"/>
      <c r="N77" s="923"/>
      <c r="O77" s="923"/>
      <c r="P77" s="923"/>
      <c r="Q77" s="923"/>
      <c r="R77" s="983"/>
    </row>
    <row r="78" spans="1:18" ht="15.75" thickBot="1">
      <c r="A78" s="984"/>
      <c r="B78" s="922"/>
      <c r="C78" s="922"/>
      <c r="D78" s="922"/>
      <c r="E78" s="922"/>
      <c r="F78" s="922"/>
      <c r="G78" s="922"/>
      <c r="H78" s="985"/>
      <c r="I78" s="984"/>
      <c r="J78" s="922"/>
      <c r="K78" s="922"/>
      <c r="L78" s="922"/>
      <c r="M78" s="922"/>
      <c r="N78" s="922"/>
      <c r="O78" s="922"/>
      <c r="P78" s="922"/>
      <c r="Q78" s="922"/>
      <c r="R78" s="985"/>
    </row>
    <row r="79" spans="1:18">
      <c r="A79" s="1042"/>
      <c r="B79" s="1015"/>
      <c r="C79" s="1060" t="s">
        <v>1253</v>
      </c>
      <c r="D79" s="1056"/>
      <c r="E79" s="1040"/>
      <c r="F79" s="1060" t="s">
        <v>1253</v>
      </c>
      <c r="G79" s="1056"/>
      <c r="H79" s="1040"/>
      <c r="I79" s="1061" t="s">
        <v>1253</v>
      </c>
      <c r="J79" s="1056"/>
      <c r="K79" s="1040"/>
      <c r="L79" s="1060" t="s">
        <v>1253</v>
      </c>
      <c r="M79" s="1056"/>
      <c r="N79" s="1040"/>
      <c r="O79" s="1060" t="s">
        <v>1253</v>
      </c>
      <c r="P79" s="1056"/>
      <c r="Q79" s="1040"/>
      <c r="R79" s="1062"/>
    </row>
    <row r="80" spans="1:18">
      <c r="A80" s="1043" t="s">
        <v>1718</v>
      </c>
      <c r="B80" s="983" t="s">
        <v>1772</v>
      </c>
      <c r="C80" s="922"/>
      <c r="D80" s="922"/>
      <c r="E80" s="985"/>
      <c r="F80" s="922"/>
      <c r="G80" s="922"/>
      <c r="H80" s="985"/>
      <c r="I80" s="1033"/>
      <c r="J80" s="922"/>
      <c r="K80" s="985"/>
      <c r="L80" s="922"/>
      <c r="M80" s="922"/>
      <c r="N80" s="985"/>
      <c r="O80" s="922"/>
      <c r="P80" s="922"/>
      <c r="Q80" s="922"/>
      <c r="R80" s="1043" t="s">
        <v>1718</v>
      </c>
    </row>
    <row r="81" spans="1:18" ht="15.75" thickBot="1">
      <c r="A81" s="1045" t="s">
        <v>1721</v>
      </c>
      <c r="B81" s="1047" t="s">
        <v>3007</v>
      </c>
      <c r="C81" s="974"/>
      <c r="D81" s="1036" t="s">
        <v>3008</v>
      </c>
      <c r="E81" s="1001"/>
      <c r="F81" s="974"/>
      <c r="G81" s="1036" t="s">
        <v>3009</v>
      </c>
      <c r="H81" s="1001"/>
      <c r="I81" s="1063"/>
      <c r="J81" s="1036" t="s">
        <v>3010</v>
      </c>
      <c r="K81" s="1001"/>
      <c r="L81" s="1036"/>
      <c r="M81" s="1036" t="s">
        <v>2337</v>
      </c>
      <c r="N81" s="1001"/>
      <c r="O81" s="974"/>
      <c r="P81" s="1012" t="s">
        <v>2338</v>
      </c>
      <c r="Q81" s="1036"/>
      <c r="R81" s="1045" t="s">
        <v>1721</v>
      </c>
    </row>
    <row r="82" spans="1:18">
      <c r="A82" s="1034">
        <v>1</v>
      </c>
      <c r="B82" s="985" t="s">
        <v>1254</v>
      </c>
      <c r="C82" s="17" t="s">
        <v>4730</v>
      </c>
      <c r="D82" s="922"/>
      <c r="E82" s="983"/>
      <c r="F82" s="923"/>
      <c r="G82" s="923"/>
      <c r="H82" s="985"/>
      <c r="I82" s="984"/>
      <c r="J82" s="922"/>
      <c r="K82" s="985"/>
      <c r="L82" s="922"/>
      <c r="M82" s="923"/>
      <c r="N82" s="983"/>
      <c r="O82" s="923"/>
      <c r="P82" s="923"/>
      <c r="Q82" s="923"/>
      <c r="R82" s="1034">
        <v>1</v>
      </c>
    </row>
    <row r="83" spans="1:18">
      <c r="A83" s="1064"/>
      <c r="B83" s="996" t="s">
        <v>1255</v>
      </c>
      <c r="C83" s="937"/>
      <c r="D83" s="937"/>
      <c r="E83" s="1022"/>
      <c r="F83" s="1057"/>
      <c r="G83" s="1057"/>
      <c r="H83" s="996"/>
      <c r="I83" s="936"/>
      <c r="J83" s="937"/>
      <c r="K83" s="996"/>
      <c r="L83" s="937"/>
      <c r="M83" s="1057"/>
      <c r="N83" s="1022"/>
      <c r="O83" s="1057"/>
      <c r="P83" s="1057"/>
      <c r="Q83" s="1057"/>
      <c r="R83" s="1064"/>
    </row>
    <row r="84" spans="1:18">
      <c r="A84" s="1034">
        <v>2</v>
      </c>
      <c r="B84" s="985" t="s">
        <v>1256</v>
      </c>
      <c r="C84" s="922"/>
      <c r="D84" s="922"/>
      <c r="E84" s="935"/>
      <c r="F84" s="967"/>
      <c r="G84" s="967"/>
      <c r="H84" s="935"/>
      <c r="I84" s="984"/>
      <c r="J84" s="922"/>
      <c r="K84" s="985"/>
      <c r="L84" s="922"/>
      <c r="M84" s="967"/>
      <c r="N84" s="935"/>
      <c r="O84" s="967"/>
      <c r="P84" s="967"/>
      <c r="Q84" s="967"/>
      <c r="R84" s="1034">
        <v>2</v>
      </c>
    </row>
    <row r="85" spans="1:18">
      <c r="A85" s="1064"/>
      <c r="B85" s="996" t="s">
        <v>1257</v>
      </c>
      <c r="C85" s="937"/>
      <c r="D85" s="937"/>
      <c r="E85" s="1022"/>
      <c r="F85" s="1057"/>
      <c r="G85" s="1057"/>
      <c r="H85" s="1022"/>
      <c r="I85" s="936"/>
      <c r="J85" s="937"/>
      <c r="K85" s="996"/>
      <c r="L85" s="937"/>
      <c r="M85" s="1057"/>
      <c r="N85" s="1022"/>
      <c r="O85" s="1057"/>
      <c r="P85" s="1057"/>
      <c r="Q85" s="1057"/>
      <c r="R85" s="1064"/>
    </row>
    <row r="86" spans="1:18">
      <c r="A86" s="1064">
        <v>3</v>
      </c>
      <c r="B86" s="996" t="s">
        <v>1258</v>
      </c>
      <c r="C86" s="1065"/>
      <c r="D86" s="1065"/>
      <c r="E86" s="1066"/>
      <c r="F86" s="1067"/>
      <c r="G86" s="1067"/>
      <c r="H86" s="1068"/>
      <c r="I86" s="1069"/>
      <c r="J86" s="1065"/>
      <c r="K86" s="1068"/>
      <c r="L86" s="1065"/>
      <c r="M86" s="1067"/>
      <c r="N86" s="1066"/>
      <c r="O86" s="1067"/>
      <c r="P86" s="1067"/>
      <c r="Q86" s="1067"/>
      <c r="R86" s="1064">
        <v>3</v>
      </c>
    </row>
    <row r="87" spans="1:18">
      <c r="A87" s="1070">
        <v>4</v>
      </c>
      <c r="B87" s="996" t="s">
        <v>1259</v>
      </c>
      <c r="C87" s="1065"/>
      <c r="D87" s="1065"/>
      <c r="E87" s="1068"/>
      <c r="F87" s="1065"/>
      <c r="G87" s="1065"/>
      <c r="H87" s="1068"/>
      <c r="I87" s="1071"/>
      <c r="J87" s="1065"/>
      <c r="K87" s="1068"/>
      <c r="L87" s="1065"/>
      <c r="M87" s="1065"/>
      <c r="N87" s="1068"/>
      <c r="O87" s="1065"/>
      <c r="P87" s="1065"/>
      <c r="Q87" s="1065"/>
      <c r="R87" s="1064">
        <v>4</v>
      </c>
    </row>
    <row r="88" spans="1:18">
      <c r="A88" s="1049">
        <v>5</v>
      </c>
      <c r="B88" s="985" t="s">
        <v>1260</v>
      </c>
      <c r="C88" s="1072"/>
      <c r="D88" s="1072"/>
      <c r="E88" s="1073"/>
      <c r="F88" s="1072"/>
      <c r="G88" s="1072"/>
      <c r="H88" s="1073"/>
      <c r="I88" s="1074"/>
      <c r="J88" s="1072"/>
      <c r="K88" s="1073"/>
      <c r="L88" s="1072"/>
      <c r="M88" s="1072"/>
      <c r="N88" s="1073"/>
      <c r="O88" s="1072"/>
      <c r="P88" s="1072"/>
      <c r="Q88" s="1072"/>
      <c r="R88" s="1034">
        <v>5</v>
      </c>
    </row>
    <row r="89" spans="1:18">
      <c r="A89" s="1070"/>
      <c r="B89" s="996" t="s">
        <v>1261</v>
      </c>
      <c r="C89" s="1065"/>
      <c r="D89" s="1065"/>
      <c r="E89" s="1068"/>
      <c r="F89" s="1065"/>
      <c r="G89" s="1065"/>
      <c r="H89" s="1068"/>
      <c r="I89" s="1071"/>
      <c r="J89" s="1065"/>
      <c r="K89" s="1068"/>
      <c r="L89" s="1065"/>
      <c r="M89" s="1065"/>
      <c r="N89" s="1068"/>
      <c r="O89" s="1065"/>
      <c r="P89" s="1065"/>
      <c r="Q89" s="1065"/>
      <c r="R89" s="1064"/>
    </row>
    <row r="90" spans="1:18">
      <c r="A90" s="1070">
        <v>6</v>
      </c>
      <c r="B90" s="996" t="s">
        <v>1262</v>
      </c>
      <c r="C90" s="1065"/>
      <c r="D90" s="1065"/>
      <c r="E90" s="1068"/>
      <c r="F90" s="1065"/>
      <c r="G90" s="1065"/>
      <c r="H90" s="1068"/>
      <c r="I90" s="1071"/>
      <c r="J90" s="1065"/>
      <c r="K90" s="1068"/>
      <c r="L90" s="1065"/>
      <c r="M90" s="1065"/>
      <c r="N90" s="1068"/>
      <c r="O90" s="1065"/>
      <c r="P90" s="1065"/>
      <c r="Q90" s="1065"/>
      <c r="R90" s="1064">
        <v>6</v>
      </c>
    </row>
    <row r="91" spans="1:18">
      <c r="A91" s="1070">
        <v>7</v>
      </c>
      <c r="B91" s="996" t="s">
        <v>1263</v>
      </c>
      <c r="C91" s="937"/>
      <c r="D91" s="937"/>
      <c r="E91" s="996"/>
      <c r="F91" s="937"/>
      <c r="G91" s="937"/>
      <c r="H91" s="996"/>
      <c r="I91" s="1075"/>
      <c r="J91" s="937"/>
      <c r="K91" s="996"/>
      <c r="L91" s="937"/>
      <c r="M91" s="937"/>
      <c r="N91" s="996"/>
      <c r="O91" s="937"/>
      <c r="P91" s="937"/>
      <c r="Q91" s="937"/>
      <c r="R91" s="1064">
        <v>7</v>
      </c>
    </row>
    <row r="92" spans="1:18">
      <c r="A92" s="1070">
        <v>8</v>
      </c>
      <c r="B92" s="996" t="s">
        <v>1264</v>
      </c>
      <c r="C92" s="937"/>
      <c r="D92" s="937"/>
      <c r="E92" s="996"/>
      <c r="F92" s="937"/>
      <c r="G92" s="937"/>
      <c r="H92" s="996"/>
      <c r="I92" s="1075"/>
      <c r="J92" s="937"/>
      <c r="K92" s="996"/>
      <c r="L92" s="937"/>
      <c r="M92" s="937"/>
      <c r="N92" s="996"/>
      <c r="O92" s="937"/>
      <c r="P92" s="937"/>
      <c r="Q92" s="937"/>
      <c r="R92" s="1064">
        <v>8</v>
      </c>
    </row>
    <row r="93" spans="1:18">
      <c r="A93" s="1070">
        <v>9</v>
      </c>
      <c r="B93" s="996" t="s">
        <v>1265</v>
      </c>
      <c r="C93" s="937"/>
      <c r="D93" s="937"/>
      <c r="E93" s="996"/>
      <c r="F93" s="937"/>
      <c r="G93" s="937"/>
      <c r="H93" s="996"/>
      <c r="I93" s="1075"/>
      <c r="J93" s="937"/>
      <c r="K93" s="996"/>
      <c r="L93" s="937"/>
      <c r="M93" s="937"/>
      <c r="N93" s="996"/>
      <c r="O93" s="937"/>
      <c r="P93" s="937"/>
      <c r="Q93" s="937"/>
      <c r="R93" s="1064">
        <v>9</v>
      </c>
    </row>
    <row r="94" spans="1:18">
      <c r="A94" s="1070">
        <v>10</v>
      </c>
      <c r="B94" s="996" t="s">
        <v>1266</v>
      </c>
      <c r="C94" s="937"/>
      <c r="D94" s="937"/>
      <c r="E94" s="996"/>
      <c r="F94" s="937"/>
      <c r="G94" s="937"/>
      <c r="H94" s="996"/>
      <c r="I94" s="1075"/>
      <c r="J94" s="937"/>
      <c r="K94" s="996"/>
      <c r="L94" s="937"/>
      <c r="M94" s="937"/>
      <c r="N94" s="996"/>
      <c r="O94" s="937"/>
      <c r="P94" s="937"/>
      <c r="Q94" s="937"/>
      <c r="R94" s="1064">
        <v>10</v>
      </c>
    </row>
    <row r="95" spans="1:18">
      <c r="A95" s="1070">
        <v>11</v>
      </c>
      <c r="B95" s="996" t="s">
        <v>1267</v>
      </c>
      <c r="C95" s="1058"/>
      <c r="D95" s="1058"/>
      <c r="E95" s="1076"/>
      <c r="F95" s="1058"/>
      <c r="G95" s="1058"/>
      <c r="H95" s="1076"/>
      <c r="I95" s="1077"/>
      <c r="J95" s="1058"/>
      <c r="K95" s="1076"/>
      <c r="L95" s="1058"/>
      <c r="M95" s="1058"/>
      <c r="N95" s="1076"/>
      <c r="O95" s="1058"/>
      <c r="P95" s="1058"/>
      <c r="Q95" s="1058"/>
      <c r="R95" s="1064">
        <v>11</v>
      </c>
    </row>
    <row r="96" spans="1:18">
      <c r="A96" s="1070">
        <v>12</v>
      </c>
      <c r="B96" s="996" t="s">
        <v>1268</v>
      </c>
      <c r="C96" s="1058"/>
      <c r="D96" s="1058"/>
      <c r="E96" s="1076"/>
      <c r="F96" s="1058"/>
      <c r="G96" s="1058"/>
      <c r="H96" s="1076"/>
      <c r="I96" s="1077"/>
      <c r="J96" s="1058"/>
      <c r="K96" s="1076"/>
      <c r="L96" s="1058"/>
      <c r="M96" s="1058"/>
      <c r="N96" s="1076"/>
      <c r="O96" s="1058"/>
      <c r="P96" s="1058"/>
      <c r="Q96" s="1058"/>
      <c r="R96" s="1064">
        <v>12</v>
      </c>
    </row>
    <row r="97" spans="1:18">
      <c r="A97" s="1070">
        <v>13</v>
      </c>
      <c r="B97" s="996" t="s">
        <v>1269</v>
      </c>
      <c r="C97" s="1078"/>
      <c r="D97" s="1078"/>
      <c r="E97" s="1079"/>
      <c r="F97" s="1078"/>
      <c r="G97" s="1078"/>
      <c r="H97" s="1079"/>
      <c r="I97" s="1080"/>
      <c r="J97" s="1078"/>
      <c r="K97" s="1079"/>
      <c r="L97" s="1078"/>
      <c r="M97" s="1078"/>
      <c r="N97" s="1079"/>
      <c r="O97" s="1078"/>
      <c r="P97" s="1078"/>
      <c r="Q97" s="1078"/>
      <c r="R97" s="1064">
        <v>13</v>
      </c>
    </row>
    <row r="98" spans="1:18">
      <c r="A98" s="1064">
        <v>14</v>
      </c>
      <c r="B98" s="996" t="s">
        <v>1270</v>
      </c>
      <c r="C98" s="1058"/>
      <c r="D98" s="1058"/>
      <c r="E98" s="1076"/>
      <c r="F98" s="1058"/>
      <c r="G98" s="1058"/>
      <c r="H98" s="1076"/>
      <c r="I98" s="1081"/>
      <c r="J98" s="1058"/>
      <c r="K98" s="1076"/>
      <c r="L98" s="1058"/>
      <c r="M98" s="1058"/>
      <c r="N98" s="1076"/>
      <c r="O98" s="1058"/>
      <c r="P98" s="1058"/>
      <c r="Q98" s="1058"/>
      <c r="R98" s="1064">
        <v>14</v>
      </c>
    </row>
    <row r="99" spans="1:18">
      <c r="A99" s="1064">
        <v>15</v>
      </c>
      <c r="B99" s="996" t="s">
        <v>1271</v>
      </c>
      <c r="C99" s="1058"/>
      <c r="D99" s="1058"/>
      <c r="E99" s="1076"/>
      <c r="F99" s="1058"/>
      <c r="G99" s="1058"/>
      <c r="H99" s="1076"/>
      <c r="I99" s="1081"/>
      <c r="J99" s="1058"/>
      <c r="K99" s="1076"/>
      <c r="L99" s="1058"/>
      <c r="M99" s="1058"/>
      <c r="N99" s="1076"/>
      <c r="O99" s="1058"/>
      <c r="P99" s="1058"/>
      <c r="Q99" s="1058"/>
      <c r="R99" s="1064">
        <v>15</v>
      </c>
    </row>
    <row r="100" spans="1:18" s="1460" customFormat="1">
      <c r="A100" s="2814">
        <v>16</v>
      </c>
      <c r="B100" s="2815" t="s">
        <v>4181</v>
      </c>
      <c r="C100" s="1397"/>
      <c r="D100" s="1397"/>
      <c r="E100" s="2816"/>
      <c r="F100" s="1397"/>
      <c r="G100" s="1397"/>
      <c r="H100" s="2816"/>
      <c r="I100" s="2817"/>
      <c r="J100" s="1397"/>
      <c r="K100" s="2816"/>
      <c r="L100" s="1397"/>
      <c r="M100" s="1397"/>
      <c r="N100" s="2816"/>
      <c r="O100" s="1397"/>
      <c r="P100" s="1397"/>
      <c r="Q100" s="1397"/>
      <c r="R100" s="2814">
        <v>16</v>
      </c>
    </row>
    <row r="101" spans="1:18">
      <c r="A101" s="1064">
        <v>17</v>
      </c>
      <c r="B101" s="996" t="s">
        <v>1272</v>
      </c>
      <c r="C101" s="1078"/>
      <c r="D101" s="1078">
        <f>SUM(D97:D100)</f>
        <v>0</v>
      </c>
      <c r="E101" s="1079"/>
      <c r="F101" s="1078"/>
      <c r="G101" s="1078">
        <f>SUM(G97:G100)</f>
        <v>0</v>
      </c>
      <c r="H101" s="1079"/>
      <c r="I101" s="1082"/>
      <c r="J101" s="1078">
        <f>SUM(J97:J100)</f>
        <v>0</v>
      </c>
      <c r="K101" s="1079"/>
      <c r="L101" s="1078"/>
      <c r="M101" s="1078">
        <f>SUM(M97:M100)</f>
        <v>0</v>
      </c>
      <c r="N101" s="1079"/>
      <c r="O101" s="1078"/>
      <c r="P101" s="1078">
        <f>SUM(P97:P100)</f>
        <v>0</v>
      </c>
      <c r="Q101" s="1078"/>
      <c r="R101" s="1064">
        <v>16</v>
      </c>
    </row>
    <row r="102" spans="1:18">
      <c r="A102" s="1064">
        <v>18</v>
      </c>
      <c r="B102" s="2815" t="s">
        <v>4620</v>
      </c>
      <c r="C102" s="1083"/>
      <c r="D102" s="1083"/>
      <c r="E102" s="1084"/>
      <c r="F102" s="1083"/>
      <c r="G102" s="1083"/>
      <c r="H102" s="1084"/>
      <c r="I102" s="1085"/>
      <c r="J102" s="1083"/>
      <c r="K102" s="1084"/>
      <c r="L102" s="1083"/>
      <c r="M102" s="1083"/>
      <c r="N102" s="1084"/>
      <c r="O102" s="1083"/>
      <c r="P102" s="1083"/>
      <c r="Q102" s="1083"/>
      <c r="R102" s="1064">
        <v>17</v>
      </c>
    </row>
    <row r="103" spans="1:18">
      <c r="A103" s="1064">
        <v>19</v>
      </c>
      <c r="B103" s="996" t="s">
        <v>1273</v>
      </c>
      <c r="C103" s="1078"/>
      <c r="D103" s="1078"/>
      <c r="E103" s="1079"/>
      <c r="F103" s="1078"/>
      <c r="G103" s="1078"/>
      <c r="H103" s="1079"/>
      <c r="I103" s="1082"/>
      <c r="J103" s="1078"/>
      <c r="K103" s="1079"/>
      <c r="L103" s="1078"/>
      <c r="M103" s="1078"/>
      <c r="N103" s="1079"/>
      <c r="O103" s="1078"/>
      <c r="P103" s="1078"/>
      <c r="Q103" s="1078"/>
      <c r="R103" s="1064">
        <v>18</v>
      </c>
    </row>
    <row r="104" spans="1:18">
      <c r="A104" s="1064">
        <v>20</v>
      </c>
      <c r="B104" s="996" t="s">
        <v>2496</v>
      </c>
      <c r="C104" s="1058"/>
      <c r="D104" s="1058"/>
      <c r="E104" s="1076"/>
      <c r="F104" s="1058"/>
      <c r="G104" s="1058"/>
      <c r="H104" s="1076"/>
      <c r="I104" s="1081"/>
      <c r="J104" s="1058"/>
      <c r="K104" s="1076"/>
      <c r="L104" s="1058"/>
      <c r="M104" s="1058"/>
      <c r="N104" s="1076"/>
      <c r="O104" s="1058"/>
      <c r="P104" s="1058"/>
      <c r="Q104" s="1058"/>
      <c r="R104" s="1064">
        <v>19</v>
      </c>
    </row>
    <row r="105" spans="1:18">
      <c r="A105" s="1064">
        <v>21</v>
      </c>
      <c r="B105" s="996" t="s">
        <v>1274</v>
      </c>
      <c r="C105" s="1058"/>
      <c r="D105" s="1058"/>
      <c r="E105" s="1076"/>
      <c r="F105" s="1058"/>
      <c r="G105" s="1058"/>
      <c r="H105" s="1076"/>
      <c r="I105" s="1081"/>
      <c r="J105" s="1058"/>
      <c r="K105" s="1076"/>
      <c r="L105" s="1058"/>
      <c r="M105" s="1058"/>
      <c r="N105" s="1076"/>
      <c r="O105" s="1058"/>
      <c r="P105" s="1058"/>
      <c r="Q105" s="1058"/>
      <c r="R105" s="1064">
        <v>20</v>
      </c>
    </row>
    <row r="106" spans="1:18">
      <c r="A106" s="1064">
        <v>22</v>
      </c>
      <c r="B106" s="996" t="s">
        <v>1275</v>
      </c>
      <c r="C106" s="1058"/>
      <c r="D106" s="1058"/>
      <c r="E106" s="1076"/>
      <c r="F106" s="1058"/>
      <c r="G106" s="1058"/>
      <c r="H106" s="1076"/>
      <c r="I106" s="1081"/>
      <c r="J106" s="1058"/>
      <c r="K106" s="1076"/>
      <c r="L106" s="1058"/>
      <c r="M106" s="1058"/>
      <c r="N106" s="1076"/>
      <c r="O106" s="1058"/>
      <c r="P106" s="1058"/>
      <c r="Q106" s="1058"/>
      <c r="R106" s="1064">
        <v>21</v>
      </c>
    </row>
    <row r="107" spans="1:18">
      <c r="A107" s="1064">
        <v>23</v>
      </c>
      <c r="B107" s="996" t="s">
        <v>1276</v>
      </c>
      <c r="C107" s="1058"/>
      <c r="D107" s="1058"/>
      <c r="E107" s="1076"/>
      <c r="F107" s="1058"/>
      <c r="G107" s="1058"/>
      <c r="H107" s="1076"/>
      <c r="I107" s="1081"/>
      <c r="J107" s="1058"/>
      <c r="K107" s="1076"/>
      <c r="L107" s="1058"/>
      <c r="M107" s="1058"/>
      <c r="N107" s="1076"/>
      <c r="O107" s="1058"/>
      <c r="P107" s="1058"/>
      <c r="Q107" s="1058"/>
      <c r="R107" s="1064">
        <v>22</v>
      </c>
    </row>
    <row r="108" spans="1:18">
      <c r="A108" s="1064">
        <v>24</v>
      </c>
      <c r="B108" s="996" t="s">
        <v>2638</v>
      </c>
      <c r="C108" s="1058"/>
      <c r="D108" s="1058"/>
      <c r="E108" s="1076"/>
      <c r="F108" s="1058"/>
      <c r="G108" s="1058"/>
      <c r="H108" s="1076"/>
      <c r="I108" s="1081"/>
      <c r="J108" s="1058"/>
      <c r="K108" s="1076"/>
      <c r="L108" s="1058"/>
      <c r="M108" s="1058"/>
      <c r="N108" s="1076"/>
      <c r="O108" s="1058"/>
      <c r="P108" s="1058"/>
      <c r="Q108" s="1058"/>
      <c r="R108" s="1064">
        <v>23</v>
      </c>
    </row>
    <row r="109" spans="1:18">
      <c r="A109" s="1064">
        <v>25</v>
      </c>
      <c r="B109" s="996" t="s">
        <v>2639</v>
      </c>
      <c r="C109" s="1058"/>
      <c r="D109" s="1058"/>
      <c r="E109" s="1076"/>
      <c r="F109" s="1058"/>
      <c r="G109" s="1058"/>
      <c r="H109" s="1076"/>
      <c r="I109" s="1081"/>
      <c r="J109" s="1058"/>
      <c r="K109" s="1076"/>
      <c r="L109" s="1058"/>
      <c r="M109" s="1058"/>
      <c r="N109" s="1076"/>
      <c r="O109" s="1058"/>
      <c r="P109" s="1058"/>
      <c r="Q109" s="1058"/>
      <c r="R109" s="1064">
        <v>24</v>
      </c>
    </row>
    <row r="110" spans="1:18">
      <c r="A110" s="1064">
        <v>26</v>
      </c>
      <c r="B110" s="996" t="s">
        <v>2640</v>
      </c>
      <c r="C110" s="1058"/>
      <c r="D110" s="1058"/>
      <c r="E110" s="1076"/>
      <c r="F110" s="1058"/>
      <c r="G110" s="1058"/>
      <c r="H110" s="1076"/>
      <c r="I110" s="1081"/>
      <c r="J110" s="1058"/>
      <c r="K110" s="1076"/>
      <c r="L110" s="1058"/>
      <c r="M110" s="1058"/>
      <c r="N110" s="1076"/>
      <c r="O110" s="1058"/>
      <c r="P110" s="1058"/>
      <c r="Q110" s="1058"/>
      <c r="R110" s="1064">
        <v>25</v>
      </c>
    </row>
    <row r="111" spans="1:18">
      <c r="A111" s="1064">
        <v>27</v>
      </c>
      <c r="B111" s="996" t="s">
        <v>599</v>
      </c>
      <c r="C111" s="1058"/>
      <c r="D111" s="1058"/>
      <c r="E111" s="1076"/>
      <c r="F111" s="1058"/>
      <c r="G111" s="1058"/>
      <c r="H111" s="1076"/>
      <c r="I111" s="1081"/>
      <c r="J111" s="1058"/>
      <c r="K111" s="1076"/>
      <c r="L111" s="1058"/>
      <c r="M111" s="1058"/>
      <c r="N111" s="1076"/>
      <c r="O111" s="1058"/>
      <c r="P111" s="1058"/>
      <c r="Q111" s="1058"/>
      <c r="R111" s="1064">
        <v>26</v>
      </c>
    </row>
    <row r="112" spans="1:18">
      <c r="A112" s="1064">
        <v>28</v>
      </c>
      <c r="B112" s="996" t="s">
        <v>1296</v>
      </c>
      <c r="C112" s="1058"/>
      <c r="D112" s="1058"/>
      <c r="E112" s="1076"/>
      <c r="F112" s="1058"/>
      <c r="G112" s="1058"/>
      <c r="H112" s="1076"/>
      <c r="I112" s="1081"/>
      <c r="J112" s="1058"/>
      <c r="K112" s="1076"/>
      <c r="L112" s="1058"/>
      <c r="M112" s="1058"/>
      <c r="N112" s="1076"/>
      <c r="O112" s="1058"/>
      <c r="P112" s="1058"/>
      <c r="Q112" s="1058"/>
      <c r="R112" s="1064">
        <v>27</v>
      </c>
    </row>
    <row r="113" spans="1:18">
      <c r="A113" s="1064">
        <v>29</v>
      </c>
      <c r="B113" s="996" t="s">
        <v>3614</v>
      </c>
      <c r="C113" s="1058"/>
      <c r="D113" s="1058"/>
      <c r="E113" s="1076"/>
      <c r="F113" s="1058"/>
      <c r="G113" s="1058"/>
      <c r="H113" s="1076"/>
      <c r="I113" s="1081"/>
      <c r="J113" s="1058"/>
      <c r="K113" s="1076"/>
      <c r="L113" s="1058"/>
      <c r="M113" s="1058"/>
      <c r="N113" s="1076"/>
      <c r="O113" s="1058"/>
      <c r="P113" s="1058"/>
      <c r="Q113" s="1058"/>
      <c r="R113" s="1064">
        <v>28</v>
      </c>
    </row>
    <row r="114" spans="1:18">
      <c r="A114" s="1064">
        <v>30</v>
      </c>
      <c r="B114" s="996" t="s">
        <v>3619</v>
      </c>
      <c r="C114" s="1058"/>
      <c r="D114" s="1058"/>
      <c r="E114" s="1076"/>
      <c r="F114" s="1058"/>
      <c r="G114" s="1058"/>
      <c r="H114" s="1076"/>
      <c r="I114" s="1081"/>
      <c r="J114" s="1058"/>
      <c r="K114" s="1076"/>
      <c r="L114" s="1058"/>
      <c r="M114" s="1058"/>
      <c r="N114" s="1076"/>
      <c r="O114" s="1058"/>
      <c r="P114" s="1058"/>
      <c r="Q114" s="1058"/>
      <c r="R114" s="1064">
        <v>29</v>
      </c>
    </row>
    <row r="115" spans="1:18">
      <c r="A115" s="1064">
        <v>31</v>
      </c>
      <c r="B115" s="996" t="s">
        <v>2641</v>
      </c>
      <c r="C115" s="1058"/>
      <c r="D115" s="1058"/>
      <c r="E115" s="1076"/>
      <c r="F115" s="1058"/>
      <c r="G115" s="1058"/>
      <c r="H115" s="1076"/>
      <c r="I115" s="1081"/>
      <c r="J115" s="1058"/>
      <c r="K115" s="1076"/>
      <c r="L115" s="1058"/>
      <c r="M115" s="1058"/>
      <c r="N115" s="1076"/>
      <c r="O115" s="1058"/>
      <c r="P115" s="1058"/>
      <c r="Q115" s="1058"/>
      <c r="R115" s="1064">
        <v>30</v>
      </c>
    </row>
    <row r="116" spans="1:18">
      <c r="A116" s="1064">
        <v>32</v>
      </c>
      <c r="B116" s="996" t="s">
        <v>1091</v>
      </c>
      <c r="C116" s="1058"/>
      <c r="D116" s="1058"/>
      <c r="E116" s="1076"/>
      <c r="F116" s="1058"/>
      <c r="G116" s="1058"/>
      <c r="H116" s="1076"/>
      <c r="I116" s="1081"/>
      <c r="J116" s="1058"/>
      <c r="K116" s="1076"/>
      <c r="L116" s="1058"/>
      <c r="M116" s="1058"/>
      <c r="N116" s="1076"/>
      <c r="O116" s="1058"/>
      <c r="P116" s="1058"/>
      <c r="Q116" s="1058"/>
      <c r="R116" s="1064">
        <v>31</v>
      </c>
    </row>
    <row r="117" spans="1:18">
      <c r="A117" s="1064">
        <v>33</v>
      </c>
      <c r="B117" s="996" t="s">
        <v>2642</v>
      </c>
      <c r="C117" s="1058"/>
      <c r="D117" s="1058"/>
      <c r="E117" s="1076"/>
      <c r="F117" s="1058"/>
      <c r="G117" s="1058"/>
      <c r="H117" s="1076"/>
      <c r="I117" s="1081"/>
      <c r="J117" s="1058"/>
      <c r="K117" s="1076"/>
      <c r="L117" s="1058"/>
      <c r="M117" s="1058"/>
      <c r="N117" s="1076"/>
      <c r="O117" s="1058"/>
      <c r="P117" s="1058"/>
      <c r="Q117" s="1058"/>
      <c r="R117" s="1064">
        <v>32</v>
      </c>
    </row>
    <row r="118" spans="1:18">
      <c r="A118" s="1064">
        <v>34</v>
      </c>
      <c r="B118" s="996" t="s">
        <v>2643</v>
      </c>
      <c r="C118" s="1078"/>
      <c r="D118" s="1078">
        <f>SUM(D102:D117)</f>
        <v>0</v>
      </c>
      <c r="E118" s="1079"/>
      <c r="F118" s="1078"/>
      <c r="G118" s="1078">
        <f>SUM(G102:G117)</f>
        <v>0</v>
      </c>
      <c r="H118" s="1079"/>
      <c r="I118" s="1082"/>
      <c r="J118" s="1078">
        <f>SUM(J102:J117)</f>
        <v>0</v>
      </c>
      <c r="K118" s="1079"/>
      <c r="L118" s="1078"/>
      <c r="M118" s="1078">
        <f>SUM(M102:M117)</f>
        <v>0</v>
      </c>
      <c r="N118" s="1079"/>
      <c r="O118" s="1078"/>
      <c r="P118" s="1078">
        <f>SUM(P102:P117)</f>
        <v>0</v>
      </c>
      <c r="Q118" s="1078"/>
      <c r="R118" s="1064">
        <v>33</v>
      </c>
    </row>
    <row r="119" spans="1:18" ht="15.75" thickBot="1">
      <c r="A119" s="1064">
        <v>35</v>
      </c>
      <c r="B119" s="996" t="s">
        <v>2644</v>
      </c>
      <c r="C119" s="1086"/>
      <c r="D119" s="1086"/>
      <c r="E119" s="1087"/>
      <c r="F119" s="1086"/>
      <c r="G119" s="1086"/>
      <c r="H119" s="1087"/>
      <c r="I119" s="1088"/>
      <c r="J119" s="1086"/>
      <c r="K119" s="1087"/>
      <c r="L119" s="1086"/>
      <c r="M119" s="1086"/>
      <c r="N119" s="1087"/>
      <c r="O119" s="1086"/>
      <c r="P119" s="1086"/>
      <c r="Q119" s="1086"/>
      <c r="R119" s="1064">
        <v>34</v>
      </c>
    </row>
    <row r="120" spans="1:18" ht="15.75" thickBot="1">
      <c r="A120" s="1064">
        <v>36</v>
      </c>
      <c r="B120" s="996" t="s">
        <v>2645</v>
      </c>
      <c r="C120" s="1039"/>
      <c r="D120" s="1039"/>
      <c r="E120" s="1039"/>
      <c r="F120" s="1039"/>
      <c r="G120" s="1039"/>
      <c r="H120" s="1039"/>
      <c r="I120" s="1089"/>
      <c r="J120" s="1090"/>
      <c r="K120" s="1039"/>
      <c r="L120" s="1090"/>
      <c r="M120" s="1090"/>
      <c r="N120" s="1039"/>
      <c r="O120" s="1090"/>
      <c r="P120" s="1090"/>
      <c r="Q120" s="1090"/>
      <c r="R120" s="1064">
        <v>35</v>
      </c>
    </row>
    <row r="121" spans="1:18">
      <c r="A121" s="1034">
        <v>37</v>
      </c>
      <c r="B121" s="985" t="s">
        <v>2646</v>
      </c>
      <c r="C121" s="985"/>
      <c r="D121" s="985"/>
      <c r="E121" s="985"/>
      <c r="F121" s="985"/>
      <c r="G121" s="985"/>
      <c r="H121" s="985"/>
      <c r="I121" s="1034"/>
      <c r="J121" s="985"/>
      <c r="K121" s="985"/>
      <c r="L121" s="985"/>
      <c r="M121" s="985"/>
      <c r="N121" s="985"/>
      <c r="O121" s="985"/>
      <c r="P121" s="985"/>
      <c r="Q121" s="922"/>
      <c r="R121" s="1034">
        <v>36</v>
      </c>
    </row>
    <row r="122" spans="1:18">
      <c r="A122" s="1064"/>
      <c r="B122" s="996" t="s">
        <v>2647</v>
      </c>
      <c r="C122" s="996"/>
      <c r="D122" s="996"/>
      <c r="E122" s="996"/>
      <c r="F122" s="996"/>
      <c r="G122" s="996"/>
      <c r="H122" s="996"/>
      <c r="I122" s="1064"/>
      <c r="J122" s="996"/>
      <c r="K122" s="996"/>
      <c r="L122" s="996"/>
      <c r="M122" s="996"/>
      <c r="N122" s="996"/>
      <c r="O122" s="996"/>
      <c r="P122" s="996"/>
      <c r="Q122" s="937"/>
      <c r="R122" s="1064"/>
    </row>
    <row r="123" spans="1:18">
      <c r="A123" s="1064">
        <v>38</v>
      </c>
      <c r="B123" s="996" t="s">
        <v>2648</v>
      </c>
      <c r="C123" s="1076"/>
      <c r="D123" s="1076"/>
      <c r="E123" s="1076"/>
      <c r="F123" s="1076"/>
      <c r="G123" s="1076"/>
      <c r="H123" s="1076"/>
      <c r="I123" s="1091"/>
      <c r="J123" s="1076"/>
      <c r="K123" s="1076"/>
      <c r="L123" s="1076"/>
      <c r="M123" s="1076"/>
      <c r="N123" s="1076"/>
      <c r="O123" s="1076"/>
      <c r="P123" s="1076"/>
      <c r="Q123" s="1058"/>
      <c r="R123" s="1064">
        <v>37</v>
      </c>
    </row>
    <row r="124" spans="1:18">
      <c r="A124" s="1034">
        <v>39</v>
      </c>
      <c r="B124" s="985" t="s">
        <v>404</v>
      </c>
      <c r="C124" s="1052"/>
      <c r="D124" s="1052"/>
      <c r="E124" s="1052"/>
      <c r="F124" s="1052"/>
      <c r="G124" s="1052"/>
      <c r="H124" s="1052"/>
      <c r="I124" s="1092"/>
      <c r="J124" s="1052"/>
      <c r="K124" s="1052"/>
      <c r="L124" s="1052"/>
      <c r="M124" s="1052"/>
      <c r="N124" s="1052"/>
      <c r="O124" s="1052"/>
      <c r="P124" s="1052"/>
      <c r="Q124" s="995"/>
      <c r="R124" s="1034">
        <v>38</v>
      </c>
    </row>
    <row r="125" spans="1:18">
      <c r="A125" s="1064"/>
      <c r="B125" s="996" t="s">
        <v>405</v>
      </c>
      <c r="C125" s="1076"/>
      <c r="D125" s="1076"/>
      <c r="E125" s="1076"/>
      <c r="F125" s="1076"/>
      <c r="G125" s="1076"/>
      <c r="H125" s="1076"/>
      <c r="I125" s="1091"/>
      <c r="J125" s="1076"/>
      <c r="K125" s="1076"/>
      <c r="L125" s="1076"/>
      <c r="M125" s="1076"/>
      <c r="N125" s="1076"/>
      <c r="O125" s="1076"/>
      <c r="P125" s="1076"/>
      <c r="Q125" s="1058"/>
      <c r="R125" s="1064"/>
    </row>
    <row r="126" spans="1:18">
      <c r="A126" s="1034">
        <v>40</v>
      </c>
      <c r="B126" s="985" t="s">
        <v>87</v>
      </c>
      <c r="C126" s="1093"/>
      <c r="D126" s="1093"/>
      <c r="E126" s="1093"/>
      <c r="F126" s="1093"/>
      <c r="G126" s="1093"/>
      <c r="H126" s="1093"/>
      <c r="I126" s="1094"/>
      <c r="J126" s="1093"/>
      <c r="K126" s="1093"/>
      <c r="L126" s="1093"/>
      <c r="M126" s="1093"/>
      <c r="N126" s="1093"/>
      <c r="O126" s="1093"/>
      <c r="P126" s="1093"/>
      <c r="Q126" s="1095"/>
      <c r="R126" s="1034">
        <v>39</v>
      </c>
    </row>
    <row r="127" spans="1:18">
      <c r="A127" s="1064"/>
      <c r="B127" s="996" t="s">
        <v>88</v>
      </c>
      <c r="C127" s="1096"/>
      <c r="D127" s="1096"/>
      <c r="E127" s="1096"/>
      <c r="F127" s="1096"/>
      <c r="G127" s="1096"/>
      <c r="H127" s="1096"/>
      <c r="I127" s="1097"/>
      <c r="J127" s="1096"/>
      <c r="K127" s="1096"/>
      <c r="L127" s="1096"/>
      <c r="M127" s="1096"/>
      <c r="N127" s="1096"/>
      <c r="O127" s="1096"/>
      <c r="P127" s="1096"/>
      <c r="Q127" s="1098"/>
      <c r="R127" s="1064"/>
    </row>
    <row r="128" spans="1:18">
      <c r="A128" s="1064">
        <v>41</v>
      </c>
      <c r="B128" s="996" t="s">
        <v>89</v>
      </c>
      <c r="C128" s="1096"/>
      <c r="D128" s="1096"/>
      <c r="E128" s="1096"/>
      <c r="F128" s="1096"/>
      <c r="G128" s="1096"/>
      <c r="H128" s="1096"/>
      <c r="I128" s="1097"/>
      <c r="J128" s="1096"/>
      <c r="K128" s="1096"/>
      <c r="L128" s="1096"/>
      <c r="M128" s="1096"/>
      <c r="N128" s="1096"/>
      <c r="O128" s="1096"/>
      <c r="P128" s="1096"/>
      <c r="Q128" s="1098"/>
      <c r="R128" s="1064">
        <v>40</v>
      </c>
    </row>
    <row r="129" spans="1:18">
      <c r="A129" s="1064">
        <v>42</v>
      </c>
      <c r="B129" s="996" t="s">
        <v>90</v>
      </c>
      <c r="C129" s="1096"/>
      <c r="D129" s="1096"/>
      <c r="E129" s="1096"/>
      <c r="F129" s="1096"/>
      <c r="G129" s="1096"/>
      <c r="H129" s="1096"/>
      <c r="I129" s="1097"/>
      <c r="J129" s="1096"/>
      <c r="K129" s="1096"/>
      <c r="L129" s="1096"/>
      <c r="M129" s="1096"/>
      <c r="N129" s="1096"/>
      <c r="O129" s="1096"/>
      <c r="P129" s="1096"/>
      <c r="Q129" s="1098"/>
      <c r="R129" s="1064">
        <v>41</v>
      </c>
    </row>
    <row r="130" spans="1:18">
      <c r="A130" s="1064">
        <v>43</v>
      </c>
      <c r="B130" s="996" t="s">
        <v>91</v>
      </c>
      <c r="C130" s="1096"/>
      <c r="D130" s="1096"/>
      <c r="E130" s="1096"/>
      <c r="F130" s="1096"/>
      <c r="G130" s="1096"/>
      <c r="H130" s="1096"/>
      <c r="I130" s="1097"/>
      <c r="J130" s="1096"/>
      <c r="K130" s="1096"/>
      <c r="L130" s="1096"/>
      <c r="M130" s="1096"/>
      <c r="N130" s="1096"/>
      <c r="O130" s="1096"/>
      <c r="P130" s="1096"/>
      <c r="Q130" s="1098"/>
      <c r="R130" s="1064">
        <v>42</v>
      </c>
    </row>
    <row r="131" spans="1:18" ht="15.75" thickBot="1">
      <c r="A131" s="1053">
        <v>44</v>
      </c>
      <c r="B131" s="1001" t="s">
        <v>92</v>
      </c>
      <c r="C131" s="1099"/>
      <c r="D131" s="1099"/>
      <c r="E131" s="1099"/>
      <c r="F131" s="1099"/>
      <c r="G131" s="1099"/>
      <c r="H131" s="1099"/>
      <c r="I131" s="1100"/>
      <c r="J131" s="1099"/>
      <c r="K131" s="1099"/>
      <c r="L131" s="1099"/>
      <c r="M131" s="1099"/>
      <c r="N131" s="1099"/>
      <c r="O131" s="1099"/>
      <c r="P131" s="1099"/>
      <c r="Q131" s="1101"/>
      <c r="R131" s="1053">
        <v>43</v>
      </c>
    </row>
    <row r="132" spans="1:18">
      <c r="A132" s="1542" t="s">
        <v>4666</v>
      </c>
      <c r="B132" s="2555"/>
      <c r="C132" s="2555"/>
      <c r="D132" s="922"/>
      <c r="E132" s="922"/>
      <c r="F132" s="922"/>
      <c r="G132" s="922"/>
      <c r="H132" s="922"/>
      <c r="I132" s="1542" t="s">
        <v>4666</v>
      </c>
      <c r="J132" s="2555"/>
      <c r="K132" s="2555"/>
      <c r="L132" s="922"/>
      <c r="M132" s="922"/>
      <c r="N132" s="922"/>
      <c r="O132" s="922"/>
      <c r="P132" s="922"/>
      <c r="Q132" s="923" t="s">
        <v>93</v>
      </c>
      <c r="R132" s="923"/>
    </row>
    <row r="133" spans="1:18">
      <c r="A133" s="923" t="s">
        <v>96</v>
      </c>
      <c r="B133" s="923"/>
      <c r="C133" s="923"/>
      <c r="D133" s="923"/>
      <c r="E133" s="923"/>
      <c r="F133" s="923"/>
      <c r="G133" s="923"/>
      <c r="H133" s="923"/>
      <c r="I133" s="923" t="s">
        <v>97</v>
      </c>
      <c r="J133" s="923"/>
      <c r="K133" s="923"/>
      <c r="L133" s="923"/>
      <c r="M133" s="923"/>
      <c r="N133" s="923"/>
      <c r="O133" s="923"/>
      <c r="P133" s="923"/>
      <c r="Q133" s="923"/>
      <c r="R133" s="923"/>
    </row>
  </sheetData>
  <mergeCells count="1">
    <mergeCell ref="A77:H77"/>
  </mergeCells>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139"/>
  <sheetViews>
    <sheetView defaultGridColor="0" colorId="22" zoomScale="60" zoomScaleNormal="60" zoomScaleSheetLayoutView="50" workbookViewId="0">
      <selection activeCell="H54" sqref="H54"/>
    </sheetView>
  </sheetViews>
  <sheetFormatPr defaultColWidth="9.6640625" defaultRowHeight="15"/>
  <cols>
    <col min="1" max="1" width="4.6640625" customWidth="1"/>
    <col min="2" max="2" width="48.33203125" customWidth="1"/>
    <col min="3" max="3" width="14.6640625" customWidth="1"/>
    <col min="4" max="4" width="16.21875" customWidth="1"/>
    <col min="5" max="5" width="14.6640625" customWidth="1"/>
    <col min="6" max="6" width="17" customWidth="1"/>
    <col min="7" max="7" width="2.6640625" customWidth="1"/>
    <col min="8" max="8" width="15.6640625" customWidth="1"/>
    <col min="9" max="9" width="18.44140625" customWidth="1"/>
    <col min="10" max="10" width="17.6640625" customWidth="1"/>
    <col min="11" max="12" width="15.6640625" customWidth="1"/>
    <col min="13" max="13" width="18.77734375" customWidth="1"/>
    <col min="14" max="14" width="4.6640625" customWidth="1"/>
  </cols>
  <sheetData>
    <row r="1" spans="1:14">
      <c r="A1" s="924" t="s">
        <v>1789</v>
      </c>
      <c r="B1" s="925"/>
      <c r="C1" s="1028" t="s">
        <v>1335</v>
      </c>
      <c r="D1" s="1031"/>
      <c r="E1" s="1030" t="s">
        <v>1791</v>
      </c>
      <c r="F1" s="1030" t="s">
        <v>1792</v>
      </c>
      <c r="G1" s="922"/>
      <c r="H1" s="924" t="s">
        <v>1789</v>
      </c>
      <c r="I1" s="981"/>
      <c r="J1" s="1028" t="s">
        <v>1335</v>
      </c>
      <c r="K1" s="1031"/>
      <c r="L1" s="1030" t="s">
        <v>1791</v>
      </c>
      <c r="M1" s="1032" t="s">
        <v>1792</v>
      </c>
      <c r="N1" s="1015"/>
    </row>
    <row r="2" spans="1:14">
      <c r="A2" s="72" t="str">
        <f>'Data Sheet'!$C$25</f>
        <v xml:space="preserve"> New York State Electric &amp; Gas Corporation</v>
      </c>
      <c r="B2" s="922"/>
      <c r="C2" s="984" t="s">
        <v>1128</v>
      </c>
      <c r="D2" s="922"/>
      <c r="E2" s="1033" t="s">
        <v>1794</v>
      </c>
      <c r="F2" s="1043"/>
      <c r="G2" s="922"/>
      <c r="H2" s="72" t="str">
        <f>'Data Sheet'!$C$25</f>
        <v xml:space="preserve"> New York State Electric &amp; Gas Corporation</v>
      </c>
      <c r="I2" s="985"/>
      <c r="J2" s="984" t="s">
        <v>1128</v>
      </c>
      <c r="K2" s="922"/>
      <c r="L2" s="1033" t="s">
        <v>1794</v>
      </c>
      <c r="M2" s="982"/>
      <c r="N2" s="983"/>
    </row>
    <row r="3" spans="1:14" ht="15" customHeight="1" thickBot="1">
      <c r="A3" s="1000"/>
      <c r="B3" s="974"/>
      <c r="C3" s="1000" t="s">
        <v>1129</v>
      </c>
      <c r="D3" s="1001"/>
      <c r="E3" s="1102" t="str">
        <f>'Data Sheet'!$C$40</f>
        <v xml:space="preserve"> </v>
      </c>
      <c r="F3" s="1053" t="str">
        <f>'Data Sheet'!$C$38</f>
        <v>12/31/2016</v>
      </c>
      <c r="G3" s="922"/>
      <c r="H3" s="1000"/>
      <c r="I3" s="1001"/>
      <c r="J3" s="1000" t="s">
        <v>1129</v>
      </c>
      <c r="K3" s="1001"/>
      <c r="L3" s="1102" t="str">
        <f>'Data Sheet'!$C$40</f>
        <v xml:space="preserve"> </v>
      </c>
      <c r="M3" s="1048" t="str">
        <f>'Data Sheet'!$C$38</f>
        <v>12/31/2016</v>
      </c>
      <c r="N3" s="1047"/>
    </row>
    <row r="4" spans="1:14" ht="15" customHeight="1" thickBot="1">
      <c r="A4" s="579" t="s">
        <v>98</v>
      </c>
      <c r="B4" s="580"/>
      <c r="C4" s="580"/>
      <c r="D4" s="1036"/>
      <c r="E4" s="1036"/>
      <c r="F4" s="1037"/>
      <c r="G4" s="922"/>
      <c r="H4" s="579" t="s">
        <v>823</v>
      </c>
      <c r="I4" s="580"/>
      <c r="J4" s="580"/>
      <c r="K4" s="580"/>
      <c r="L4" s="1036"/>
      <c r="M4" s="1038"/>
      <c r="N4" s="1001"/>
    </row>
    <row r="5" spans="1:14" ht="15.75">
      <c r="A5" s="68"/>
      <c r="B5" s="71"/>
      <c r="C5" s="71"/>
      <c r="D5" s="923"/>
      <c r="E5" s="923"/>
      <c r="F5" s="1015"/>
      <c r="G5" s="922"/>
      <c r="H5" s="68"/>
      <c r="I5" s="71"/>
      <c r="J5" s="71"/>
      <c r="K5" s="71"/>
      <c r="L5" s="923"/>
      <c r="M5" s="1041"/>
      <c r="N5" s="985"/>
    </row>
    <row r="6" spans="1:14">
      <c r="A6" s="984" t="s">
        <v>824</v>
      </c>
      <c r="B6" s="922"/>
      <c r="C6" s="922" t="s">
        <v>825</v>
      </c>
      <c r="D6" s="922"/>
      <c r="E6" s="922"/>
      <c r="F6" s="985"/>
      <c r="G6" s="922"/>
      <c r="H6" s="984" t="s">
        <v>826</v>
      </c>
      <c r="I6" s="922"/>
      <c r="J6" s="922"/>
      <c r="K6" s="922" t="s">
        <v>827</v>
      </c>
      <c r="L6" s="922"/>
      <c r="M6" s="922"/>
      <c r="N6" s="985"/>
    </row>
    <row r="7" spans="1:14">
      <c r="A7" s="984" t="s">
        <v>828</v>
      </c>
      <c r="B7" s="922"/>
      <c r="C7" s="922" t="s">
        <v>829</v>
      </c>
      <c r="D7" s="922"/>
      <c r="E7" s="922"/>
      <c r="F7" s="985"/>
      <c r="G7" s="922"/>
      <c r="H7" s="984" t="s">
        <v>830</v>
      </c>
      <c r="I7" s="922"/>
      <c r="J7" s="922"/>
      <c r="K7" s="922" t="s">
        <v>831</v>
      </c>
      <c r="L7" s="922"/>
      <c r="M7" s="922"/>
      <c r="N7" s="985"/>
    </row>
    <row r="8" spans="1:14">
      <c r="A8" s="984" t="s">
        <v>832</v>
      </c>
      <c r="B8" s="922"/>
      <c r="C8" s="922" t="s">
        <v>833</v>
      </c>
      <c r="D8" s="922"/>
      <c r="E8" s="922"/>
      <c r="F8" s="985"/>
      <c r="G8" s="922"/>
      <c r="H8" s="984" t="s">
        <v>834</v>
      </c>
      <c r="I8" s="922"/>
      <c r="J8" s="922"/>
      <c r="K8" s="922" t="s">
        <v>835</v>
      </c>
      <c r="L8" s="922"/>
      <c r="M8" s="922"/>
      <c r="N8" s="985"/>
    </row>
    <row r="9" spans="1:14">
      <c r="A9" s="984" t="s">
        <v>836</v>
      </c>
      <c r="B9" s="922"/>
      <c r="C9" s="922" t="s">
        <v>837</v>
      </c>
      <c r="D9" s="922"/>
      <c r="E9" s="922"/>
      <c r="F9" s="985"/>
      <c r="G9" s="922"/>
      <c r="H9" s="984" t="s">
        <v>838</v>
      </c>
      <c r="I9" s="922"/>
      <c r="J9" s="922"/>
      <c r="K9" s="922"/>
      <c r="L9" s="922"/>
      <c r="M9" s="922"/>
      <c r="N9" s="985"/>
    </row>
    <row r="10" spans="1:14">
      <c r="A10" s="984" t="s">
        <v>839</v>
      </c>
      <c r="B10" s="922"/>
      <c r="C10" s="922" t="s">
        <v>840</v>
      </c>
      <c r="D10" s="922"/>
      <c r="E10" s="922"/>
      <c r="F10" s="985"/>
      <c r="G10" s="922"/>
      <c r="H10" s="984" t="s">
        <v>841</v>
      </c>
      <c r="I10" s="922"/>
      <c r="J10" s="922"/>
      <c r="K10" s="922"/>
      <c r="L10" s="922"/>
      <c r="M10" s="922"/>
      <c r="N10" s="985"/>
    </row>
    <row r="11" spans="1:14">
      <c r="A11" s="984" t="s">
        <v>842</v>
      </c>
      <c r="B11" s="922"/>
      <c r="C11" s="922"/>
      <c r="D11" s="922"/>
      <c r="E11" s="922"/>
      <c r="F11" s="985"/>
      <c r="G11" s="922"/>
      <c r="H11" s="984"/>
      <c r="I11" s="922"/>
      <c r="J11" s="922"/>
      <c r="K11" s="922"/>
      <c r="L11" s="922"/>
      <c r="M11" s="922"/>
      <c r="N11" s="985"/>
    </row>
    <row r="12" spans="1:14" ht="15.75" thickBot="1">
      <c r="A12" s="1000"/>
      <c r="B12" s="974"/>
      <c r="C12" s="974"/>
      <c r="D12" s="974"/>
      <c r="E12" s="974"/>
      <c r="F12" s="1001"/>
      <c r="G12" s="922"/>
      <c r="H12" s="1000"/>
      <c r="I12" s="974"/>
      <c r="J12" s="974"/>
      <c r="K12" s="974"/>
      <c r="L12" s="974"/>
      <c r="M12" s="974"/>
      <c r="N12" s="1001"/>
    </row>
    <row r="13" spans="1:14">
      <c r="A13" s="1034"/>
      <c r="B13" s="985"/>
      <c r="C13" s="922"/>
      <c r="D13" s="985"/>
      <c r="E13" s="922"/>
      <c r="F13" s="1577"/>
      <c r="G13" s="922"/>
      <c r="H13" s="984"/>
      <c r="I13" s="985"/>
      <c r="J13" s="922"/>
      <c r="K13" s="985"/>
      <c r="L13" s="922"/>
      <c r="M13" s="985"/>
      <c r="N13" s="985"/>
    </row>
    <row r="14" spans="1:14">
      <c r="A14" s="1044"/>
      <c r="B14" s="985"/>
      <c r="C14" s="17" t="s">
        <v>5241</v>
      </c>
      <c r="D14" s="935"/>
      <c r="E14" s="17" t="s">
        <v>5245</v>
      </c>
      <c r="F14" s="983"/>
      <c r="G14" s="922"/>
      <c r="H14" s="72" t="s">
        <v>5248</v>
      </c>
      <c r="I14" s="983"/>
      <c r="J14" s="984" t="s">
        <v>844</v>
      </c>
      <c r="K14" s="985"/>
      <c r="L14" s="984" t="s">
        <v>844</v>
      </c>
      <c r="M14" s="985"/>
      <c r="N14" s="985"/>
    </row>
    <row r="15" spans="1:14">
      <c r="A15" s="1043" t="s">
        <v>1718</v>
      </c>
      <c r="B15" s="983" t="s">
        <v>1772</v>
      </c>
      <c r="C15" s="17" t="s">
        <v>5242</v>
      </c>
      <c r="D15" s="985"/>
      <c r="E15" s="17" t="s">
        <v>5246</v>
      </c>
      <c r="F15" s="935"/>
      <c r="G15" s="922"/>
      <c r="H15" s="72" t="s">
        <v>5249</v>
      </c>
      <c r="I15" s="935"/>
      <c r="J15" s="984" t="s">
        <v>846</v>
      </c>
      <c r="K15" s="985"/>
      <c r="L15" s="984" t="s">
        <v>846</v>
      </c>
      <c r="M15" s="985"/>
      <c r="N15" s="1043" t="s">
        <v>1718</v>
      </c>
    </row>
    <row r="16" spans="1:14">
      <c r="A16" s="1043" t="s">
        <v>1721</v>
      </c>
      <c r="B16" s="983"/>
      <c r="C16" s="922"/>
      <c r="D16" s="985"/>
      <c r="E16" s="922"/>
      <c r="F16" s="985"/>
      <c r="G16" s="922"/>
      <c r="H16" s="1033"/>
      <c r="I16" s="935"/>
      <c r="J16" s="922"/>
      <c r="K16" s="985"/>
      <c r="L16" s="922"/>
      <c r="M16" s="985"/>
      <c r="N16" s="1043" t="s">
        <v>1721</v>
      </c>
    </row>
    <row r="17" spans="1:14" ht="15.75" thickBot="1">
      <c r="A17" s="1045"/>
      <c r="B17" s="1047" t="s">
        <v>3007</v>
      </c>
      <c r="C17" s="1036" t="s">
        <v>3008</v>
      </c>
      <c r="D17" s="1047"/>
      <c r="E17" s="1036" t="s">
        <v>3009</v>
      </c>
      <c r="F17" s="1047"/>
      <c r="G17" s="922"/>
      <c r="H17" s="1048" t="s">
        <v>3010</v>
      </c>
      <c r="I17" s="1047"/>
      <c r="J17" s="1036" t="s">
        <v>2337</v>
      </c>
      <c r="K17" s="1047"/>
      <c r="L17" s="1036" t="s">
        <v>2338</v>
      </c>
      <c r="M17" s="1047"/>
      <c r="N17" s="1045"/>
    </row>
    <row r="18" spans="1:14">
      <c r="A18" s="1064">
        <v>1</v>
      </c>
      <c r="B18" s="996" t="s">
        <v>847</v>
      </c>
      <c r="C18" s="77" t="s">
        <v>5243</v>
      </c>
      <c r="D18" s="996"/>
      <c r="E18" s="396" t="s">
        <v>5247</v>
      </c>
      <c r="F18" s="994"/>
      <c r="G18" s="922"/>
      <c r="H18" s="396" t="s">
        <v>5247</v>
      </c>
      <c r="I18" s="996"/>
      <c r="J18" s="937"/>
      <c r="K18" s="996"/>
      <c r="L18" s="999"/>
      <c r="M18" s="994"/>
      <c r="N18" s="1064">
        <v>1</v>
      </c>
    </row>
    <row r="19" spans="1:14">
      <c r="A19" s="1064">
        <v>2</v>
      </c>
      <c r="B19" s="996" t="s">
        <v>848</v>
      </c>
      <c r="C19" s="77" t="s">
        <v>5244</v>
      </c>
      <c r="D19" s="996"/>
      <c r="E19" s="396" t="s">
        <v>5244</v>
      </c>
      <c r="F19" s="1022"/>
      <c r="G19" s="922"/>
      <c r="H19" s="396" t="s">
        <v>5244</v>
      </c>
      <c r="I19" s="996"/>
      <c r="J19" s="937"/>
      <c r="K19" s="996"/>
      <c r="L19" s="1057"/>
      <c r="M19" s="1022"/>
      <c r="N19" s="1064">
        <v>2</v>
      </c>
    </row>
    <row r="20" spans="1:14">
      <c r="A20" s="1064">
        <v>3</v>
      </c>
      <c r="B20" s="996" t="s">
        <v>1258</v>
      </c>
      <c r="C20" s="937">
        <v>1948</v>
      </c>
      <c r="D20" s="996"/>
      <c r="E20" s="2923">
        <v>1983</v>
      </c>
      <c r="F20" s="1022"/>
      <c r="G20" s="922"/>
      <c r="H20" s="936">
        <v>1928</v>
      </c>
      <c r="I20" s="996"/>
      <c r="J20" s="937"/>
      <c r="K20" s="996"/>
      <c r="L20" s="1057"/>
      <c r="M20" s="1022"/>
      <c r="N20" s="1064">
        <v>3</v>
      </c>
    </row>
    <row r="21" spans="1:14">
      <c r="A21" s="1070">
        <v>4</v>
      </c>
      <c r="B21" s="996" t="s">
        <v>1259</v>
      </c>
      <c r="C21" s="937">
        <v>1956</v>
      </c>
      <c r="D21" s="996"/>
      <c r="E21" s="937">
        <v>1983</v>
      </c>
      <c r="F21" s="996"/>
      <c r="G21" s="922"/>
      <c r="H21" s="1075">
        <v>1985</v>
      </c>
      <c r="I21" s="1103"/>
      <c r="J21" s="937"/>
      <c r="K21" s="996"/>
      <c r="L21" s="937"/>
      <c r="M21" s="996"/>
      <c r="N21" s="1070">
        <v>4</v>
      </c>
    </row>
    <row r="22" spans="1:14">
      <c r="A22" s="1049">
        <v>5</v>
      </c>
      <c r="B22" s="985" t="s">
        <v>849</v>
      </c>
      <c r="C22" s="922">
        <v>15</v>
      </c>
      <c r="D22" s="985"/>
      <c r="E22" s="922">
        <v>18.5</v>
      </c>
      <c r="F22" s="985"/>
      <c r="G22" s="922"/>
      <c r="H22" s="1050">
        <v>13.68</v>
      </c>
      <c r="I22" s="1104"/>
      <c r="J22" s="922"/>
      <c r="K22" s="985"/>
      <c r="L22" s="922"/>
      <c r="M22" s="985"/>
      <c r="N22" s="1049">
        <v>5</v>
      </c>
    </row>
    <row r="23" spans="1:14">
      <c r="A23" s="1070"/>
      <c r="B23" s="996" t="s">
        <v>850</v>
      </c>
      <c r="C23" s="937"/>
      <c r="D23" s="996"/>
      <c r="E23" s="937"/>
      <c r="F23" s="996"/>
      <c r="G23" s="922"/>
      <c r="H23" s="1075"/>
      <c r="I23" s="1103"/>
      <c r="J23" s="937"/>
      <c r="K23" s="996"/>
      <c r="L23" s="937"/>
      <c r="M23" s="996"/>
      <c r="N23" s="1070"/>
    </row>
    <row r="24" spans="1:14">
      <c r="A24" s="1070">
        <v>6</v>
      </c>
      <c r="B24" s="996" t="s">
        <v>851</v>
      </c>
      <c r="C24" s="937">
        <v>16</v>
      </c>
      <c r="D24" s="996"/>
      <c r="E24" s="937">
        <v>18</v>
      </c>
      <c r="F24" s="996"/>
      <c r="G24" s="922"/>
      <c r="H24" s="1075">
        <v>9</v>
      </c>
      <c r="I24" s="1103"/>
      <c r="J24" s="937"/>
      <c r="K24" s="996"/>
      <c r="L24" s="937"/>
      <c r="M24" s="996"/>
      <c r="N24" s="1070">
        <v>6</v>
      </c>
    </row>
    <row r="25" spans="1:14">
      <c r="A25" s="1070">
        <v>7</v>
      </c>
      <c r="B25" s="996" t="s">
        <v>1263</v>
      </c>
      <c r="C25" s="937">
        <v>7509</v>
      </c>
      <c r="D25" s="996"/>
      <c r="E25" s="937">
        <v>6163</v>
      </c>
      <c r="F25" s="996"/>
      <c r="G25" s="922"/>
      <c r="H25" s="1075">
        <v>6922</v>
      </c>
      <c r="I25" s="1103"/>
      <c r="J25" s="937"/>
      <c r="K25" s="996"/>
      <c r="L25" s="937"/>
      <c r="M25" s="996"/>
      <c r="N25" s="1070">
        <v>7</v>
      </c>
    </row>
    <row r="26" spans="1:14">
      <c r="A26" s="1070">
        <v>8</v>
      </c>
      <c r="B26" s="996" t="s">
        <v>852</v>
      </c>
      <c r="C26" s="937"/>
      <c r="D26" s="996"/>
      <c r="E26" s="937"/>
      <c r="F26" s="996"/>
      <c r="G26" s="922"/>
      <c r="H26" s="1075"/>
      <c r="I26" s="1103"/>
      <c r="J26" s="937"/>
      <c r="K26" s="996"/>
      <c r="L26" s="937"/>
      <c r="M26" s="996"/>
      <c r="N26" s="1070">
        <v>8</v>
      </c>
    </row>
    <row r="27" spans="1:14">
      <c r="A27" s="1070">
        <v>9</v>
      </c>
      <c r="B27" s="996" t="s">
        <v>853</v>
      </c>
      <c r="C27" s="937">
        <v>15</v>
      </c>
      <c r="D27" s="996"/>
      <c r="E27" s="937">
        <v>17</v>
      </c>
      <c r="F27" s="996"/>
      <c r="G27" s="922"/>
      <c r="H27" s="1075">
        <v>14</v>
      </c>
      <c r="I27" s="1103"/>
      <c r="J27" s="937"/>
      <c r="K27" s="996"/>
      <c r="L27" s="937"/>
      <c r="M27" s="996"/>
      <c r="N27" s="1070">
        <v>9</v>
      </c>
    </row>
    <row r="28" spans="1:14">
      <c r="A28" s="1070">
        <v>10</v>
      </c>
      <c r="B28" s="996" t="s">
        <v>854</v>
      </c>
      <c r="C28" s="937"/>
      <c r="D28" s="996"/>
      <c r="E28" s="937"/>
      <c r="F28" s="996"/>
      <c r="G28" s="922"/>
      <c r="H28" s="1075"/>
      <c r="I28" s="1103"/>
      <c r="J28" s="937"/>
      <c r="K28" s="996"/>
      <c r="L28" s="937"/>
      <c r="M28" s="996"/>
      <c r="N28" s="1070">
        <v>10</v>
      </c>
    </row>
    <row r="29" spans="1:14">
      <c r="A29" s="1070">
        <v>11</v>
      </c>
      <c r="B29" s="996" t="s">
        <v>1267</v>
      </c>
      <c r="C29" s="1058"/>
      <c r="D29" s="1076"/>
      <c r="E29" s="1058"/>
      <c r="F29" s="1076"/>
      <c r="G29" s="995"/>
      <c r="H29" s="1077"/>
      <c r="I29" s="1105"/>
      <c r="J29" s="1058"/>
      <c r="K29" s="1076"/>
      <c r="L29" s="1058"/>
      <c r="M29" s="1076"/>
      <c r="N29" s="1070">
        <v>11</v>
      </c>
    </row>
    <row r="30" spans="1:14">
      <c r="A30" s="1070">
        <v>12</v>
      </c>
      <c r="B30" s="996" t="s">
        <v>1268</v>
      </c>
      <c r="C30" s="1058">
        <v>66578330</v>
      </c>
      <c r="D30" s="1076"/>
      <c r="E30" s="1058">
        <v>46538630</v>
      </c>
      <c r="F30" s="1076"/>
      <c r="G30" s="995"/>
      <c r="H30" s="1077">
        <v>39542670</v>
      </c>
      <c r="I30" s="1105"/>
      <c r="J30" s="1058"/>
      <c r="K30" s="1076"/>
      <c r="L30" s="1058"/>
      <c r="M30" s="1076"/>
      <c r="N30" s="1070">
        <v>12</v>
      </c>
    </row>
    <row r="31" spans="1:14">
      <c r="A31" s="1070">
        <v>13</v>
      </c>
      <c r="B31" s="996" t="s">
        <v>855</v>
      </c>
      <c r="C31" s="937"/>
      <c r="D31" s="996"/>
      <c r="E31" s="937"/>
      <c r="F31" s="996"/>
      <c r="G31" s="922"/>
      <c r="H31" s="1075"/>
      <c r="I31" s="1103"/>
      <c r="J31" s="937"/>
      <c r="K31" s="996"/>
      <c r="L31" s="937"/>
      <c r="M31" s="996"/>
      <c r="N31" s="1070">
        <v>13</v>
      </c>
    </row>
    <row r="32" spans="1:14">
      <c r="A32" s="1064">
        <v>14</v>
      </c>
      <c r="B32" s="996" t="s">
        <v>856</v>
      </c>
      <c r="C32" s="1078">
        <v>387040</v>
      </c>
      <c r="D32" s="1079"/>
      <c r="E32" s="1078">
        <v>2696391</v>
      </c>
      <c r="F32" s="1079"/>
      <c r="G32" s="1106"/>
      <c r="H32" s="1082">
        <v>373181</v>
      </c>
      <c r="I32" s="1079"/>
      <c r="J32" s="1078"/>
      <c r="K32" s="1079"/>
      <c r="L32" s="1078"/>
      <c r="M32" s="1079"/>
      <c r="N32" s="1064">
        <v>14</v>
      </c>
    </row>
    <row r="33" spans="1:14">
      <c r="A33" s="1064">
        <v>15</v>
      </c>
      <c r="B33" s="996" t="s">
        <v>857</v>
      </c>
      <c r="C33" s="1058">
        <v>1642702</v>
      </c>
      <c r="D33" s="1076"/>
      <c r="E33" s="1058">
        <v>7026826</v>
      </c>
      <c r="F33" s="1076"/>
      <c r="G33" s="995"/>
      <c r="H33" s="1081">
        <v>716200</v>
      </c>
      <c r="I33" s="1076"/>
      <c r="J33" s="1058"/>
      <c r="K33" s="1076"/>
      <c r="L33" s="1058"/>
      <c r="M33" s="1076"/>
      <c r="N33" s="1064">
        <v>15</v>
      </c>
    </row>
    <row r="34" spans="1:14">
      <c r="A34" s="1064">
        <v>16</v>
      </c>
      <c r="B34" s="996" t="s">
        <v>214</v>
      </c>
      <c r="C34" s="1058">
        <v>4720132</v>
      </c>
      <c r="D34" s="1076"/>
      <c r="E34" s="1058">
        <v>24720056</v>
      </c>
      <c r="F34" s="1076"/>
      <c r="G34" s="995"/>
      <c r="H34" s="1081">
        <v>9742718</v>
      </c>
      <c r="I34" s="1076"/>
      <c r="J34" s="1058"/>
      <c r="K34" s="1076"/>
      <c r="L34" s="1058"/>
      <c r="M34" s="1076"/>
      <c r="N34" s="1064">
        <v>16</v>
      </c>
    </row>
    <row r="35" spans="1:14">
      <c r="A35" s="1064">
        <v>17</v>
      </c>
      <c r="B35" s="996" t="s">
        <v>215</v>
      </c>
      <c r="C35" s="1058">
        <v>2627160</v>
      </c>
      <c r="D35" s="1076"/>
      <c r="E35" s="1058">
        <v>27060560</v>
      </c>
      <c r="F35" s="1076"/>
      <c r="G35" s="995"/>
      <c r="H35" s="1081">
        <v>7578336</v>
      </c>
      <c r="I35" s="1076"/>
      <c r="J35" s="1058"/>
      <c r="K35" s="1076"/>
      <c r="L35" s="1058"/>
      <c r="M35" s="1076"/>
      <c r="N35" s="1064">
        <v>17</v>
      </c>
    </row>
    <row r="36" spans="1:14">
      <c r="A36" s="1064">
        <v>18</v>
      </c>
      <c r="B36" s="76" t="s">
        <v>216</v>
      </c>
      <c r="C36" s="1058">
        <v>31837</v>
      </c>
      <c r="D36" s="1076"/>
      <c r="E36" s="1058"/>
      <c r="F36" s="1076"/>
      <c r="G36" s="995"/>
      <c r="H36" s="1081"/>
      <c r="I36" s="1076"/>
      <c r="J36" s="1058"/>
      <c r="K36" s="1076"/>
      <c r="L36" s="1058"/>
      <c r="M36" s="1076"/>
      <c r="N36" s="1064">
        <v>18</v>
      </c>
    </row>
    <row r="37" spans="1:14" s="1460" customFormat="1">
      <c r="A37" s="2814">
        <v>19</v>
      </c>
      <c r="B37" s="2815" t="s">
        <v>4405</v>
      </c>
      <c r="C37" s="1397"/>
      <c r="D37" s="2816"/>
      <c r="E37" s="1397"/>
      <c r="F37" s="2816"/>
      <c r="G37" s="2596"/>
      <c r="H37" s="2817"/>
      <c r="I37" s="2816"/>
      <c r="J37" s="1397"/>
      <c r="K37" s="2816"/>
      <c r="L37" s="1397"/>
      <c r="M37" s="2816"/>
      <c r="N37" s="2814">
        <v>19</v>
      </c>
    </row>
    <row r="38" spans="1:14">
      <c r="A38" s="1064">
        <v>20</v>
      </c>
      <c r="B38" s="76" t="s">
        <v>4182</v>
      </c>
      <c r="C38" s="1078">
        <f>SUM(C32:C37)</f>
        <v>9408871</v>
      </c>
      <c r="D38" s="1079"/>
      <c r="E38" s="1078">
        <f>SUM(E32:E37)</f>
        <v>61503833</v>
      </c>
      <c r="F38" s="1079"/>
      <c r="G38" s="1106"/>
      <c r="H38" s="1082">
        <f>SUM(H32:H37)</f>
        <v>18410435</v>
      </c>
      <c r="I38" s="1079"/>
      <c r="J38" s="1078">
        <f>SUM(J32:J37)</f>
        <v>0</v>
      </c>
      <c r="K38" s="1079"/>
      <c r="L38" s="1078">
        <f>SUM(L32:L37)</f>
        <v>0</v>
      </c>
      <c r="M38" s="1079"/>
      <c r="N38" s="1064">
        <v>20</v>
      </c>
    </row>
    <row r="39" spans="1:14">
      <c r="A39" s="1064">
        <v>21</v>
      </c>
      <c r="B39" s="996" t="s">
        <v>218</v>
      </c>
      <c r="C39" s="1107">
        <v>627.25810000000001</v>
      </c>
      <c r="D39" s="1108"/>
      <c r="E39" s="1107">
        <v>3324.5315000000001</v>
      </c>
      <c r="F39" s="1108"/>
      <c r="G39" s="1109"/>
      <c r="H39" s="1110">
        <v>1345.7919999999999</v>
      </c>
      <c r="I39" s="1108"/>
      <c r="J39" s="1107"/>
      <c r="K39" s="1108"/>
      <c r="L39" s="1107"/>
      <c r="M39" s="1108"/>
      <c r="N39" s="1064">
        <v>21</v>
      </c>
    </row>
    <row r="40" spans="1:14">
      <c r="A40" s="1064">
        <v>22</v>
      </c>
      <c r="B40" s="996" t="s">
        <v>219</v>
      </c>
      <c r="C40" s="937"/>
      <c r="D40" s="996"/>
      <c r="E40" s="937"/>
      <c r="F40" s="996"/>
      <c r="G40" s="922"/>
      <c r="H40" s="936"/>
      <c r="I40" s="996"/>
      <c r="J40" s="937"/>
      <c r="K40" s="996"/>
      <c r="L40" s="937"/>
      <c r="M40" s="996"/>
      <c r="N40" s="1064">
        <v>22</v>
      </c>
    </row>
    <row r="41" spans="1:14">
      <c r="A41" s="1064">
        <v>23</v>
      </c>
      <c r="B41" s="996" t="s">
        <v>220</v>
      </c>
      <c r="C41" s="1078">
        <v>17380</v>
      </c>
      <c r="D41" s="1079"/>
      <c r="E41" s="1078">
        <v>23263</v>
      </c>
      <c r="F41" s="1079"/>
      <c r="G41" s="1106"/>
      <c r="H41" s="1082">
        <v>14511</v>
      </c>
      <c r="I41" s="1079"/>
      <c r="J41" s="1078"/>
      <c r="K41" s="1079"/>
      <c r="L41" s="1078"/>
      <c r="M41" s="1079"/>
      <c r="N41" s="1064">
        <v>23</v>
      </c>
    </row>
    <row r="42" spans="1:14">
      <c r="A42" s="1064">
        <v>24</v>
      </c>
      <c r="B42" s="996" t="s">
        <v>221</v>
      </c>
      <c r="C42" s="1058"/>
      <c r="D42" s="1076"/>
      <c r="E42" s="1058"/>
      <c r="F42" s="1076"/>
      <c r="G42" s="995"/>
      <c r="H42" s="1081"/>
      <c r="I42" s="1076"/>
      <c r="J42" s="1058"/>
      <c r="K42" s="1076"/>
      <c r="L42" s="1058"/>
      <c r="M42" s="1076"/>
      <c r="N42" s="1064">
        <v>24</v>
      </c>
    </row>
    <row r="43" spans="1:14">
      <c r="A43" s="1064">
        <v>25</v>
      </c>
      <c r="B43" s="996" t="s">
        <v>222</v>
      </c>
      <c r="C43" s="1058">
        <v>20230</v>
      </c>
      <c r="D43" s="1076"/>
      <c r="E43" s="1058">
        <v>-2222</v>
      </c>
      <c r="F43" s="1076"/>
      <c r="G43" s="995"/>
      <c r="H43" s="1081">
        <v>13137</v>
      </c>
      <c r="I43" s="1076"/>
      <c r="J43" s="1058"/>
      <c r="K43" s="1076"/>
      <c r="L43" s="1058"/>
      <c r="M43" s="1076"/>
      <c r="N43" s="1064">
        <v>25</v>
      </c>
    </row>
    <row r="44" spans="1:14">
      <c r="A44" s="1064">
        <v>26</v>
      </c>
      <c r="B44" s="996" t="s">
        <v>223</v>
      </c>
      <c r="C44" s="1058">
        <v>30641</v>
      </c>
      <c r="D44" s="1076"/>
      <c r="E44" s="1058">
        <v>2264</v>
      </c>
      <c r="F44" s="1076"/>
      <c r="G44" s="995"/>
      <c r="H44" s="1081">
        <v>15943</v>
      </c>
      <c r="I44" s="1076"/>
      <c r="J44" s="1058"/>
      <c r="K44" s="1076"/>
      <c r="L44" s="1058"/>
      <c r="M44" s="1076"/>
      <c r="N44" s="1064">
        <v>26</v>
      </c>
    </row>
    <row r="45" spans="1:14">
      <c r="A45" s="1064">
        <v>27</v>
      </c>
      <c r="B45" s="996" t="s">
        <v>224</v>
      </c>
      <c r="C45" s="1058"/>
      <c r="D45" s="1076"/>
      <c r="E45" s="1058">
        <v>11365</v>
      </c>
      <c r="F45" s="1076"/>
      <c r="G45" s="995"/>
      <c r="H45" s="1081"/>
      <c r="I45" s="1076"/>
      <c r="J45" s="1058"/>
      <c r="K45" s="1076"/>
      <c r="L45" s="1058"/>
      <c r="M45" s="1076"/>
      <c r="N45" s="1064">
        <v>27</v>
      </c>
    </row>
    <row r="46" spans="1:14">
      <c r="A46" s="1064">
        <v>28</v>
      </c>
      <c r="B46" s="996" t="s">
        <v>225</v>
      </c>
      <c r="C46" s="1058"/>
      <c r="D46" s="1076"/>
      <c r="E46" s="1058"/>
      <c r="F46" s="1076"/>
      <c r="G46" s="995"/>
      <c r="H46" s="1081"/>
      <c r="I46" s="1076"/>
      <c r="J46" s="1058"/>
      <c r="K46" s="1076"/>
      <c r="L46" s="1058"/>
      <c r="M46" s="1076"/>
      <c r="N46" s="1064">
        <v>28</v>
      </c>
    </row>
    <row r="47" spans="1:14">
      <c r="A47" s="1064">
        <v>29</v>
      </c>
      <c r="B47" s="996" t="s">
        <v>226</v>
      </c>
      <c r="C47" s="1058">
        <v>79434</v>
      </c>
      <c r="D47" s="1076"/>
      <c r="E47" s="1058">
        <v>95619</v>
      </c>
      <c r="F47" s="1076"/>
      <c r="G47" s="995"/>
      <c r="H47" s="1081">
        <v>79128</v>
      </c>
      <c r="I47" s="1076"/>
      <c r="J47" s="1058"/>
      <c r="K47" s="1076"/>
      <c r="L47" s="1058"/>
      <c r="M47" s="1076"/>
      <c r="N47" s="1064">
        <v>29</v>
      </c>
    </row>
    <row r="48" spans="1:14">
      <c r="A48" s="1064">
        <v>30</v>
      </c>
      <c r="B48" s="996" t="s">
        <v>227</v>
      </c>
      <c r="C48" s="1058">
        <v>58301</v>
      </c>
      <c r="D48" s="1076"/>
      <c r="E48" s="1058">
        <v>71174</v>
      </c>
      <c r="F48" s="1076"/>
      <c r="G48" s="995"/>
      <c r="H48" s="1081">
        <v>50463</v>
      </c>
      <c r="I48" s="1076"/>
      <c r="J48" s="1058"/>
      <c r="K48" s="1076"/>
      <c r="L48" s="1058"/>
      <c r="M48" s="1076"/>
      <c r="N48" s="1064">
        <v>30</v>
      </c>
    </row>
    <row r="49" spans="1:14">
      <c r="A49" s="1064">
        <v>31</v>
      </c>
      <c r="B49" s="996" t="s">
        <v>228</v>
      </c>
      <c r="C49" s="1058">
        <v>2218</v>
      </c>
      <c r="D49" s="1076"/>
      <c r="E49" s="1058">
        <v>47315</v>
      </c>
      <c r="F49" s="1076"/>
      <c r="G49" s="995"/>
      <c r="H49" s="1081">
        <v>20161</v>
      </c>
      <c r="I49" s="1076"/>
      <c r="J49" s="1058"/>
      <c r="K49" s="1076"/>
      <c r="L49" s="1058"/>
      <c r="M49" s="1076"/>
      <c r="N49" s="1064">
        <v>31</v>
      </c>
    </row>
    <row r="50" spans="1:14">
      <c r="A50" s="1064">
        <v>32</v>
      </c>
      <c r="B50" s="996" t="s">
        <v>229</v>
      </c>
      <c r="C50" s="1058">
        <v>32731</v>
      </c>
      <c r="D50" s="1076"/>
      <c r="E50" s="1058">
        <v>84152</v>
      </c>
      <c r="F50" s="1076"/>
      <c r="G50" s="995"/>
      <c r="H50" s="1081">
        <v>38173</v>
      </c>
      <c r="I50" s="1076"/>
      <c r="K50" s="1076"/>
      <c r="L50" s="1058"/>
      <c r="M50" s="1076"/>
      <c r="N50" s="1064">
        <v>32</v>
      </c>
    </row>
    <row r="51" spans="1:14">
      <c r="A51" s="1064">
        <v>33</v>
      </c>
      <c r="B51" s="996" t="s">
        <v>230</v>
      </c>
      <c r="C51" s="1058">
        <v>13755</v>
      </c>
      <c r="D51" s="1076"/>
      <c r="E51" s="1058">
        <v>32434</v>
      </c>
      <c r="F51" s="1076"/>
      <c r="G51" s="995"/>
      <c r="H51" s="1081">
        <v>20584</v>
      </c>
      <c r="I51" s="1076"/>
      <c r="J51" s="1058"/>
      <c r="K51" s="1076"/>
      <c r="L51" s="1058"/>
      <c r="M51" s="1076"/>
      <c r="N51" s="1064">
        <v>33</v>
      </c>
    </row>
    <row r="52" spans="1:14">
      <c r="A52" s="1064">
        <v>34</v>
      </c>
      <c r="B52" s="996" t="s">
        <v>231</v>
      </c>
      <c r="C52" s="1078">
        <f>SUM(C41:C51)</f>
        <v>254690</v>
      </c>
      <c r="D52" s="1079"/>
      <c r="E52" s="1078">
        <f>SUM(E41:E51)</f>
        <v>365364</v>
      </c>
      <c r="F52" s="1079"/>
      <c r="G52" s="1106"/>
      <c r="H52" s="1082">
        <f>SUM(H41:H51)</f>
        <v>252100</v>
      </c>
      <c r="I52" s="1058"/>
      <c r="J52" s="1078">
        <f>SUM(J41:J51)</f>
        <v>0</v>
      </c>
      <c r="K52" s="1079"/>
      <c r="L52" s="1078">
        <f>SUM(L41:L51)</f>
        <v>0</v>
      </c>
      <c r="M52" s="1079"/>
      <c r="N52" s="1064">
        <v>34</v>
      </c>
    </row>
    <row r="53" spans="1:14">
      <c r="A53" s="1064">
        <v>35</v>
      </c>
      <c r="B53" s="996" t="s">
        <v>141</v>
      </c>
      <c r="C53" s="1107">
        <v>3.8E-3</v>
      </c>
      <c r="D53" s="1108"/>
      <c r="E53" s="1107">
        <v>7.9000000000000008E-3</v>
      </c>
      <c r="F53" s="1108"/>
      <c r="G53" s="1109"/>
      <c r="H53" s="1110">
        <v>6.4000000000000003E-3</v>
      </c>
      <c r="I53" s="1108"/>
      <c r="J53" s="1107"/>
      <c r="K53" s="1108"/>
      <c r="L53" s="1107"/>
      <c r="M53" s="1108"/>
      <c r="N53" s="1064">
        <v>35</v>
      </c>
    </row>
    <row r="54" spans="1:14">
      <c r="A54" s="1034"/>
      <c r="B54" s="985"/>
      <c r="C54" s="922"/>
      <c r="D54" s="985"/>
      <c r="E54" s="922"/>
      <c r="F54" s="985"/>
      <c r="G54" s="922"/>
      <c r="H54" s="984"/>
      <c r="I54" s="922"/>
      <c r="J54" s="922"/>
      <c r="K54" s="922"/>
      <c r="L54" s="922"/>
      <c r="M54" s="922"/>
      <c r="N54" s="1034"/>
    </row>
    <row r="55" spans="1:14">
      <c r="A55" s="1034"/>
      <c r="B55" s="985"/>
      <c r="C55" s="922"/>
      <c r="D55" s="985"/>
      <c r="E55" s="922"/>
      <c r="F55" s="985"/>
      <c r="G55" s="922"/>
      <c r="H55" s="984"/>
      <c r="I55" s="922"/>
      <c r="J55" s="922"/>
      <c r="K55" s="922"/>
      <c r="L55" s="922"/>
      <c r="M55" s="922"/>
      <c r="N55" s="1034"/>
    </row>
    <row r="56" spans="1:14">
      <c r="A56" s="1034"/>
      <c r="B56" s="985"/>
      <c r="C56" s="922"/>
      <c r="D56" s="985"/>
      <c r="E56" s="922"/>
      <c r="F56" s="985"/>
      <c r="G56" s="922"/>
      <c r="H56" s="984"/>
      <c r="I56" s="922"/>
      <c r="J56" s="922"/>
      <c r="K56" s="922"/>
      <c r="L56" s="922"/>
      <c r="M56" s="922"/>
      <c r="N56" s="1034"/>
    </row>
    <row r="57" spans="1:14">
      <c r="A57" s="1034"/>
      <c r="B57" s="985"/>
      <c r="C57" s="922"/>
      <c r="D57" s="985"/>
      <c r="E57" s="922"/>
      <c r="F57" s="985"/>
      <c r="G57" s="922"/>
      <c r="H57" s="984"/>
      <c r="I57" s="922"/>
      <c r="J57" s="922"/>
      <c r="K57" s="922"/>
      <c r="L57" s="922"/>
      <c r="M57" s="922"/>
      <c r="N57" s="1034"/>
    </row>
    <row r="58" spans="1:14">
      <c r="A58" s="1034"/>
      <c r="B58" s="985"/>
      <c r="C58" s="922"/>
      <c r="D58" s="985"/>
      <c r="E58" s="922"/>
      <c r="F58" s="985"/>
      <c r="G58" s="922"/>
      <c r="H58" s="984"/>
      <c r="I58" s="922"/>
      <c r="J58" s="922"/>
      <c r="K58" s="922"/>
      <c r="L58" s="922"/>
      <c r="M58" s="922"/>
      <c r="N58" s="1034"/>
    </row>
    <row r="59" spans="1:14">
      <c r="A59" s="1034"/>
      <c r="B59" s="985"/>
      <c r="C59" s="922"/>
      <c r="D59" s="985"/>
      <c r="E59" s="922"/>
      <c r="F59" s="985"/>
      <c r="G59" s="922"/>
      <c r="H59" s="984"/>
      <c r="I59" s="922"/>
      <c r="J59" s="922"/>
      <c r="K59" s="922"/>
      <c r="L59" s="922"/>
      <c r="M59" s="922"/>
      <c r="N59" s="1034"/>
    </row>
    <row r="60" spans="1:14">
      <c r="A60" s="1034"/>
      <c r="B60" s="985"/>
      <c r="C60" s="922"/>
      <c r="D60" s="985"/>
      <c r="E60" s="922"/>
      <c r="F60" s="985"/>
      <c r="G60" s="922"/>
      <c r="H60" s="984"/>
      <c r="I60" s="922"/>
      <c r="J60" s="922"/>
      <c r="K60" s="922"/>
      <c r="L60" s="922"/>
      <c r="M60" s="922"/>
      <c r="N60" s="1034"/>
    </row>
    <row r="61" spans="1:14">
      <c r="A61" s="1034"/>
      <c r="B61" s="985"/>
      <c r="C61" s="922"/>
      <c r="D61" s="985"/>
      <c r="E61" s="922"/>
      <c r="F61" s="985"/>
      <c r="G61" s="922"/>
      <c r="H61" s="984"/>
      <c r="I61" s="922"/>
      <c r="J61" s="922"/>
      <c r="K61" s="922"/>
      <c r="L61" s="922"/>
      <c r="M61" s="922"/>
      <c r="N61" s="1034"/>
    </row>
    <row r="62" spans="1:14">
      <c r="A62" s="1034"/>
      <c r="B62" s="985"/>
      <c r="C62" s="922"/>
      <c r="D62" s="985"/>
      <c r="E62" s="922"/>
      <c r="F62" s="985"/>
      <c r="G62" s="922"/>
      <c r="H62" s="984"/>
      <c r="I62" s="922"/>
      <c r="J62" s="922"/>
      <c r="K62" s="922"/>
      <c r="L62" s="922"/>
      <c r="M62" s="922"/>
      <c r="N62" s="1034"/>
    </row>
    <row r="63" spans="1:14">
      <c r="A63" s="1034"/>
      <c r="B63" s="985"/>
      <c r="C63" s="922"/>
      <c r="D63" s="985"/>
      <c r="E63" s="922"/>
      <c r="F63" s="985"/>
      <c r="G63" s="922"/>
      <c r="H63" s="984"/>
      <c r="I63" s="922"/>
      <c r="J63" s="922"/>
      <c r="K63" s="922"/>
      <c r="L63" s="922"/>
      <c r="M63" s="922"/>
      <c r="N63" s="1034"/>
    </row>
    <row r="64" spans="1:14">
      <c r="A64" s="1034"/>
      <c r="B64" s="985"/>
      <c r="C64" s="922"/>
      <c r="D64" s="985"/>
      <c r="E64" s="922"/>
      <c r="F64" s="985"/>
      <c r="G64" s="922"/>
      <c r="H64" s="984"/>
      <c r="I64" s="922"/>
      <c r="J64" s="922"/>
      <c r="K64" s="922"/>
      <c r="L64" s="922"/>
      <c r="M64" s="922"/>
      <c r="N64" s="1034"/>
    </row>
    <row r="65" spans="1:14" ht="15.75" thickBot="1">
      <c r="A65" s="1053"/>
      <c r="B65" s="1001"/>
      <c r="C65" s="974"/>
      <c r="D65" s="1001"/>
      <c r="E65" s="974"/>
      <c r="F65" s="1001"/>
      <c r="G65" s="922"/>
      <c r="H65" s="1000"/>
      <c r="I65" s="974"/>
      <c r="J65" s="974"/>
      <c r="K65" s="974"/>
      <c r="L65" s="974"/>
      <c r="M65" s="974"/>
      <c r="N65" s="1053"/>
    </row>
    <row r="66" spans="1:14">
      <c r="A66" s="1111"/>
      <c r="B66" s="1111"/>
      <c r="C66" s="1111"/>
      <c r="D66" s="1111"/>
      <c r="E66" s="1111"/>
      <c r="F66" s="1111"/>
      <c r="G66" s="922"/>
      <c r="H66" s="1111"/>
      <c r="I66" s="1111"/>
      <c r="J66" s="1111"/>
      <c r="K66" s="1111"/>
      <c r="L66" s="1111"/>
      <c r="M66" s="1111"/>
      <c r="N66" s="1111"/>
    </row>
    <row r="67" spans="1:14">
      <c r="A67" s="1542" t="s">
        <v>4659</v>
      </c>
      <c r="B67" s="1542"/>
      <c r="C67" s="922"/>
      <c r="D67" s="922"/>
      <c r="E67" s="922"/>
      <c r="F67" s="922"/>
      <c r="G67" s="922"/>
      <c r="H67" s="1542" t="s">
        <v>4659</v>
      </c>
      <c r="I67" s="1542"/>
      <c r="J67" s="922"/>
      <c r="K67" s="923"/>
    </row>
    <row r="68" spans="1:14">
      <c r="A68" s="923" t="s">
        <v>142</v>
      </c>
      <c r="B68" s="923"/>
      <c r="C68" s="923"/>
      <c r="D68" s="923"/>
      <c r="E68" s="923"/>
      <c r="F68" s="923"/>
      <c r="G68" s="922"/>
      <c r="H68" s="923" t="s">
        <v>143</v>
      </c>
      <c r="I68" s="923"/>
      <c r="J68" s="923"/>
      <c r="K68" s="923"/>
      <c r="L68" s="923"/>
      <c r="M68" s="923"/>
      <c r="N68" s="923"/>
    </row>
    <row r="71" spans="1:14" ht="15.75">
      <c r="A71" s="71" t="s">
        <v>415</v>
      </c>
      <c r="B71" s="923"/>
      <c r="C71" s="923"/>
      <c r="D71" s="923"/>
      <c r="E71" s="923"/>
      <c r="F71" s="923"/>
    </row>
    <row r="73" spans="1:14" ht="16.5" thickBot="1">
      <c r="A73" s="990" t="str">
        <f>'Data Sheet'!$C$25</f>
        <v xml:space="preserve"> New York State Electric &amp; Gas Corporation</v>
      </c>
      <c r="B73" s="922"/>
      <c r="C73" s="1112"/>
      <c r="D73" s="1112"/>
      <c r="E73" s="1054" t="str">
        <f>'Data Sheet'!$C$40</f>
        <v xml:space="preserve"> </v>
      </c>
      <c r="F73" s="922" t="str">
        <f>'Data Sheet'!$C$38</f>
        <v>12/31/2016</v>
      </c>
      <c r="G73" s="922"/>
      <c r="H73" s="990" t="str">
        <f>'Data Sheet'!$C$25</f>
        <v xml:space="preserve"> New York State Electric &amp; Gas Corporation</v>
      </c>
      <c r="I73" s="922"/>
      <c r="J73" s="1112"/>
      <c r="K73" s="1112"/>
      <c r="L73" s="1054" t="str">
        <f>'Data Sheet'!$C$40</f>
        <v xml:space="preserve"> </v>
      </c>
      <c r="M73" s="922" t="str">
        <f>'Data Sheet'!$C$38</f>
        <v>12/31/2016</v>
      </c>
      <c r="N73" s="923"/>
    </row>
    <row r="74" spans="1:14">
      <c r="A74" s="924"/>
      <c r="B74" s="925"/>
      <c r="C74" s="925"/>
      <c r="D74" s="925"/>
      <c r="E74" s="925"/>
      <c r="F74" s="981"/>
      <c r="G74" s="922"/>
      <c r="H74" s="924"/>
      <c r="I74" s="925"/>
      <c r="J74" s="925"/>
      <c r="K74" s="925"/>
      <c r="L74" s="925"/>
      <c r="M74" s="925"/>
      <c r="N74" s="1015"/>
    </row>
    <row r="75" spans="1:14" ht="15.75">
      <c r="A75" s="68" t="s">
        <v>98</v>
      </c>
      <c r="B75" s="71"/>
      <c r="C75" s="71"/>
      <c r="D75" s="923"/>
      <c r="E75" s="923"/>
      <c r="F75" s="983"/>
      <c r="G75" s="922"/>
      <c r="H75" s="68" t="s">
        <v>98</v>
      </c>
      <c r="I75" s="71"/>
      <c r="J75" s="71"/>
      <c r="K75" s="923"/>
      <c r="L75" s="923"/>
      <c r="M75" s="923"/>
      <c r="N75" s="985"/>
    </row>
    <row r="76" spans="1:14" ht="16.5" thickBot="1">
      <c r="A76" s="579"/>
      <c r="B76" s="580"/>
      <c r="C76" s="580"/>
      <c r="D76" s="1036"/>
      <c r="E76" s="1036"/>
      <c r="F76" s="1047"/>
      <c r="G76" s="922"/>
      <c r="H76" s="579"/>
      <c r="I76" s="580"/>
      <c r="J76" s="580"/>
      <c r="K76" s="580"/>
      <c r="L76" s="1036"/>
      <c r="M76" s="1036"/>
      <c r="N76" s="1001"/>
    </row>
    <row r="77" spans="1:14">
      <c r="A77" s="924" t="s">
        <v>824</v>
      </c>
      <c r="B77" s="925"/>
      <c r="C77" s="925" t="s">
        <v>825</v>
      </c>
      <c r="D77" s="925"/>
      <c r="E77" s="925"/>
      <c r="F77" s="981"/>
      <c r="G77" s="922"/>
      <c r="H77" s="984" t="s">
        <v>826</v>
      </c>
      <c r="I77" s="922"/>
      <c r="J77" s="922"/>
      <c r="K77" s="922" t="s">
        <v>827</v>
      </c>
      <c r="L77" s="922"/>
      <c r="M77" s="922"/>
      <c r="N77" s="985"/>
    </row>
    <row r="78" spans="1:14">
      <c r="A78" s="984" t="s">
        <v>828</v>
      </c>
      <c r="B78" s="922"/>
      <c r="C78" s="922" t="s">
        <v>829</v>
      </c>
      <c r="D78" s="922"/>
      <c r="E78" s="922"/>
      <c r="F78" s="985"/>
      <c r="G78" s="922"/>
      <c r="H78" s="984" t="s">
        <v>830</v>
      </c>
      <c r="I78" s="922"/>
      <c r="J78" s="922"/>
      <c r="K78" s="922" t="s">
        <v>831</v>
      </c>
      <c r="L78" s="922"/>
      <c r="M78" s="922"/>
      <c r="N78" s="985"/>
    </row>
    <row r="79" spans="1:14">
      <c r="A79" s="984" t="s">
        <v>832</v>
      </c>
      <c r="B79" s="922"/>
      <c r="C79" s="922" t="s">
        <v>833</v>
      </c>
      <c r="D79" s="922"/>
      <c r="E79" s="922"/>
      <c r="F79" s="985"/>
      <c r="G79" s="922"/>
      <c r="H79" s="984" t="s">
        <v>834</v>
      </c>
      <c r="I79" s="922"/>
      <c r="J79" s="922"/>
      <c r="K79" s="922" t="s">
        <v>835</v>
      </c>
      <c r="L79" s="922"/>
      <c r="M79" s="922"/>
      <c r="N79" s="985"/>
    </row>
    <row r="80" spans="1:14">
      <c r="A80" s="984" t="s">
        <v>836</v>
      </c>
      <c r="B80" s="922"/>
      <c r="C80" s="922" t="s">
        <v>837</v>
      </c>
      <c r="D80" s="922"/>
      <c r="E80" s="922"/>
      <c r="F80" s="985"/>
      <c r="G80" s="922"/>
      <c r="H80" s="984" t="s">
        <v>838</v>
      </c>
      <c r="I80" s="922"/>
      <c r="J80" s="922"/>
      <c r="K80" s="922"/>
      <c r="L80" s="922"/>
      <c r="M80" s="922"/>
      <c r="N80" s="985"/>
    </row>
    <row r="81" spans="1:14">
      <c r="A81" s="984" t="s">
        <v>839</v>
      </c>
      <c r="B81" s="922"/>
      <c r="C81" s="922" t="s">
        <v>840</v>
      </c>
      <c r="D81" s="922"/>
      <c r="E81" s="922"/>
      <c r="F81" s="985"/>
      <c r="G81" s="922"/>
      <c r="H81" s="984" t="s">
        <v>841</v>
      </c>
      <c r="I81" s="922"/>
      <c r="J81" s="922"/>
      <c r="K81" s="922"/>
      <c r="L81" s="922"/>
      <c r="M81" s="922"/>
      <c r="N81" s="985"/>
    </row>
    <row r="82" spans="1:14">
      <c r="A82" s="984" t="s">
        <v>842</v>
      </c>
      <c r="B82" s="922"/>
      <c r="C82" s="922"/>
      <c r="D82" s="922"/>
      <c r="E82" s="922"/>
      <c r="F82" s="985"/>
      <c r="G82" s="922"/>
      <c r="H82" s="984"/>
      <c r="I82" s="922"/>
      <c r="J82" s="922"/>
      <c r="K82" s="922"/>
      <c r="L82" s="922"/>
      <c r="M82" s="922"/>
      <c r="N82" s="985"/>
    </row>
    <row r="83" spans="1:14" ht="15.75" thickBot="1">
      <c r="A83" s="1000"/>
      <c r="B83" s="974"/>
      <c r="C83" s="974"/>
      <c r="D83" s="974"/>
      <c r="E83" s="974"/>
      <c r="F83" s="1001"/>
      <c r="G83" s="922"/>
      <c r="H83" s="1000"/>
      <c r="I83" s="974"/>
      <c r="J83" s="974"/>
      <c r="K83" s="974"/>
      <c r="L83" s="974"/>
      <c r="M83" s="974"/>
      <c r="N83" s="1001"/>
    </row>
    <row r="84" spans="1:14">
      <c r="A84" s="1034"/>
      <c r="B84" s="985"/>
      <c r="C84" s="922"/>
      <c r="D84" s="985"/>
      <c r="E84" s="922"/>
      <c r="F84" s="985"/>
      <c r="G84" s="922"/>
      <c r="H84" s="984"/>
      <c r="I84" s="985"/>
      <c r="J84" s="922"/>
      <c r="K84" s="985"/>
      <c r="L84" s="922"/>
      <c r="M84" s="985"/>
      <c r="N84" s="985"/>
    </row>
    <row r="85" spans="1:14">
      <c r="A85" s="1044"/>
      <c r="B85" s="985"/>
      <c r="C85" s="922" t="s">
        <v>843</v>
      </c>
      <c r="D85" s="935"/>
      <c r="E85" s="922" t="s">
        <v>843</v>
      </c>
      <c r="F85" s="985"/>
      <c r="G85" s="922"/>
      <c r="H85" s="984" t="s">
        <v>844</v>
      </c>
      <c r="I85" s="983"/>
      <c r="J85" s="984" t="s">
        <v>844</v>
      </c>
      <c r="K85" s="985"/>
      <c r="L85" s="984" t="s">
        <v>844</v>
      </c>
      <c r="M85" s="985"/>
      <c r="N85" s="985"/>
    </row>
    <row r="86" spans="1:14">
      <c r="A86" s="1043" t="s">
        <v>1718</v>
      </c>
      <c r="B86" s="983" t="s">
        <v>1772</v>
      </c>
      <c r="C86" s="922" t="s">
        <v>845</v>
      </c>
      <c r="D86" s="985"/>
      <c r="E86" s="922" t="s">
        <v>845</v>
      </c>
      <c r="F86" s="985"/>
      <c r="G86" s="922"/>
      <c r="H86" s="984" t="s">
        <v>846</v>
      </c>
      <c r="I86" s="935"/>
      <c r="J86" s="984" t="s">
        <v>846</v>
      </c>
      <c r="K86" s="985"/>
      <c r="L86" s="984" t="s">
        <v>846</v>
      </c>
      <c r="M86" s="985"/>
      <c r="N86" s="1043" t="s">
        <v>1718</v>
      </c>
    </row>
    <row r="87" spans="1:14">
      <c r="A87" s="1043" t="s">
        <v>1721</v>
      </c>
      <c r="B87" s="983"/>
      <c r="C87" s="922"/>
      <c r="D87" s="985"/>
      <c r="E87" s="922"/>
      <c r="F87" s="985"/>
      <c r="G87" s="922"/>
      <c r="H87" s="1033"/>
      <c r="I87" s="935"/>
      <c r="J87" s="922"/>
      <c r="K87" s="985"/>
      <c r="L87" s="922"/>
      <c r="M87" s="985"/>
      <c r="N87" s="1043" t="s">
        <v>1721</v>
      </c>
    </row>
    <row r="88" spans="1:14" ht="15.75" thickBot="1">
      <c r="A88" s="1045"/>
      <c r="B88" s="1047" t="s">
        <v>3007</v>
      </c>
      <c r="C88" s="1036" t="s">
        <v>3008</v>
      </c>
      <c r="D88" s="1047"/>
      <c r="E88" s="1036" t="s">
        <v>3009</v>
      </c>
      <c r="F88" s="1047"/>
      <c r="G88" s="922"/>
      <c r="H88" s="1048" t="s">
        <v>3010</v>
      </c>
      <c r="I88" s="1047"/>
      <c r="J88" s="1036" t="s">
        <v>2337</v>
      </c>
      <c r="K88" s="1047"/>
      <c r="L88" s="1036" t="s">
        <v>2338</v>
      </c>
      <c r="M88" s="1047"/>
      <c r="N88" s="1045"/>
    </row>
    <row r="89" spans="1:14">
      <c r="A89" s="1064">
        <v>1</v>
      </c>
      <c r="B89" s="996" t="s">
        <v>847</v>
      </c>
      <c r="C89" s="937"/>
      <c r="D89" s="996"/>
      <c r="E89" s="999"/>
      <c r="F89" s="994"/>
      <c r="G89" s="922"/>
      <c r="H89" s="936"/>
      <c r="I89" s="996"/>
      <c r="J89" s="937"/>
      <c r="K89" s="996"/>
      <c r="L89" s="999"/>
      <c r="M89" s="994"/>
      <c r="N89" s="1064">
        <v>1</v>
      </c>
    </row>
    <row r="90" spans="1:14">
      <c r="A90" s="1064">
        <v>2</v>
      </c>
      <c r="B90" s="996" t="s">
        <v>848</v>
      </c>
      <c r="C90" s="937"/>
      <c r="D90" s="996"/>
      <c r="E90" s="1057"/>
      <c r="F90" s="1022"/>
      <c r="G90" s="922"/>
      <c r="H90" s="936"/>
      <c r="I90" s="996"/>
      <c r="J90" s="937"/>
      <c r="K90" s="996"/>
      <c r="L90" s="1057"/>
      <c r="M90" s="1022"/>
      <c r="N90" s="1064">
        <v>2</v>
      </c>
    </row>
    <row r="91" spans="1:14">
      <c r="A91" s="1064">
        <v>3</v>
      </c>
      <c r="B91" s="996" t="s">
        <v>1258</v>
      </c>
      <c r="C91" s="937"/>
      <c r="D91" s="996"/>
      <c r="E91" s="1057"/>
      <c r="F91" s="1022"/>
      <c r="G91" s="922"/>
      <c r="H91" s="936"/>
      <c r="I91" s="996"/>
      <c r="J91" s="937"/>
      <c r="K91" s="996"/>
      <c r="L91" s="1057"/>
      <c r="M91" s="1022"/>
      <c r="N91" s="1064">
        <v>3</v>
      </c>
    </row>
    <row r="92" spans="1:14">
      <c r="A92" s="1070">
        <v>4</v>
      </c>
      <c r="B92" s="996" t="s">
        <v>1259</v>
      </c>
      <c r="C92" s="937"/>
      <c r="D92" s="996"/>
      <c r="E92" s="937"/>
      <c r="F92" s="996"/>
      <c r="G92" s="922"/>
      <c r="H92" s="1075"/>
      <c r="I92" s="1103"/>
      <c r="J92" s="937"/>
      <c r="K92" s="996"/>
      <c r="L92" s="937"/>
      <c r="M92" s="996"/>
      <c r="N92" s="1070">
        <v>4</v>
      </c>
    </row>
    <row r="93" spans="1:14">
      <c r="A93" s="1049">
        <v>5</v>
      </c>
      <c r="B93" s="985" t="s">
        <v>849</v>
      </c>
      <c r="C93" s="922"/>
      <c r="D93" s="985"/>
      <c r="E93" s="922"/>
      <c r="F93" s="985"/>
      <c r="G93" s="922"/>
      <c r="H93" s="1050"/>
      <c r="I93" s="1104"/>
      <c r="J93" s="922"/>
      <c r="K93" s="985"/>
      <c r="L93" s="922"/>
      <c r="M93" s="985"/>
      <c r="N93" s="1049">
        <v>5</v>
      </c>
    </row>
    <row r="94" spans="1:14">
      <c r="A94" s="1070"/>
      <c r="B94" s="996" t="s">
        <v>850</v>
      </c>
      <c r="C94" s="937"/>
      <c r="D94" s="996"/>
      <c r="E94" s="937"/>
      <c r="F94" s="996"/>
      <c r="G94" s="922"/>
      <c r="H94" s="1075"/>
      <c r="I94" s="1103"/>
      <c r="J94" s="937"/>
      <c r="K94" s="996"/>
      <c r="L94" s="937"/>
      <c r="M94" s="996"/>
      <c r="N94" s="1070"/>
    </row>
    <row r="95" spans="1:14">
      <c r="A95" s="1070">
        <v>6</v>
      </c>
      <c r="B95" s="996" t="s">
        <v>851</v>
      </c>
      <c r="C95" s="937"/>
      <c r="D95" s="996"/>
      <c r="E95" s="937"/>
      <c r="F95" s="996"/>
      <c r="G95" s="922"/>
      <c r="H95" s="1075"/>
      <c r="I95" s="1103"/>
      <c r="J95" s="937"/>
      <c r="K95" s="996"/>
      <c r="L95" s="937"/>
      <c r="M95" s="996"/>
      <c r="N95" s="1070">
        <v>6</v>
      </c>
    </row>
    <row r="96" spans="1:14">
      <c r="A96" s="1070">
        <v>7</v>
      </c>
      <c r="B96" s="996" t="s">
        <v>1263</v>
      </c>
      <c r="C96" s="937"/>
      <c r="D96" s="996"/>
      <c r="E96" s="937"/>
      <c r="F96" s="996"/>
      <c r="G96" s="922"/>
      <c r="H96" s="1075"/>
      <c r="I96" s="1103"/>
      <c r="J96" s="937"/>
      <c r="K96" s="996"/>
      <c r="L96" s="937"/>
      <c r="M96" s="996"/>
      <c r="N96" s="1070">
        <v>7</v>
      </c>
    </row>
    <row r="97" spans="1:14">
      <c r="A97" s="1070">
        <v>8</v>
      </c>
      <c r="B97" s="996" t="s">
        <v>852</v>
      </c>
      <c r="C97" s="937"/>
      <c r="D97" s="996"/>
      <c r="E97" s="937"/>
      <c r="F97" s="996"/>
      <c r="G97" s="922"/>
      <c r="H97" s="1075"/>
      <c r="I97" s="1103"/>
      <c r="J97" s="937"/>
      <c r="K97" s="996"/>
      <c r="L97" s="937"/>
      <c r="M97" s="996"/>
      <c r="N97" s="1070">
        <v>8</v>
      </c>
    </row>
    <row r="98" spans="1:14">
      <c r="A98" s="1070">
        <v>9</v>
      </c>
      <c r="B98" s="996" t="s">
        <v>853</v>
      </c>
      <c r="C98" s="937"/>
      <c r="D98" s="996"/>
      <c r="E98" s="937"/>
      <c r="F98" s="996"/>
      <c r="G98" s="922"/>
      <c r="H98" s="1075"/>
      <c r="I98" s="1103"/>
      <c r="J98" s="937"/>
      <c r="K98" s="996"/>
      <c r="L98" s="937"/>
      <c r="M98" s="996"/>
      <c r="N98" s="1070">
        <v>9</v>
      </c>
    </row>
    <row r="99" spans="1:14">
      <c r="A99" s="1070">
        <v>10</v>
      </c>
      <c r="B99" s="996" t="s">
        <v>854</v>
      </c>
      <c r="C99" s="937"/>
      <c r="D99" s="996"/>
      <c r="E99" s="937"/>
      <c r="F99" s="996"/>
      <c r="G99" s="922"/>
      <c r="H99" s="1075"/>
      <c r="I99" s="1103"/>
      <c r="J99" s="937"/>
      <c r="K99" s="996"/>
      <c r="L99" s="937"/>
      <c r="M99" s="996"/>
      <c r="N99" s="1070">
        <v>10</v>
      </c>
    </row>
    <row r="100" spans="1:14">
      <c r="A100" s="1070">
        <v>11</v>
      </c>
      <c r="B100" s="996" t="s">
        <v>1267</v>
      </c>
      <c r="C100" s="1058"/>
      <c r="D100" s="1076"/>
      <c r="E100" s="1058"/>
      <c r="F100" s="1076"/>
      <c r="G100" s="995"/>
      <c r="H100" s="1077"/>
      <c r="I100" s="1105"/>
      <c r="J100" s="1058"/>
      <c r="K100" s="1076"/>
      <c r="L100" s="1058"/>
      <c r="M100" s="1076"/>
      <c r="N100" s="1070">
        <v>11</v>
      </c>
    </row>
    <row r="101" spans="1:14">
      <c r="A101" s="1070">
        <v>12</v>
      </c>
      <c r="B101" s="996" t="s">
        <v>1268</v>
      </c>
      <c r="C101" s="1058"/>
      <c r="D101" s="1076"/>
      <c r="E101" s="1058"/>
      <c r="F101" s="1076"/>
      <c r="G101" s="995"/>
      <c r="H101" s="1077"/>
      <c r="I101" s="1105"/>
      <c r="J101" s="1058"/>
      <c r="K101" s="1076"/>
      <c r="L101" s="1058"/>
      <c r="M101" s="1076"/>
      <c r="N101" s="1070">
        <v>12</v>
      </c>
    </row>
    <row r="102" spans="1:14">
      <c r="A102" s="1070">
        <v>13</v>
      </c>
      <c r="B102" s="996" t="s">
        <v>855</v>
      </c>
      <c r="C102" s="937"/>
      <c r="D102" s="996"/>
      <c r="E102" s="937"/>
      <c r="F102" s="996"/>
      <c r="G102" s="922"/>
      <c r="H102" s="1075"/>
      <c r="I102" s="1103"/>
      <c r="J102" s="937"/>
      <c r="K102" s="996"/>
      <c r="L102" s="937"/>
      <c r="M102" s="996"/>
      <c r="N102" s="1070">
        <v>13</v>
      </c>
    </row>
    <row r="103" spans="1:14">
      <c r="A103" s="1064">
        <v>14</v>
      </c>
      <c r="B103" s="996" t="s">
        <v>856</v>
      </c>
      <c r="C103" s="1078"/>
      <c r="D103" s="1079"/>
      <c r="E103" s="1078"/>
      <c r="F103" s="1079"/>
      <c r="G103" s="1106"/>
      <c r="H103" s="1082"/>
      <c r="I103" s="1079"/>
      <c r="J103" s="1078"/>
      <c r="K103" s="1079"/>
      <c r="L103" s="1078"/>
      <c r="M103" s="1079"/>
      <c r="N103" s="1064">
        <v>14</v>
      </c>
    </row>
    <row r="104" spans="1:14">
      <c r="A104" s="1064">
        <v>15</v>
      </c>
      <c r="B104" s="996" t="s">
        <v>857</v>
      </c>
      <c r="C104" s="1058"/>
      <c r="D104" s="1076"/>
      <c r="E104" s="1058"/>
      <c r="F104" s="1076"/>
      <c r="G104" s="995"/>
      <c r="H104" s="1081"/>
      <c r="I104" s="1076"/>
      <c r="J104" s="1058"/>
      <c r="K104" s="1076"/>
      <c r="L104" s="1058"/>
      <c r="M104" s="1076"/>
      <c r="N104" s="1064">
        <v>15</v>
      </c>
    </row>
    <row r="105" spans="1:14">
      <c r="A105" s="1064">
        <v>16</v>
      </c>
      <c r="B105" s="996" t="s">
        <v>214</v>
      </c>
      <c r="C105" s="1058"/>
      <c r="D105" s="1076"/>
      <c r="E105" s="1058"/>
      <c r="F105" s="1076"/>
      <c r="G105" s="995"/>
      <c r="H105" s="1081"/>
      <c r="I105" s="1076"/>
      <c r="J105" s="1058"/>
      <c r="K105" s="1076"/>
      <c r="L105" s="1058"/>
      <c r="M105" s="1076"/>
      <c r="N105" s="1064">
        <v>16</v>
      </c>
    </row>
    <row r="106" spans="1:14">
      <c r="A106" s="1064">
        <v>17</v>
      </c>
      <c r="B106" s="996" t="s">
        <v>215</v>
      </c>
      <c r="C106" s="1058"/>
      <c r="D106" s="1076"/>
      <c r="E106" s="1058"/>
      <c r="F106" s="1076"/>
      <c r="G106" s="995"/>
      <c r="H106" s="1081"/>
      <c r="I106" s="1076"/>
      <c r="J106" s="1058"/>
      <c r="K106" s="1076"/>
      <c r="L106" s="1058"/>
      <c r="M106" s="1076"/>
      <c r="N106" s="1064">
        <v>17</v>
      </c>
    </row>
    <row r="107" spans="1:14">
      <c r="A107" s="1064">
        <v>18</v>
      </c>
      <c r="B107" s="996" t="s">
        <v>216</v>
      </c>
      <c r="C107" s="1058"/>
      <c r="D107" s="1076"/>
      <c r="E107" s="1058"/>
      <c r="F107" s="1076"/>
      <c r="G107" s="995"/>
      <c r="H107" s="1081"/>
      <c r="I107" s="1076"/>
      <c r="J107" s="1058"/>
      <c r="K107" s="1076"/>
      <c r="L107" s="1058"/>
      <c r="M107" s="1076"/>
      <c r="N107" s="1064">
        <v>18</v>
      </c>
    </row>
    <row r="108" spans="1:14" s="1460" customFormat="1">
      <c r="A108" s="2814">
        <v>19</v>
      </c>
      <c r="B108" s="2815" t="s">
        <v>4405</v>
      </c>
      <c r="C108" s="1397"/>
      <c r="D108" s="2816"/>
      <c r="E108" s="1397"/>
      <c r="F108" s="2816"/>
      <c r="G108" s="2596"/>
      <c r="H108" s="2817"/>
      <c r="I108" s="2816"/>
      <c r="J108" s="1397"/>
      <c r="K108" s="2816"/>
      <c r="L108" s="1397"/>
      <c r="M108" s="2816"/>
      <c r="N108" s="2814">
        <v>19</v>
      </c>
    </row>
    <row r="109" spans="1:14">
      <c r="A109" s="1064">
        <v>20</v>
      </c>
      <c r="B109" s="996" t="s">
        <v>217</v>
      </c>
      <c r="C109" s="1078">
        <f>SUM(C103:C108)</f>
        <v>0</v>
      </c>
      <c r="D109" s="1079"/>
      <c r="E109" s="1078">
        <f>SUM(E103:E108)</f>
        <v>0</v>
      </c>
      <c r="F109" s="1079"/>
      <c r="G109" s="1106"/>
      <c r="H109" s="1082">
        <f>SUM(H103:H108)</f>
        <v>0</v>
      </c>
      <c r="I109" s="1079"/>
      <c r="J109" s="1078">
        <f>SUM(J103:J108)</f>
        <v>0</v>
      </c>
      <c r="K109" s="1079"/>
      <c r="L109" s="1078">
        <f>SUM(L103:L108)</f>
        <v>0</v>
      </c>
      <c r="M109" s="1079"/>
      <c r="N109" s="1064">
        <v>20</v>
      </c>
    </row>
    <row r="110" spans="1:14">
      <c r="A110" s="1064">
        <v>21</v>
      </c>
      <c r="B110" s="996" t="s">
        <v>218</v>
      </c>
      <c r="C110" s="1107"/>
      <c r="D110" s="1108"/>
      <c r="E110" s="1107"/>
      <c r="F110" s="1108"/>
      <c r="G110" s="1109"/>
      <c r="H110" s="1110"/>
      <c r="I110" s="1108"/>
      <c r="J110" s="1107"/>
      <c r="K110" s="1108"/>
      <c r="L110" s="1107"/>
      <c r="M110" s="1108"/>
      <c r="N110" s="1064">
        <v>21</v>
      </c>
    </row>
    <row r="111" spans="1:14">
      <c r="A111" s="1064">
        <v>22</v>
      </c>
      <c r="B111" s="996" t="s">
        <v>219</v>
      </c>
      <c r="C111" s="937"/>
      <c r="D111" s="996"/>
      <c r="E111" s="937"/>
      <c r="F111" s="996"/>
      <c r="G111" s="922"/>
      <c r="H111" s="936"/>
      <c r="I111" s="996"/>
      <c r="J111" s="937"/>
      <c r="K111" s="996"/>
      <c r="L111" s="937"/>
      <c r="M111" s="996"/>
      <c r="N111" s="1064">
        <v>22</v>
      </c>
    </row>
    <row r="112" spans="1:14">
      <c r="A112" s="1064">
        <v>23</v>
      </c>
      <c r="B112" s="996" t="s">
        <v>220</v>
      </c>
      <c r="C112" s="1078"/>
      <c r="D112" s="1079"/>
      <c r="E112" s="1078"/>
      <c r="F112" s="1079"/>
      <c r="G112" s="1106"/>
      <c r="H112" s="1082"/>
      <c r="I112" s="1079"/>
      <c r="J112" s="1078"/>
      <c r="K112" s="1079"/>
      <c r="L112" s="1078"/>
      <c r="M112" s="1079"/>
      <c r="N112" s="1064">
        <v>23</v>
      </c>
    </row>
    <row r="113" spans="1:14">
      <c r="A113" s="1064">
        <v>24</v>
      </c>
      <c r="B113" s="996" t="s">
        <v>221</v>
      </c>
      <c r="C113" s="1058"/>
      <c r="D113" s="1076"/>
      <c r="E113" s="1058"/>
      <c r="F113" s="1076"/>
      <c r="G113" s="995"/>
      <c r="H113" s="1081"/>
      <c r="I113" s="1076"/>
      <c r="J113" s="1058"/>
      <c r="K113" s="1076"/>
      <c r="L113" s="1058"/>
      <c r="M113" s="1076"/>
      <c r="N113" s="1064">
        <v>24</v>
      </c>
    </row>
    <row r="114" spans="1:14">
      <c r="A114" s="1064">
        <v>25</v>
      </c>
      <c r="B114" s="996" t="s">
        <v>222</v>
      </c>
      <c r="C114" s="1058"/>
      <c r="D114" s="1076"/>
      <c r="E114" s="1058"/>
      <c r="F114" s="1076"/>
      <c r="G114" s="995"/>
      <c r="H114" s="1081"/>
      <c r="I114" s="1076"/>
      <c r="J114" s="1058"/>
      <c r="K114" s="1076"/>
      <c r="L114" s="1058"/>
      <c r="M114" s="1076"/>
      <c r="N114" s="1064">
        <v>25</v>
      </c>
    </row>
    <row r="115" spans="1:14">
      <c r="A115" s="1064">
        <v>26</v>
      </c>
      <c r="B115" s="996" t="s">
        <v>223</v>
      </c>
      <c r="C115" s="1058"/>
      <c r="D115" s="1076"/>
      <c r="E115" s="1058"/>
      <c r="F115" s="1076"/>
      <c r="G115" s="995"/>
      <c r="H115" s="1081"/>
      <c r="I115" s="1076"/>
      <c r="J115" s="1058"/>
      <c r="K115" s="1076"/>
      <c r="L115" s="1058"/>
      <c r="M115" s="1076"/>
      <c r="N115" s="1064">
        <v>26</v>
      </c>
    </row>
    <row r="116" spans="1:14">
      <c r="A116" s="1064">
        <v>27</v>
      </c>
      <c r="B116" s="996" t="s">
        <v>224</v>
      </c>
      <c r="C116" s="1058"/>
      <c r="D116" s="1076"/>
      <c r="E116" s="1058"/>
      <c r="F116" s="1076"/>
      <c r="G116" s="995"/>
      <c r="H116" s="1081"/>
      <c r="I116" s="1076"/>
      <c r="J116" s="1058"/>
      <c r="K116" s="1076"/>
      <c r="L116" s="1058"/>
      <c r="M116" s="1076"/>
      <c r="N116" s="1064">
        <v>27</v>
      </c>
    </row>
    <row r="117" spans="1:14">
      <c r="A117" s="1064">
        <v>28</v>
      </c>
      <c r="B117" s="996" t="s">
        <v>225</v>
      </c>
      <c r="C117" s="1058"/>
      <c r="D117" s="1076"/>
      <c r="E117" s="1058"/>
      <c r="F117" s="1076"/>
      <c r="G117" s="995"/>
      <c r="H117" s="1081"/>
      <c r="I117" s="1076"/>
      <c r="J117" s="1058"/>
      <c r="K117" s="1076"/>
      <c r="L117" s="1058"/>
      <c r="M117" s="1076"/>
      <c r="N117" s="1064">
        <v>28</v>
      </c>
    </row>
    <row r="118" spans="1:14">
      <c r="A118" s="1064">
        <v>29</v>
      </c>
      <c r="B118" s="996" t="s">
        <v>226</v>
      </c>
      <c r="C118" s="1058"/>
      <c r="D118" s="1076"/>
      <c r="E118" s="1058"/>
      <c r="F118" s="1076"/>
      <c r="G118" s="995"/>
      <c r="H118" s="1081"/>
      <c r="I118" s="1076"/>
      <c r="J118" s="1058"/>
      <c r="K118" s="1076"/>
      <c r="L118" s="1058"/>
      <c r="M118" s="1076"/>
      <c r="N118" s="1064">
        <v>29</v>
      </c>
    </row>
    <row r="119" spans="1:14">
      <c r="A119" s="1064">
        <v>30</v>
      </c>
      <c r="B119" s="996" t="s">
        <v>227</v>
      </c>
      <c r="C119" s="1058"/>
      <c r="D119" s="1076"/>
      <c r="E119" s="1058"/>
      <c r="F119" s="1076"/>
      <c r="G119" s="995"/>
      <c r="H119" s="1081"/>
      <c r="I119" s="1076"/>
      <c r="J119" s="1058"/>
      <c r="K119" s="1076"/>
      <c r="L119" s="1058"/>
      <c r="M119" s="1076"/>
      <c r="N119" s="1064">
        <v>30</v>
      </c>
    </row>
    <row r="120" spans="1:14">
      <c r="A120" s="1064">
        <v>31</v>
      </c>
      <c r="B120" s="996" t="s">
        <v>228</v>
      </c>
      <c r="C120" s="1058"/>
      <c r="D120" s="1076"/>
      <c r="E120" s="1058"/>
      <c r="F120" s="1076"/>
      <c r="G120" s="995"/>
      <c r="H120" s="1081"/>
      <c r="I120" s="1076"/>
      <c r="J120" s="1058"/>
      <c r="K120" s="1076"/>
      <c r="L120" s="1058"/>
      <c r="M120" s="1076"/>
      <c r="N120" s="1064">
        <v>31</v>
      </c>
    </row>
    <row r="121" spans="1:14">
      <c r="A121" s="1064">
        <v>32</v>
      </c>
      <c r="B121" s="996" t="s">
        <v>229</v>
      </c>
      <c r="C121" s="1058"/>
      <c r="D121" s="1076"/>
      <c r="E121" s="1058"/>
      <c r="F121" s="1076"/>
      <c r="G121" s="995"/>
      <c r="H121" s="1081"/>
      <c r="I121" s="1076"/>
      <c r="J121" s="2580"/>
      <c r="K121" s="1076"/>
      <c r="L121" s="1058"/>
      <c r="M121" s="1076"/>
      <c r="N121" s="1064">
        <v>32</v>
      </c>
    </row>
    <row r="122" spans="1:14">
      <c r="A122" s="1064">
        <v>33</v>
      </c>
      <c r="B122" s="996" t="s">
        <v>230</v>
      </c>
      <c r="C122" s="1058"/>
      <c r="D122" s="1076"/>
      <c r="E122" s="1058"/>
      <c r="F122" s="1076"/>
      <c r="G122" s="995"/>
      <c r="H122" s="1081"/>
      <c r="I122" s="1076"/>
      <c r="J122" s="2589"/>
      <c r="K122" s="1076"/>
      <c r="L122" s="1058"/>
      <c r="M122" s="1076"/>
      <c r="N122" s="1064">
        <v>33</v>
      </c>
    </row>
    <row r="123" spans="1:14">
      <c r="A123" s="1064">
        <v>34</v>
      </c>
      <c r="B123" s="996" t="s">
        <v>231</v>
      </c>
      <c r="C123" s="1078">
        <f>SUM(C112:C122)</f>
        <v>0</v>
      </c>
      <c r="D123" s="1079"/>
      <c r="E123" s="1078">
        <f>SUM(E112:E122)</f>
        <v>0</v>
      </c>
      <c r="F123" s="1079"/>
      <c r="G123" s="1106"/>
      <c r="H123" s="1082">
        <f>SUM(H112:H122)</f>
        <v>0</v>
      </c>
      <c r="I123" s="1058"/>
      <c r="J123" s="1082">
        <f>SUM(J112:J122)</f>
        <v>0</v>
      </c>
      <c r="K123" s="1079"/>
      <c r="L123" s="1078">
        <f>SUM(L112:L122)</f>
        <v>0</v>
      </c>
      <c r="M123" s="1079"/>
      <c r="N123" s="1064">
        <v>34</v>
      </c>
    </row>
    <row r="124" spans="1:14">
      <c r="A124" s="1064">
        <v>35</v>
      </c>
      <c r="B124" s="996" t="s">
        <v>141</v>
      </c>
      <c r="C124" s="1107"/>
      <c r="D124" s="1108"/>
      <c r="E124" s="1107"/>
      <c r="F124" s="1108"/>
      <c r="G124" s="922"/>
      <c r="H124" s="936"/>
      <c r="I124" s="996"/>
      <c r="J124" s="937"/>
      <c r="K124" s="996"/>
      <c r="L124" s="937"/>
      <c r="M124" s="996"/>
      <c r="N124" s="1064">
        <v>35</v>
      </c>
    </row>
    <row r="125" spans="1:14">
      <c r="A125" s="1034"/>
      <c r="B125" s="985"/>
      <c r="C125" s="922"/>
      <c r="D125" s="985"/>
      <c r="E125" s="922"/>
      <c r="F125" s="985"/>
      <c r="G125" s="922"/>
      <c r="H125" s="984"/>
      <c r="I125" s="922"/>
      <c r="J125" s="922"/>
      <c r="K125" s="922"/>
      <c r="L125" s="922"/>
      <c r="M125" s="922"/>
      <c r="N125" s="1034"/>
    </row>
    <row r="126" spans="1:14">
      <c r="A126" s="1034"/>
      <c r="B126" s="985"/>
      <c r="C126" s="922"/>
      <c r="D126" s="985"/>
      <c r="E126" s="922"/>
      <c r="F126" s="985"/>
      <c r="G126" s="922"/>
      <c r="H126" s="984"/>
      <c r="I126" s="922"/>
      <c r="J126" s="922"/>
      <c r="K126" s="922"/>
      <c r="L126" s="922"/>
      <c r="M126" s="922"/>
      <c r="N126" s="1034"/>
    </row>
    <row r="127" spans="1:14">
      <c r="A127" s="1034"/>
      <c r="B127" s="985"/>
      <c r="C127" s="922"/>
      <c r="D127" s="985"/>
      <c r="E127" s="922"/>
      <c r="F127" s="985"/>
      <c r="G127" s="922"/>
      <c r="H127" s="984"/>
      <c r="I127" s="922"/>
      <c r="J127" s="922"/>
      <c r="K127" s="922"/>
      <c r="L127" s="922"/>
      <c r="M127" s="922"/>
      <c r="N127" s="1034"/>
    </row>
    <row r="128" spans="1:14">
      <c r="A128" s="1034"/>
      <c r="B128" s="985"/>
      <c r="C128" s="922"/>
      <c r="D128" s="985"/>
      <c r="E128" s="922"/>
      <c r="F128" s="985"/>
      <c r="G128" s="922"/>
      <c r="H128" s="984"/>
      <c r="I128" s="922"/>
      <c r="J128" s="922"/>
      <c r="K128" s="922"/>
      <c r="L128" s="922"/>
      <c r="M128" s="922"/>
      <c r="N128" s="1034"/>
    </row>
    <row r="129" spans="1:14">
      <c r="A129" s="1034"/>
      <c r="B129" s="985"/>
      <c r="C129" s="922"/>
      <c r="D129" s="985"/>
      <c r="E129" s="922"/>
      <c r="F129" s="985"/>
      <c r="G129" s="922"/>
      <c r="H129" s="984"/>
      <c r="I129" s="922"/>
      <c r="J129" s="922"/>
      <c r="K129" s="922"/>
      <c r="L129" s="922"/>
      <c r="M129" s="922"/>
      <c r="N129" s="1034"/>
    </row>
    <row r="130" spans="1:14">
      <c r="A130" s="1034"/>
      <c r="B130" s="985"/>
      <c r="C130" s="922"/>
      <c r="D130" s="985"/>
      <c r="E130" s="922"/>
      <c r="F130" s="985"/>
      <c r="G130" s="922"/>
      <c r="H130" s="984"/>
      <c r="I130" s="922"/>
      <c r="J130" s="922"/>
      <c r="K130" s="922"/>
      <c r="L130" s="922"/>
      <c r="M130" s="922"/>
      <c r="N130" s="1034"/>
    </row>
    <row r="131" spans="1:14">
      <c r="A131" s="1034"/>
      <c r="B131" s="985"/>
      <c r="C131" s="922"/>
      <c r="D131" s="985"/>
      <c r="E131" s="922"/>
      <c r="F131" s="985"/>
      <c r="G131" s="922"/>
      <c r="H131" s="984"/>
      <c r="I131" s="922"/>
      <c r="J131" s="922"/>
      <c r="K131" s="922"/>
      <c r="L131" s="922"/>
      <c r="M131" s="922"/>
      <c r="N131" s="1034"/>
    </row>
    <row r="132" spans="1:14">
      <c r="A132" s="1034"/>
      <c r="B132" s="985"/>
      <c r="C132" s="922"/>
      <c r="D132" s="985"/>
      <c r="E132" s="922"/>
      <c r="F132" s="985"/>
      <c r="G132" s="922"/>
      <c r="H132" s="984"/>
      <c r="J132" s="922"/>
      <c r="K132" s="922"/>
      <c r="L132" s="922"/>
      <c r="M132" s="922"/>
      <c r="N132" s="1034"/>
    </row>
    <row r="133" spans="1:14">
      <c r="A133" s="1034"/>
      <c r="B133" s="985"/>
      <c r="C133" s="922"/>
      <c r="D133" s="985"/>
      <c r="E133" s="922"/>
      <c r="F133" s="985"/>
      <c r="G133" s="922"/>
      <c r="H133" s="984"/>
      <c r="I133" s="922"/>
      <c r="J133" s="922"/>
      <c r="K133" s="922"/>
      <c r="L133" s="922"/>
      <c r="M133" s="922"/>
      <c r="N133" s="1034"/>
    </row>
    <row r="134" spans="1:14">
      <c r="A134" s="1034"/>
      <c r="B134" s="985"/>
      <c r="C134" s="922"/>
      <c r="D134" s="985"/>
      <c r="E134" s="922"/>
      <c r="F134" s="985"/>
      <c r="G134" s="922"/>
      <c r="H134" s="984"/>
      <c r="I134" s="922"/>
      <c r="J134" s="922"/>
      <c r="K134" s="922"/>
      <c r="L134" s="922"/>
      <c r="M134" s="922"/>
      <c r="N134" s="1034"/>
    </row>
    <row r="135" spans="1:14">
      <c r="A135" s="1034"/>
      <c r="B135" s="985"/>
      <c r="C135" s="922"/>
      <c r="D135" s="985"/>
      <c r="E135" s="922"/>
      <c r="F135" s="985"/>
      <c r="G135" s="922"/>
      <c r="H135" s="984"/>
      <c r="I135" s="922"/>
      <c r="J135" s="922"/>
      <c r="K135" s="922"/>
      <c r="L135" s="922"/>
      <c r="M135" s="922"/>
      <c r="N135" s="1034"/>
    </row>
    <row r="136" spans="1:14" ht="15.75" thickBot="1">
      <c r="A136" s="1053"/>
      <c r="B136" s="1001"/>
      <c r="C136" s="974"/>
      <c r="D136" s="1001"/>
      <c r="E136" s="974"/>
      <c r="F136" s="1001"/>
      <c r="G136" s="922"/>
      <c r="H136" s="1000"/>
      <c r="I136" s="974"/>
      <c r="J136" s="974"/>
      <c r="K136" s="974"/>
      <c r="L136" s="974"/>
      <c r="M136" s="974"/>
      <c r="N136" s="1053"/>
    </row>
    <row r="137" spans="1:14">
      <c r="A137" s="1111"/>
      <c r="B137" s="1111"/>
      <c r="C137" s="1111"/>
      <c r="D137" s="1111"/>
      <c r="E137" s="1111"/>
      <c r="F137" s="1111"/>
      <c r="G137" s="922"/>
      <c r="H137" s="1111"/>
      <c r="I137" s="1111"/>
      <c r="J137" s="1111"/>
      <c r="K137" s="1111"/>
      <c r="L137" s="1111"/>
      <c r="M137" s="1111"/>
      <c r="N137" s="1111"/>
    </row>
    <row r="138" spans="1:14">
      <c r="A138" s="1542" t="s">
        <v>4659</v>
      </c>
      <c r="B138" s="1542"/>
      <c r="C138" s="922"/>
      <c r="D138" s="922"/>
      <c r="E138" s="922"/>
      <c r="F138" s="922"/>
      <c r="G138" s="922"/>
      <c r="H138" s="1542" t="s">
        <v>4659</v>
      </c>
      <c r="I138" s="1542"/>
      <c r="J138" s="922"/>
      <c r="K138" s="923"/>
    </row>
    <row r="139" spans="1:14">
      <c r="A139" s="923" t="s">
        <v>144</v>
      </c>
      <c r="B139" s="923"/>
      <c r="C139" s="923"/>
      <c r="D139" s="923"/>
      <c r="E139" s="923"/>
      <c r="F139" s="923"/>
      <c r="G139" s="922"/>
      <c r="H139" s="923" t="s">
        <v>145</v>
      </c>
      <c r="I139" s="923"/>
      <c r="J139" s="923"/>
      <c r="K139" s="923"/>
      <c r="L139" s="923"/>
      <c r="M139" s="923"/>
      <c r="N139" s="923"/>
    </row>
  </sheetData>
  <printOptions horizontalCentered="1" verticalCentered="1"/>
  <pageMargins left="0.25" right="0.25" top="0.25" bottom="0.25" header="0" footer="0"/>
  <pageSetup scale="72" fitToWidth="2" fitToHeight="2" pageOrder="overThenDown" orientation="portrait" horizontalDpi="300" verticalDpi="300" r:id="rId1"/>
  <headerFooter alignWithMargins="0"/>
  <colBreaks count="1" manualBreakCount="1">
    <brk id="6"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62"/>
  <sheetViews>
    <sheetView defaultGridColor="0" colorId="22" zoomScale="70" zoomScaleNormal="70" zoomScaleSheetLayoutView="50" workbookViewId="0">
      <selection activeCell="E22" sqref="E22"/>
    </sheetView>
  </sheetViews>
  <sheetFormatPr defaultColWidth="9.6640625" defaultRowHeight="15"/>
  <cols>
    <col min="1" max="1" width="4.6640625" customWidth="1"/>
    <col min="2" max="2" width="60.88671875" customWidth="1"/>
    <col min="3" max="3" width="14.6640625" customWidth="1"/>
    <col min="4" max="4" width="5.6640625" customWidth="1"/>
    <col min="5" max="5" width="14.6640625" customWidth="1"/>
    <col min="6" max="6" width="16.77734375" customWidth="1"/>
    <col min="7" max="7" width="2.6640625" style="1412" customWidth="1"/>
    <col min="8" max="13" width="16.6640625" customWidth="1"/>
    <col min="14" max="14" width="4.6640625" customWidth="1"/>
  </cols>
  <sheetData>
    <row r="1" spans="1:14">
      <c r="A1" s="924" t="s">
        <v>1789</v>
      </c>
      <c r="B1" s="925"/>
      <c r="C1" s="1028" t="s">
        <v>1335</v>
      </c>
      <c r="D1" s="1031"/>
      <c r="E1" s="1030" t="s">
        <v>1791</v>
      </c>
      <c r="F1" s="1030" t="s">
        <v>1792</v>
      </c>
      <c r="G1" s="2555"/>
      <c r="H1" s="924" t="s">
        <v>1789</v>
      </c>
      <c r="I1" s="981"/>
      <c r="J1" s="1028" t="s">
        <v>1335</v>
      </c>
      <c r="K1" s="1031"/>
      <c r="L1" s="1030" t="s">
        <v>1791</v>
      </c>
      <c r="M1" s="1032" t="s">
        <v>1792</v>
      </c>
      <c r="N1" s="1015"/>
    </row>
    <row r="2" spans="1:14">
      <c r="A2" s="72" t="str">
        <f>'Data Sheet'!$C$25</f>
        <v xml:space="preserve"> New York State Electric &amp; Gas Corporation</v>
      </c>
      <c r="B2" s="922"/>
      <c r="C2" s="984" t="s">
        <v>1128</v>
      </c>
      <c r="D2" s="922"/>
      <c r="E2" s="1033" t="s">
        <v>1794</v>
      </c>
      <c r="F2" s="1043"/>
      <c r="G2" s="2555"/>
      <c r="H2" s="72" t="str">
        <f>'Data Sheet'!$C$25</f>
        <v xml:space="preserve"> New York State Electric &amp; Gas Corporation</v>
      </c>
      <c r="I2" s="985"/>
      <c r="J2" s="984" t="s">
        <v>1128</v>
      </c>
      <c r="K2" s="922"/>
      <c r="L2" s="1033" t="s">
        <v>1794</v>
      </c>
      <c r="M2" s="982"/>
      <c r="N2" s="983"/>
    </row>
    <row r="3" spans="1:14" ht="15" customHeight="1" thickBot="1">
      <c r="A3" s="1000"/>
      <c r="B3" s="974"/>
      <c r="C3" s="1000" t="s">
        <v>1129</v>
      </c>
      <c r="D3" s="1001"/>
      <c r="E3" s="1102" t="str">
        <f>'Data Sheet'!$C$40</f>
        <v xml:space="preserve"> </v>
      </c>
      <c r="F3" s="1301" t="str">
        <f>'Data Sheet'!$C$38</f>
        <v>12/31/2016</v>
      </c>
      <c r="G3" s="2555"/>
      <c r="H3" s="1000"/>
      <c r="I3" s="1001"/>
      <c r="J3" s="1000" t="s">
        <v>1129</v>
      </c>
      <c r="K3" s="1001"/>
      <c r="L3" s="1102" t="str">
        <f>'Data Sheet'!$C$40</f>
        <v xml:space="preserve"> </v>
      </c>
      <c r="M3" s="1048" t="str">
        <f>'Data Sheet'!$C$38</f>
        <v>12/31/2016</v>
      </c>
      <c r="N3" s="1047"/>
    </row>
    <row r="4" spans="1:14" ht="15" customHeight="1" thickBot="1">
      <c r="A4" s="579" t="s">
        <v>146</v>
      </c>
      <c r="B4" s="580"/>
      <c r="C4" s="580"/>
      <c r="D4" s="1036"/>
      <c r="E4" s="1036"/>
      <c r="F4" s="1037"/>
      <c r="G4" s="2555"/>
      <c r="H4" s="579" t="s">
        <v>147</v>
      </c>
      <c r="I4" s="580"/>
      <c r="J4" s="580"/>
      <c r="K4" s="580"/>
      <c r="L4" s="1036"/>
      <c r="M4" s="1038"/>
      <c r="N4" s="1001"/>
    </row>
    <row r="5" spans="1:14" ht="15.75">
      <c r="A5" s="68"/>
      <c r="B5" s="71"/>
      <c r="C5" s="71"/>
      <c r="D5" s="923"/>
      <c r="E5" s="923"/>
      <c r="F5" s="1015"/>
      <c r="G5" s="2555"/>
      <c r="H5" s="68"/>
      <c r="I5" s="71"/>
      <c r="J5" s="71"/>
      <c r="K5" s="71"/>
      <c r="L5" s="923"/>
      <c r="M5" s="1041"/>
      <c r="N5" s="985"/>
    </row>
    <row r="6" spans="1:14">
      <c r="A6" s="984" t="s">
        <v>148</v>
      </c>
      <c r="B6" s="922"/>
      <c r="C6" s="922" t="s">
        <v>149</v>
      </c>
      <c r="D6" s="922"/>
      <c r="E6" s="922"/>
      <c r="F6" s="985"/>
      <c r="G6" s="2555"/>
      <c r="H6" s="984" t="s">
        <v>150</v>
      </c>
      <c r="I6" s="922"/>
      <c r="J6" s="922"/>
      <c r="K6" s="1542" t="s">
        <v>151</v>
      </c>
      <c r="L6" s="1542"/>
      <c r="M6" s="1542"/>
      <c r="N6" s="985"/>
    </row>
    <row r="7" spans="1:14">
      <c r="A7" s="984" t="s">
        <v>152</v>
      </c>
      <c r="B7" s="922"/>
      <c r="C7" s="922" t="s">
        <v>153</v>
      </c>
      <c r="D7" s="922"/>
      <c r="E7" s="922"/>
      <c r="F7" s="985"/>
      <c r="G7" s="2555"/>
      <c r="H7" s="984" t="s">
        <v>154</v>
      </c>
      <c r="I7" s="922"/>
      <c r="J7" s="922"/>
      <c r="K7" s="1542" t="s">
        <v>155</v>
      </c>
      <c r="L7" s="1542"/>
      <c r="M7" s="1542"/>
      <c r="N7" s="985"/>
    </row>
    <row r="8" spans="1:14">
      <c r="A8" s="984" t="s">
        <v>832</v>
      </c>
      <c r="B8" s="922"/>
      <c r="C8" s="922" t="s">
        <v>115</v>
      </c>
      <c r="D8" s="922"/>
      <c r="E8" s="922"/>
      <c r="F8" s="985"/>
      <c r="G8" s="2555"/>
      <c r="H8" s="1543" t="s">
        <v>4621</v>
      </c>
      <c r="I8" s="1542"/>
      <c r="J8" s="1542"/>
      <c r="K8" s="1542" t="s">
        <v>116</v>
      </c>
      <c r="L8" s="1542"/>
      <c r="M8" s="1542"/>
      <c r="N8" s="985"/>
    </row>
    <row r="9" spans="1:14">
      <c r="A9" s="984" t="s">
        <v>858</v>
      </c>
      <c r="B9" s="922"/>
      <c r="C9" s="922" t="s">
        <v>859</v>
      </c>
      <c r="D9" s="922"/>
      <c r="E9" s="922"/>
      <c r="F9" s="985"/>
      <c r="G9" s="2555"/>
      <c r="H9" s="1543" t="s">
        <v>860</v>
      </c>
      <c r="I9" s="1542"/>
      <c r="J9" s="1542"/>
      <c r="K9" s="1542" t="s">
        <v>861</v>
      </c>
      <c r="L9" s="1542"/>
      <c r="M9" s="1542"/>
      <c r="N9" s="985"/>
    </row>
    <row r="10" spans="1:14">
      <c r="A10" s="984" t="s">
        <v>862</v>
      </c>
      <c r="B10" s="922"/>
      <c r="C10" s="922" t="s">
        <v>863</v>
      </c>
      <c r="D10" s="922"/>
      <c r="E10" s="922"/>
      <c r="F10" s="985"/>
      <c r="G10" s="2555"/>
      <c r="H10" s="1543" t="s">
        <v>4622</v>
      </c>
      <c r="I10" s="1542"/>
      <c r="J10" s="1542"/>
      <c r="K10" s="1542" t="s">
        <v>864</v>
      </c>
      <c r="L10" s="1542"/>
      <c r="M10" s="1542"/>
      <c r="N10" s="985"/>
    </row>
    <row r="11" spans="1:14">
      <c r="A11" s="984" t="s">
        <v>865</v>
      </c>
      <c r="B11" s="922"/>
      <c r="C11" s="922" t="s">
        <v>866</v>
      </c>
      <c r="D11" s="922"/>
      <c r="E11" s="922"/>
      <c r="F11" s="985"/>
      <c r="G11" s="2555"/>
      <c r="H11" s="1543" t="s">
        <v>4623</v>
      </c>
      <c r="I11" s="1542"/>
      <c r="J11" s="1542"/>
      <c r="K11" s="1542" t="s">
        <v>867</v>
      </c>
      <c r="L11" s="1542"/>
      <c r="M11" s="1542"/>
      <c r="N11" s="985"/>
    </row>
    <row r="12" spans="1:14">
      <c r="A12" s="984" t="s">
        <v>156</v>
      </c>
      <c r="B12" s="922"/>
      <c r="C12" s="922" t="s">
        <v>157</v>
      </c>
      <c r="D12" s="922"/>
      <c r="E12" s="922"/>
      <c r="F12" s="985"/>
      <c r="G12" s="2555"/>
      <c r="H12" s="1543" t="s">
        <v>158</v>
      </c>
      <c r="I12" s="1542"/>
      <c r="J12" s="1542"/>
      <c r="K12" s="1542" t="s">
        <v>159</v>
      </c>
      <c r="L12" s="1542"/>
      <c r="M12" s="1542"/>
      <c r="N12" s="985"/>
    </row>
    <row r="13" spans="1:14">
      <c r="A13" s="984"/>
      <c r="B13" s="922"/>
      <c r="C13" s="922" t="s">
        <v>160</v>
      </c>
      <c r="D13" s="922"/>
      <c r="E13" s="922"/>
      <c r="F13" s="985"/>
      <c r="G13" s="2555"/>
      <c r="H13" s="1543" t="s">
        <v>161</v>
      </c>
      <c r="I13" s="1542"/>
      <c r="J13" s="1542"/>
      <c r="K13" s="1542" t="s">
        <v>162</v>
      </c>
      <c r="L13" s="1542"/>
      <c r="M13" s="1542"/>
      <c r="N13" s="985"/>
    </row>
    <row r="14" spans="1:14">
      <c r="A14" s="984"/>
      <c r="B14" s="922"/>
      <c r="C14" s="922"/>
      <c r="D14" s="922"/>
      <c r="E14" s="922"/>
      <c r="F14" s="985"/>
      <c r="G14" s="2555"/>
      <c r="H14" s="984"/>
      <c r="I14" s="922"/>
      <c r="J14" s="922"/>
      <c r="K14" s="922"/>
      <c r="L14" s="922"/>
      <c r="M14" s="922"/>
      <c r="N14" s="985"/>
    </row>
    <row r="15" spans="1:14" ht="15.75" thickBot="1">
      <c r="A15" s="1000"/>
      <c r="B15" s="974"/>
      <c r="C15" s="974"/>
      <c r="D15" s="974"/>
      <c r="E15" s="974"/>
      <c r="F15" s="1001"/>
      <c r="G15" s="2555"/>
      <c r="H15" s="1000"/>
      <c r="I15" s="974"/>
      <c r="J15" s="974"/>
      <c r="K15" s="974"/>
      <c r="L15" s="974"/>
      <c r="M15" s="974"/>
      <c r="N15" s="1001"/>
    </row>
    <row r="16" spans="1:14">
      <c r="A16" s="1034"/>
      <c r="B16" s="922"/>
      <c r="C16" s="922"/>
      <c r="D16" s="985"/>
      <c r="E16" s="922"/>
      <c r="F16" s="985"/>
      <c r="G16" s="2555"/>
      <c r="H16" s="984"/>
      <c r="I16" s="985"/>
      <c r="J16" s="922"/>
      <c r="K16" s="985"/>
      <c r="L16" s="922"/>
      <c r="M16" s="985"/>
      <c r="N16" s="985"/>
    </row>
    <row r="17" spans="1:14">
      <c r="A17" s="1044"/>
      <c r="B17" s="922"/>
      <c r="C17" s="922"/>
      <c r="D17" s="935"/>
      <c r="E17" s="922" t="s">
        <v>163</v>
      </c>
      <c r="F17" s="985"/>
      <c r="G17" s="2555"/>
      <c r="H17" s="984" t="s">
        <v>163</v>
      </c>
      <c r="I17" s="983"/>
      <c r="J17" s="984" t="s">
        <v>163</v>
      </c>
      <c r="K17" s="985"/>
      <c r="L17" s="984" t="s">
        <v>163</v>
      </c>
      <c r="M17" s="985"/>
      <c r="N17" s="985"/>
    </row>
    <row r="18" spans="1:14">
      <c r="A18" s="1043" t="s">
        <v>1718</v>
      </c>
      <c r="B18" s="923" t="s">
        <v>1772</v>
      </c>
      <c r="C18" s="922"/>
      <c r="D18" s="985"/>
      <c r="E18" s="922" t="s">
        <v>1623</v>
      </c>
      <c r="F18" s="985"/>
      <c r="G18" s="2555"/>
      <c r="H18" s="984" t="s">
        <v>1623</v>
      </c>
      <c r="I18" s="935"/>
      <c r="J18" s="984" t="s">
        <v>1623</v>
      </c>
      <c r="K18" s="985"/>
      <c r="L18" s="984" t="s">
        <v>1623</v>
      </c>
      <c r="M18" s="985"/>
      <c r="N18" s="1043" t="s">
        <v>1718</v>
      </c>
    </row>
    <row r="19" spans="1:14">
      <c r="A19" s="1043" t="s">
        <v>1721</v>
      </c>
      <c r="B19" s="923"/>
      <c r="C19" s="922"/>
      <c r="D19" s="985"/>
      <c r="E19" s="922"/>
      <c r="F19" s="985"/>
      <c r="G19" s="2555"/>
      <c r="H19" s="1033"/>
      <c r="I19" s="935"/>
      <c r="J19" s="922"/>
      <c r="K19" s="985"/>
      <c r="L19" s="922"/>
      <c r="M19" s="985"/>
      <c r="N19" s="1043" t="s">
        <v>1721</v>
      </c>
    </row>
    <row r="20" spans="1:14" ht="15.75" thickBot="1">
      <c r="A20" s="1045"/>
      <c r="B20" s="1036" t="s">
        <v>3007</v>
      </c>
      <c r="C20" s="1036"/>
      <c r="D20" s="1047"/>
      <c r="E20" s="1036" t="s">
        <v>3008</v>
      </c>
      <c r="F20" s="1047"/>
      <c r="G20" s="2555"/>
      <c r="H20" s="1048" t="s">
        <v>3009</v>
      </c>
      <c r="I20" s="1047"/>
      <c r="J20" s="1036" t="s">
        <v>3010</v>
      </c>
      <c r="K20" s="1047"/>
      <c r="L20" s="1036" t="s">
        <v>2337</v>
      </c>
      <c r="M20" s="1047"/>
      <c r="N20" s="1045"/>
    </row>
    <row r="21" spans="1:14">
      <c r="A21" s="1064">
        <v>1</v>
      </c>
      <c r="B21" s="299" t="s">
        <v>848</v>
      </c>
      <c r="C21" s="937"/>
      <c r="D21" s="996"/>
      <c r="E21" s="75" t="s">
        <v>4730</v>
      </c>
      <c r="F21" s="994"/>
      <c r="G21" s="2555"/>
      <c r="H21" s="936"/>
      <c r="I21" s="996"/>
      <c r="J21" s="937"/>
      <c r="K21" s="996"/>
      <c r="L21" s="999"/>
      <c r="M21" s="994"/>
      <c r="N21" s="1064">
        <v>1</v>
      </c>
    </row>
    <row r="22" spans="1:14">
      <c r="A22" s="1064">
        <v>2</v>
      </c>
      <c r="B22" s="299" t="s">
        <v>1258</v>
      </c>
      <c r="C22" s="937"/>
      <c r="D22" s="996"/>
      <c r="E22" s="1057"/>
      <c r="F22" s="1022"/>
      <c r="G22" s="2555"/>
      <c r="H22" s="936"/>
      <c r="I22" s="996"/>
      <c r="J22" s="937"/>
      <c r="K22" s="996"/>
      <c r="L22" s="1057"/>
      <c r="M22" s="1022"/>
      <c r="N22" s="1064">
        <v>2</v>
      </c>
    </row>
    <row r="23" spans="1:14">
      <c r="A23" s="1064">
        <v>3</v>
      </c>
      <c r="B23" s="299" t="s">
        <v>1259</v>
      </c>
      <c r="C23" s="937"/>
      <c r="D23" s="996"/>
      <c r="E23" s="1057"/>
      <c r="F23" s="1022"/>
      <c r="G23" s="2555"/>
      <c r="H23" s="936"/>
      <c r="I23" s="996"/>
      <c r="J23" s="937"/>
      <c r="K23" s="996"/>
      <c r="L23" s="1057"/>
      <c r="M23" s="1022"/>
      <c r="N23" s="1064">
        <v>3</v>
      </c>
    </row>
    <row r="24" spans="1:14">
      <c r="A24" s="1070">
        <v>4</v>
      </c>
      <c r="B24" s="299" t="s">
        <v>1624</v>
      </c>
      <c r="C24" s="937"/>
      <c r="D24" s="996"/>
      <c r="E24" s="937"/>
      <c r="F24" s="996"/>
      <c r="G24" s="2555"/>
      <c r="H24" s="1075"/>
      <c r="I24" s="1103"/>
      <c r="J24" s="937"/>
      <c r="K24" s="996"/>
      <c r="L24" s="937"/>
      <c r="M24" s="996"/>
      <c r="N24" s="1070">
        <v>4</v>
      </c>
    </row>
    <row r="25" spans="1:14">
      <c r="A25" s="1070">
        <v>5</v>
      </c>
      <c r="B25" s="299" t="s">
        <v>851</v>
      </c>
      <c r="C25" s="937"/>
      <c r="D25" s="996"/>
      <c r="E25" s="937"/>
      <c r="F25" s="996"/>
      <c r="G25" s="2555"/>
      <c r="H25" s="1075"/>
      <c r="I25" s="1103"/>
      <c r="J25" s="937"/>
      <c r="K25" s="996"/>
      <c r="L25" s="937"/>
      <c r="M25" s="996"/>
      <c r="N25" s="1070">
        <v>5</v>
      </c>
    </row>
    <row r="26" spans="1:14">
      <c r="A26" s="1070">
        <v>6</v>
      </c>
      <c r="B26" s="299" t="s">
        <v>2893</v>
      </c>
      <c r="C26" s="937"/>
      <c r="D26" s="996"/>
      <c r="E26" s="937"/>
      <c r="F26" s="996"/>
      <c r="G26" s="2555"/>
      <c r="H26" s="1075"/>
      <c r="I26" s="1103"/>
      <c r="J26" s="937"/>
      <c r="K26" s="996"/>
      <c r="L26" s="937"/>
      <c r="M26" s="996"/>
      <c r="N26" s="1070">
        <v>6</v>
      </c>
    </row>
    <row r="27" spans="1:14">
      <c r="A27" s="1070">
        <v>7</v>
      </c>
      <c r="B27" s="299" t="s">
        <v>852</v>
      </c>
      <c r="C27" s="937"/>
      <c r="D27" s="996"/>
      <c r="E27" s="937"/>
      <c r="F27" s="996"/>
      <c r="G27" s="2555"/>
      <c r="H27" s="1075"/>
      <c r="I27" s="1103"/>
      <c r="J27" s="937"/>
      <c r="K27" s="996"/>
      <c r="L27" s="937"/>
      <c r="M27" s="996"/>
      <c r="N27" s="1070">
        <v>7</v>
      </c>
    </row>
    <row r="28" spans="1:14">
      <c r="A28" s="1070">
        <v>8</v>
      </c>
      <c r="B28" s="299" t="s">
        <v>1267</v>
      </c>
      <c r="C28" s="937"/>
      <c r="D28" s="996"/>
      <c r="E28" s="937"/>
      <c r="F28" s="996"/>
      <c r="G28" s="2555"/>
      <c r="H28" s="1075"/>
      <c r="I28" s="1103"/>
      <c r="J28" s="937"/>
      <c r="K28" s="996"/>
      <c r="L28" s="937"/>
      <c r="M28" s="996"/>
      <c r="N28" s="1070">
        <v>8</v>
      </c>
    </row>
    <row r="29" spans="1:14">
      <c r="A29" s="1070">
        <v>9</v>
      </c>
      <c r="B29" s="299" t="s">
        <v>2894</v>
      </c>
      <c r="C29" s="937"/>
      <c r="D29" s="996"/>
      <c r="E29" s="937"/>
      <c r="F29" s="996"/>
      <c r="G29" s="2555"/>
      <c r="H29" s="1075"/>
      <c r="I29" s="1103"/>
      <c r="J29" s="937"/>
      <c r="K29" s="996"/>
      <c r="L29" s="937"/>
      <c r="M29" s="996"/>
      <c r="N29" s="1070">
        <v>9</v>
      </c>
    </row>
    <row r="30" spans="1:14">
      <c r="A30" s="1070">
        <v>10</v>
      </c>
      <c r="B30" s="299" t="s">
        <v>2895</v>
      </c>
      <c r="C30" s="937"/>
      <c r="D30" s="996"/>
      <c r="E30" s="937"/>
      <c r="F30" s="996"/>
      <c r="G30" s="2555"/>
      <c r="H30" s="1075"/>
      <c r="I30" s="1103"/>
      <c r="J30" s="937"/>
      <c r="K30" s="996"/>
      <c r="L30" s="937"/>
      <c r="M30" s="996"/>
      <c r="N30" s="1070">
        <v>10</v>
      </c>
    </row>
    <row r="31" spans="1:14">
      <c r="A31" s="1070">
        <v>11</v>
      </c>
      <c r="B31" s="299" t="s">
        <v>2896</v>
      </c>
      <c r="C31" s="937"/>
      <c r="D31" s="996"/>
      <c r="E31" s="937"/>
      <c r="F31" s="996"/>
      <c r="G31" s="2555"/>
      <c r="H31" s="1075"/>
      <c r="I31" s="1103"/>
      <c r="J31" s="937"/>
      <c r="K31" s="996"/>
      <c r="L31" s="937"/>
      <c r="M31" s="996"/>
      <c r="N31" s="1070">
        <v>11</v>
      </c>
    </row>
    <row r="32" spans="1:14">
      <c r="A32" s="1070">
        <v>12</v>
      </c>
      <c r="B32" s="299" t="s">
        <v>855</v>
      </c>
      <c r="C32" s="937"/>
      <c r="D32" s="996"/>
      <c r="E32" s="937"/>
      <c r="F32" s="996"/>
      <c r="G32" s="2555"/>
      <c r="H32" s="1075"/>
      <c r="I32" s="1103"/>
      <c r="J32" s="937"/>
      <c r="K32" s="996"/>
      <c r="L32" s="937"/>
      <c r="M32" s="996"/>
      <c r="N32" s="1070">
        <v>12</v>
      </c>
    </row>
    <row r="33" spans="1:15">
      <c r="A33" s="1070">
        <v>13</v>
      </c>
      <c r="B33" s="299" t="s">
        <v>856</v>
      </c>
      <c r="C33" s="937"/>
      <c r="D33" s="996"/>
      <c r="E33" s="937"/>
      <c r="F33" s="996"/>
      <c r="G33" s="2555"/>
      <c r="H33" s="1075"/>
      <c r="I33" s="1103"/>
      <c r="J33" s="937"/>
      <c r="K33" s="996"/>
      <c r="L33" s="937"/>
      <c r="M33" s="996"/>
      <c r="N33" s="1070">
        <v>13</v>
      </c>
    </row>
    <row r="34" spans="1:15">
      <c r="A34" s="1064">
        <v>14</v>
      </c>
      <c r="B34" s="299" t="s">
        <v>857</v>
      </c>
      <c r="C34" s="937"/>
      <c r="D34" s="996"/>
      <c r="E34" s="937"/>
      <c r="F34" s="996"/>
      <c r="G34" s="2555"/>
      <c r="H34" s="936"/>
      <c r="I34" s="996"/>
      <c r="J34" s="937"/>
      <c r="K34" s="996"/>
      <c r="L34" s="937"/>
      <c r="M34" s="996"/>
      <c r="N34" s="1064">
        <v>14</v>
      </c>
    </row>
    <row r="35" spans="1:15">
      <c r="A35" s="1064">
        <v>15</v>
      </c>
      <c r="B35" s="299" t="s">
        <v>214</v>
      </c>
      <c r="C35" s="937"/>
      <c r="D35" s="996"/>
      <c r="E35" s="937"/>
      <c r="F35" s="996"/>
      <c r="G35" s="2555"/>
      <c r="H35" s="936"/>
      <c r="I35" s="996"/>
      <c r="J35" s="937"/>
      <c r="K35" s="996"/>
      <c r="L35" s="937"/>
      <c r="M35" s="996"/>
      <c r="N35" s="1064">
        <v>15</v>
      </c>
    </row>
    <row r="36" spans="1:15">
      <c r="A36" s="1064">
        <v>16</v>
      </c>
      <c r="B36" s="299" t="s">
        <v>2897</v>
      </c>
      <c r="C36" s="937"/>
      <c r="D36" s="996"/>
      <c r="E36" s="937"/>
      <c r="F36" s="996"/>
      <c r="G36" s="2555"/>
      <c r="H36" s="936"/>
      <c r="I36" s="996"/>
      <c r="J36" s="937"/>
      <c r="K36" s="996"/>
      <c r="L36" s="937"/>
      <c r="M36" s="996"/>
      <c r="N36" s="1064">
        <v>16</v>
      </c>
    </row>
    <row r="37" spans="1:15">
      <c r="A37" s="1064">
        <v>17</v>
      </c>
      <c r="B37" s="299" t="s">
        <v>2898</v>
      </c>
      <c r="C37" s="937"/>
      <c r="D37" s="996"/>
      <c r="E37" s="937"/>
      <c r="F37" s="996"/>
      <c r="G37" s="2555"/>
      <c r="H37" s="936"/>
      <c r="I37" s="996"/>
      <c r="J37" s="937"/>
      <c r="K37" s="996"/>
      <c r="L37" s="937"/>
      <c r="M37" s="996"/>
      <c r="N37" s="1064">
        <v>17</v>
      </c>
    </row>
    <row r="38" spans="1:15">
      <c r="A38" s="1064">
        <v>18</v>
      </c>
      <c r="B38" s="299" t="s">
        <v>2899</v>
      </c>
      <c r="C38" s="937"/>
      <c r="D38" s="996"/>
      <c r="E38" s="937"/>
      <c r="F38" s="996"/>
      <c r="G38" s="2555"/>
      <c r="H38" s="936"/>
      <c r="I38" s="996"/>
      <c r="J38" s="937"/>
      <c r="K38" s="996"/>
      <c r="L38" s="937"/>
      <c r="M38" s="996"/>
      <c r="N38" s="1064">
        <v>18</v>
      </c>
    </row>
    <row r="39" spans="1:15">
      <c r="A39" s="1064">
        <v>19</v>
      </c>
      <c r="B39" s="299" t="s">
        <v>216</v>
      </c>
      <c r="C39" s="937"/>
      <c r="D39" s="996"/>
      <c r="E39" s="937"/>
      <c r="F39" s="996"/>
      <c r="G39" s="2555"/>
      <c r="H39" s="936"/>
      <c r="I39" s="996"/>
      <c r="J39" s="937"/>
      <c r="K39" s="996"/>
      <c r="L39" s="937"/>
      <c r="M39" s="996"/>
      <c r="N39" s="1064">
        <v>19</v>
      </c>
    </row>
    <row r="40" spans="1:15" s="1541" customFormat="1">
      <c r="A40" s="2814">
        <v>20</v>
      </c>
      <c r="B40" s="1549" t="s">
        <v>4405</v>
      </c>
      <c r="C40" s="2818"/>
      <c r="D40" s="2815"/>
      <c r="E40" s="2818"/>
      <c r="F40" s="2815"/>
      <c r="G40" s="1542"/>
      <c r="H40" s="2819"/>
      <c r="I40" s="2815"/>
      <c r="J40" s="2818"/>
      <c r="K40" s="2815"/>
      <c r="L40" s="2818"/>
      <c r="M40" s="2815"/>
      <c r="N40" s="2814">
        <v>20</v>
      </c>
      <c r="O40" s="9"/>
    </row>
    <row r="41" spans="1:15">
      <c r="A41" s="1064">
        <v>21</v>
      </c>
      <c r="B41" s="299" t="s">
        <v>2900</v>
      </c>
      <c r="C41" s="937"/>
      <c r="D41" s="996"/>
      <c r="E41" s="937"/>
      <c r="F41" s="996"/>
      <c r="G41" s="2555"/>
      <c r="H41" s="936"/>
      <c r="I41" s="996"/>
      <c r="J41" s="937"/>
      <c r="K41" s="996"/>
      <c r="L41" s="937"/>
      <c r="M41" s="996"/>
      <c r="N41" s="1064">
        <v>21</v>
      </c>
    </row>
    <row r="42" spans="1:15">
      <c r="A42" s="1064">
        <v>22</v>
      </c>
      <c r="B42" s="1549" t="s">
        <v>4228</v>
      </c>
      <c r="C42" s="937"/>
      <c r="D42" s="996"/>
      <c r="E42" s="937"/>
      <c r="F42" s="996"/>
      <c r="G42" s="2555"/>
      <c r="H42" s="936"/>
      <c r="I42" s="996"/>
      <c r="J42" s="937"/>
      <c r="K42" s="996"/>
      <c r="L42" s="937"/>
      <c r="M42" s="996"/>
      <c r="N42" s="1064">
        <v>22</v>
      </c>
    </row>
    <row r="43" spans="1:15">
      <c r="A43" s="1064">
        <v>23</v>
      </c>
      <c r="B43" s="299" t="s">
        <v>2855</v>
      </c>
      <c r="C43" s="937"/>
      <c r="D43" s="996"/>
      <c r="E43" s="937"/>
      <c r="F43" s="996"/>
      <c r="G43" s="2555"/>
      <c r="H43" s="936"/>
      <c r="I43" s="996"/>
      <c r="J43" s="937"/>
      <c r="K43" s="996"/>
      <c r="L43" s="937"/>
      <c r="M43" s="996"/>
      <c r="N43" s="1064">
        <v>23</v>
      </c>
    </row>
    <row r="44" spans="1:15">
      <c r="A44" s="1064">
        <v>24</v>
      </c>
      <c r="B44" s="299" t="s">
        <v>220</v>
      </c>
      <c r="C44" s="937"/>
      <c r="D44" s="996"/>
      <c r="E44" s="937"/>
      <c r="F44" s="996"/>
      <c r="G44" s="2555"/>
      <c r="H44" s="936"/>
      <c r="I44" s="996"/>
      <c r="J44" s="937"/>
      <c r="K44" s="996"/>
      <c r="L44" s="937"/>
      <c r="M44" s="996"/>
      <c r="N44" s="1064">
        <v>24</v>
      </c>
    </row>
    <row r="45" spans="1:15">
      <c r="A45" s="1064">
        <v>25</v>
      </c>
      <c r="B45" s="299" t="s">
        <v>221</v>
      </c>
      <c r="C45" s="937"/>
      <c r="D45" s="996"/>
      <c r="E45" s="937"/>
      <c r="F45" s="996"/>
      <c r="G45" s="2555"/>
      <c r="H45" s="936"/>
      <c r="I45" s="996"/>
      <c r="J45" s="937"/>
      <c r="K45" s="996"/>
      <c r="L45" s="937"/>
      <c r="M45" s="996"/>
      <c r="N45" s="1064">
        <v>25</v>
      </c>
    </row>
    <row r="46" spans="1:15">
      <c r="A46" s="1064">
        <v>26</v>
      </c>
      <c r="B46" s="299" t="s">
        <v>2856</v>
      </c>
      <c r="C46" s="937"/>
      <c r="D46" s="996"/>
      <c r="E46" s="937"/>
      <c r="F46" s="996"/>
      <c r="G46" s="2555"/>
      <c r="H46" s="936"/>
      <c r="I46" s="996"/>
      <c r="J46" s="937"/>
      <c r="K46" s="996"/>
      <c r="L46" s="937"/>
      <c r="M46" s="996"/>
      <c r="N46" s="1064">
        <v>26</v>
      </c>
    </row>
    <row r="47" spans="1:15">
      <c r="A47" s="1064">
        <v>27</v>
      </c>
      <c r="B47" s="299" t="s">
        <v>223</v>
      </c>
      <c r="C47" s="937"/>
      <c r="D47" s="996"/>
      <c r="E47" s="937"/>
      <c r="F47" s="996"/>
      <c r="G47" s="2555"/>
      <c r="H47" s="936"/>
      <c r="I47" s="996"/>
      <c r="J47" s="937"/>
      <c r="K47" s="996"/>
      <c r="L47" s="937"/>
      <c r="M47" s="996"/>
      <c r="N47" s="1064">
        <v>27</v>
      </c>
    </row>
    <row r="48" spans="1:15">
      <c r="A48" s="1064">
        <v>28</v>
      </c>
      <c r="B48" s="299" t="s">
        <v>2857</v>
      </c>
      <c r="C48" s="937"/>
      <c r="D48" s="996"/>
      <c r="E48" s="937"/>
      <c r="F48" s="996"/>
      <c r="G48" s="2555"/>
      <c r="H48" s="936"/>
      <c r="I48" s="996"/>
      <c r="J48" s="937"/>
      <c r="K48" s="996"/>
      <c r="L48" s="937"/>
      <c r="M48" s="996"/>
      <c r="N48" s="1064">
        <v>28</v>
      </c>
    </row>
    <row r="49" spans="1:14">
      <c r="A49" s="1064">
        <v>29</v>
      </c>
      <c r="B49" s="299" t="s">
        <v>225</v>
      </c>
      <c r="C49" s="937"/>
      <c r="D49" s="996"/>
      <c r="E49" s="937"/>
      <c r="F49" s="996"/>
      <c r="G49" s="2555"/>
      <c r="H49" s="936"/>
      <c r="I49" s="996"/>
      <c r="J49" s="937"/>
      <c r="K49" s="996"/>
      <c r="L49" s="937"/>
      <c r="M49" s="996"/>
      <c r="N49" s="1064">
        <v>29</v>
      </c>
    </row>
    <row r="50" spans="1:14">
      <c r="A50" s="1064">
        <v>30</v>
      </c>
      <c r="B50" s="299" t="s">
        <v>226</v>
      </c>
      <c r="C50" s="937"/>
      <c r="D50" s="996"/>
      <c r="E50" s="937"/>
      <c r="F50" s="996"/>
      <c r="G50" s="2555"/>
      <c r="H50" s="936"/>
      <c r="I50" s="996"/>
      <c r="J50" s="937"/>
      <c r="K50" s="996"/>
      <c r="L50" s="937"/>
      <c r="M50" s="996"/>
      <c r="N50" s="1064">
        <v>30</v>
      </c>
    </row>
    <row r="51" spans="1:14">
      <c r="A51" s="1064">
        <v>31</v>
      </c>
      <c r="B51" s="299" t="s">
        <v>227</v>
      </c>
      <c r="C51" s="937"/>
      <c r="D51" s="996"/>
      <c r="E51" s="937"/>
      <c r="F51" s="996"/>
      <c r="G51" s="2555"/>
      <c r="H51" s="936"/>
      <c r="I51" s="996"/>
      <c r="J51" s="937"/>
      <c r="K51" s="996"/>
      <c r="L51" s="937"/>
      <c r="M51" s="996"/>
      <c r="N51" s="1064">
        <v>31</v>
      </c>
    </row>
    <row r="52" spans="1:14">
      <c r="A52" s="1064">
        <v>32</v>
      </c>
      <c r="B52" s="299" t="s">
        <v>228</v>
      </c>
      <c r="C52" s="937"/>
      <c r="D52" s="996"/>
      <c r="E52" s="937"/>
      <c r="F52" s="996"/>
      <c r="G52" s="2555"/>
      <c r="H52" s="936"/>
      <c r="I52" s="996"/>
      <c r="J52" s="937"/>
      <c r="K52" s="996"/>
      <c r="L52" s="937"/>
      <c r="M52" s="996"/>
      <c r="N52" s="1064">
        <v>32</v>
      </c>
    </row>
    <row r="53" spans="1:14">
      <c r="A53" s="1064">
        <v>33</v>
      </c>
      <c r="B53" s="299" t="s">
        <v>229</v>
      </c>
      <c r="C53" s="937"/>
      <c r="D53" s="996"/>
      <c r="E53" s="937"/>
      <c r="F53" s="996"/>
      <c r="G53" s="2555"/>
      <c r="H53" s="936"/>
      <c r="I53" s="996"/>
      <c r="J53" s="937"/>
      <c r="K53" s="996"/>
      <c r="L53" s="937"/>
      <c r="M53" s="996"/>
      <c r="N53" s="1064">
        <v>33</v>
      </c>
    </row>
    <row r="54" spans="1:14">
      <c r="A54" s="1064">
        <v>34</v>
      </c>
      <c r="B54" s="299" t="s">
        <v>2858</v>
      </c>
      <c r="C54" s="937"/>
      <c r="D54" s="996"/>
      <c r="E54" s="937"/>
      <c r="F54" s="996"/>
      <c r="G54" s="2555"/>
      <c r="H54" s="936"/>
      <c r="I54" s="996"/>
      <c r="J54" s="937"/>
      <c r="K54" s="996"/>
      <c r="L54" s="937"/>
      <c r="M54" s="996"/>
      <c r="N54" s="1064">
        <v>34</v>
      </c>
    </row>
    <row r="55" spans="1:14">
      <c r="A55" s="1064">
        <v>35</v>
      </c>
      <c r="B55" s="299" t="s">
        <v>2859</v>
      </c>
      <c r="C55" s="937"/>
      <c r="D55" s="996"/>
      <c r="E55" s="937"/>
      <c r="F55" s="996"/>
      <c r="G55" s="2555"/>
      <c r="H55" s="936"/>
      <c r="I55" s="996"/>
      <c r="J55" s="937"/>
      <c r="K55" s="996"/>
      <c r="L55" s="937"/>
      <c r="M55" s="996"/>
      <c r="N55" s="1064">
        <v>35</v>
      </c>
    </row>
    <row r="56" spans="1:14">
      <c r="A56" s="1064">
        <v>36</v>
      </c>
      <c r="B56" s="299" t="s">
        <v>2860</v>
      </c>
      <c r="C56" s="937"/>
      <c r="D56" s="996"/>
      <c r="E56" s="937"/>
      <c r="F56" s="996"/>
      <c r="G56" s="2555"/>
      <c r="H56" s="936"/>
      <c r="I56" s="996"/>
      <c r="J56" s="937"/>
      <c r="K56" s="996"/>
      <c r="L56" s="937"/>
      <c r="M56" s="996"/>
      <c r="N56" s="1064">
        <v>36</v>
      </c>
    </row>
    <row r="57" spans="1:14">
      <c r="A57" s="1064">
        <v>37</v>
      </c>
      <c r="B57" s="299" t="s">
        <v>2861</v>
      </c>
      <c r="C57" s="937"/>
      <c r="D57" s="996"/>
      <c r="E57" s="937"/>
      <c r="F57" s="996"/>
      <c r="G57" s="2555"/>
      <c r="H57" s="936"/>
      <c r="I57" s="996"/>
      <c r="J57" s="937"/>
      <c r="K57" s="996"/>
      <c r="L57" s="937"/>
      <c r="M57" s="996"/>
      <c r="N57" s="1064">
        <v>37</v>
      </c>
    </row>
    <row r="58" spans="1:14">
      <c r="A58" s="1548">
        <v>38</v>
      </c>
      <c r="B58" s="2730" t="s">
        <v>4624</v>
      </c>
      <c r="C58" s="1498"/>
      <c r="D58" s="985"/>
      <c r="E58" s="1111"/>
      <c r="F58" s="985"/>
      <c r="G58" s="2555"/>
      <c r="H58" s="1545"/>
      <c r="I58" s="1546"/>
      <c r="J58" s="1547"/>
      <c r="K58" s="1546"/>
      <c r="L58" s="1547"/>
      <c r="M58" s="1546"/>
      <c r="N58" s="1548">
        <v>38</v>
      </c>
    </row>
    <row r="59" spans="1:14" s="1460" customFormat="1" ht="15.75" thickBot="1">
      <c r="A59" s="2823">
        <v>39</v>
      </c>
      <c r="B59" s="2824" t="s">
        <v>4227</v>
      </c>
      <c r="C59" s="2825"/>
      <c r="D59" s="2826"/>
      <c r="E59" s="2825"/>
      <c r="F59" s="2827"/>
      <c r="G59" s="1542"/>
      <c r="H59" s="2820"/>
      <c r="I59" s="2821"/>
      <c r="J59" s="2822"/>
      <c r="K59" s="2821"/>
      <c r="L59" s="2822"/>
      <c r="M59" s="2821"/>
      <c r="N59" s="2823">
        <v>39</v>
      </c>
    </row>
    <row r="61" spans="1:14">
      <c r="A61" s="1542" t="s">
        <v>4659</v>
      </c>
      <c r="B61" s="1542"/>
      <c r="C61" s="1542"/>
      <c r="D61" s="1542"/>
      <c r="E61" s="1542"/>
      <c r="F61" s="1542"/>
      <c r="G61" s="1542"/>
      <c r="H61" s="1542" t="s">
        <v>4659</v>
      </c>
      <c r="I61" s="1542"/>
    </row>
    <row r="62" spans="1:14">
      <c r="A62" s="923" t="s">
        <v>3333</v>
      </c>
      <c r="B62" s="923"/>
      <c r="C62" s="923"/>
      <c r="D62" s="923"/>
      <c r="E62" s="923"/>
      <c r="F62" s="923"/>
      <c r="G62" s="2555"/>
      <c r="H62" s="923" t="s">
        <v>3334</v>
      </c>
      <c r="I62" s="923"/>
      <c r="J62" s="923"/>
      <c r="K62" s="923"/>
      <c r="L62" s="923"/>
      <c r="M62" s="923"/>
      <c r="N62" s="923"/>
    </row>
  </sheetData>
  <printOptions horizontalCentered="1" verticalCentered="1"/>
  <pageMargins left="0.25" right="0.25" top="0.25" bottom="0.25" header="0" footer="0"/>
  <pageSetup scale="72" fitToWidth="2"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34"/>
  <sheetViews>
    <sheetView defaultGridColor="0" topLeftCell="A19" colorId="22" zoomScale="80" zoomScaleNormal="80" zoomScaleSheetLayoutView="40" workbookViewId="0">
      <selection activeCell="M28" sqref="M28"/>
    </sheetView>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924" t="s">
        <v>1789</v>
      </c>
      <c r="B1" s="925"/>
      <c r="C1" s="925"/>
      <c r="D1" s="1031"/>
      <c r="E1" s="1028" t="s">
        <v>1335</v>
      </c>
      <c r="F1" s="1056"/>
      <c r="G1" s="1030" t="s">
        <v>1791</v>
      </c>
      <c r="H1" s="1015" t="s">
        <v>1792</v>
      </c>
      <c r="I1" s="922"/>
      <c r="J1" s="924" t="s">
        <v>1789</v>
      </c>
      <c r="K1" s="925"/>
      <c r="L1" s="1028" t="s">
        <v>1335</v>
      </c>
      <c r="M1" s="930"/>
      <c r="N1" s="1030" t="s">
        <v>1791</v>
      </c>
      <c r="O1" s="1041" t="s">
        <v>1792</v>
      </c>
      <c r="P1" s="1015"/>
    </row>
    <row r="2" spans="1:16">
      <c r="A2" s="72" t="str">
        <f>'Data Sheet'!$C$25</f>
        <v xml:space="preserve"> New York State Electric &amp; Gas Corporation</v>
      </c>
      <c r="B2" s="922"/>
      <c r="C2" s="922"/>
      <c r="D2" s="922"/>
      <c r="E2" s="984" t="s">
        <v>1128</v>
      </c>
      <c r="F2" s="967"/>
      <c r="G2" s="1043" t="s">
        <v>1794</v>
      </c>
      <c r="H2" s="985"/>
      <c r="I2" s="922"/>
      <c r="J2" s="72" t="str">
        <f>'Data Sheet'!$C$25</f>
        <v xml:space="preserve"> New York State Electric &amp; Gas Corporation</v>
      </c>
      <c r="K2" s="922"/>
      <c r="L2" s="984" t="s">
        <v>1128</v>
      </c>
      <c r="M2" s="985"/>
      <c r="N2" s="1043" t="s">
        <v>1794</v>
      </c>
      <c r="O2" s="982"/>
      <c r="P2" s="983"/>
    </row>
    <row r="3" spans="1:16" ht="15" customHeight="1" thickBot="1">
      <c r="A3" s="1000"/>
      <c r="B3" s="974"/>
      <c r="C3" s="974"/>
      <c r="D3" s="974"/>
      <c r="E3" s="1000" t="s">
        <v>1129</v>
      </c>
      <c r="F3" s="974"/>
      <c r="G3" s="1113" t="str">
        <f>'Data Sheet'!$C$40</f>
        <v xml:space="preserve"> </v>
      </c>
      <c r="H3" s="1302" t="str">
        <f>'Data Sheet'!$C$38</f>
        <v>12/31/2016</v>
      </c>
      <c r="I3" s="922"/>
      <c r="J3" s="1000"/>
      <c r="K3" s="974"/>
      <c r="L3" s="1000" t="s">
        <v>1129</v>
      </c>
      <c r="M3" s="1001"/>
      <c r="N3" s="1102" t="str">
        <f>'Data Sheet'!$C$40</f>
        <v xml:space="preserve"> </v>
      </c>
      <c r="O3" s="957" t="str">
        <f>'Data Sheet'!$C$38</f>
        <v>12/31/2016</v>
      </c>
      <c r="P3" s="1047"/>
    </row>
    <row r="4" spans="1:16" ht="15" customHeight="1" thickBot="1">
      <c r="A4" s="579" t="s">
        <v>3335</v>
      </c>
      <c r="B4" s="580"/>
      <c r="C4" s="580"/>
      <c r="D4" s="1036"/>
      <c r="E4" s="1036"/>
      <c r="F4" s="1036"/>
      <c r="G4" s="1038"/>
      <c r="H4" s="1047"/>
      <c r="I4" s="922"/>
      <c r="J4" s="3291" t="s">
        <v>4626</v>
      </c>
      <c r="K4" s="3292"/>
      <c r="L4" s="3292"/>
      <c r="M4" s="3292"/>
      <c r="N4" s="3292"/>
      <c r="O4" s="3292"/>
      <c r="P4" s="3293"/>
    </row>
    <row r="5" spans="1:16" ht="15.75">
      <c r="A5" s="68"/>
      <c r="B5" s="71"/>
      <c r="C5" s="71"/>
      <c r="D5" s="923"/>
      <c r="E5" s="923"/>
      <c r="F5" s="923"/>
      <c r="G5" s="1041"/>
      <c r="H5" s="985"/>
      <c r="I5" s="922"/>
      <c r="J5" s="68"/>
      <c r="K5" s="71"/>
      <c r="L5" s="71"/>
      <c r="M5" s="923"/>
      <c r="N5" s="923"/>
      <c r="O5" s="1041"/>
      <c r="P5" s="985"/>
    </row>
    <row r="6" spans="1:16">
      <c r="A6" s="984" t="s">
        <v>3337</v>
      </c>
      <c r="B6" s="922"/>
      <c r="C6" s="922"/>
      <c r="D6" s="922"/>
      <c r="E6" s="922" t="s">
        <v>3338</v>
      </c>
      <c r="F6" s="922"/>
      <c r="G6" s="922"/>
      <c r="H6" s="985"/>
      <c r="I6" s="922"/>
      <c r="J6" s="984" t="s">
        <v>3339</v>
      </c>
      <c r="K6" s="922"/>
      <c r="L6" s="922"/>
      <c r="M6" s="922" t="s">
        <v>3340</v>
      </c>
      <c r="N6" s="922"/>
      <c r="O6" s="922"/>
      <c r="P6" s="985"/>
    </row>
    <row r="7" spans="1:16">
      <c r="A7" s="984" t="s">
        <v>3341</v>
      </c>
      <c r="B7" s="922"/>
      <c r="C7" s="922"/>
      <c r="D7" s="922"/>
      <c r="E7" s="922" t="s">
        <v>3342</v>
      </c>
      <c r="F7" s="922"/>
      <c r="G7" s="922"/>
      <c r="H7" s="985"/>
      <c r="I7" s="922"/>
      <c r="J7" s="984" t="s">
        <v>3343</v>
      </c>
      <c r="K7" s="922"/>
      <c r="L7" s="922"/>
      <c r="M7" s="922" t="s">
        <v>3344</v>
      </c>
      <c r="N7" s="922"/>
      <c r="O7" s="922"/>
      <c r="P7" s="985"/>
    </row>
    <row r="8" spans="1:16">
      <c r="A8" s="984" t="s">
        <v>3345</v>
      </c>
      <c r="B8" s="922"/>
      <c r="C8" s="922"/>
      <c r="D8" s="922"/>
      <c r="E8" s="922" t="s">
        <v>3346</v>
      </c>
      <c r="F8" s="922"/>
      <c r="G8" s="922"/>
      <c r="H8" s="985"/>
      <c r="I8" s="922"/>
      <c r="J8" s="984" t="s">
        <v>3347</v>
      </c>
      <c r="K8" s="922"/>
      <c r="L8" s="922"/>
      <c r="M8" s="922" t="s">
        <v>3348</v>
      </c>
      <c r="N8" s="922"/>
      <c r="O8" s="922"/>
      <c r="P8" s="985"/>
    </row>
    <row r="9" spans="1:16">
      <c r="A9" s="984" t="s">
        <v>3349</v>
      </c>
      <c r="B9" s="922"/>
      <c r="C9" s="922"/>
      <c r="D9" s="922"/>
      <c r="E9" s="922" t="s">
        <v>3350</v>
      </c>
      <c r="F9" s="922"/>
      <c r="G9" s="922"/>
      <c r="H9" s="985"/>
      <c r="I9" s="922"/>
      <c r="J9" s="984" t="s">
        <v>3351</v>
      </c>
      <c r="K9" s="922"/>
      <c r="L9" s="922"/>
      <c r="M9" s="922" t="s">
        <v>3352</v>
      </c>
      <c r="N9" s="922"/>
      <c r="O9" s="922"/>
      <c r="P9" s="985"/>
    </row>
    <row r="10" spans="1:16">
      <c r="A10" s="984"/>
      <c r="B10" s="922"/>
      <c r="C10" s="922"/>
      <c r="D10" s="922"/>
      <c r="E10" s="922"/>
      <c r="F10" s="922"/>
      <c r="G10" s="922"/>
      <c r="H10" s="985"/>
      <c r="I10" s="922"/>
      <c r="J10" s="984" t="s">
        <v>3353</v>
      </c>
      <c r="K10" s="922"/>
      <c r="L10" s="922"/>
      <c r="M10" s="922" t="s">
        <v>3354</v>
      </c>
      <c r="N10" s="922"/>
      <c r="O10" s="922"/>
      <c r="P10" s="985"/>
    </row>
    <row r="11" spans="1:16" ht="15.75" thickBot="1">
      <c r="A11" s="984"/>
      <c r="B11" s="922"/>
      <c r="C11" s="922"/>
      <c r="D11" s="922"/>
      <c r="E11" s="922"/>
      <c r="F11" s="922"/>
      <c r="G11" s="922"/>
      <c r="H11" s="985"/>
      <c r="I11" s="922"/>
      <c r="J11" s="984"/>
      <c r="K11" s="922"/>
      <c r="L11" s="922"/>
      <c r="M11" s="922"/>
      <c r="N11" s="922"/>
      <c r="O11" s="922"/>
      <c r="P11" s="985"/>
    </row>
    <row r="12" spans="1:16" ht="15.75" thickBot="1">
      <c r="A12" s="1042"/>
      <c r="B12" s="1041"/>
      <c r="C12" s="1015"/>
      <c r="D12" s="1015"/>
      <c r="E12" s="1040" t="s">
        <v>3355</v>
      </c>
      <c r="F12" s="1040" t="s">
        <v>3356</v>
      </c>
      <c r="G12" s="1015" t="s">
        <v>3356</v>
      </c>
      <c r="H12" s="981"/>
      <c r="I12" s="922"/>
      <c r="J12" s="1544" t="s">
        <v>4197</v>
      </c>
      <c r="K12" s="1040"/>
      <c r="L12" s="1038" t="s">
        <v>2855</v>
      </c>
      <c r="M12" s="1037"/>
      <c r="N12" s="1040"/>
      <c r="O12" s="1040"/>
      <c r="P12" s="981"/>
    </row>
    <row r="13" spans="1:16">
      <c r="A13" s="1043"/>
      <c r="B13" s="1033"/>
      <c r="C13" s="935"/>
      <c r="D13" s="935" t="s">
        <v>2327</v>
      </c>
      <c r="E13" s="935" t="s">
        <v>3358</v>
      </c>
      <c r="F13" s="935" t="s">
        <v>3359</v>
      </c>
      <c r="G13" s="935" t="s">
        <v>3360</v>
      </c>
      <c r="H13" s="935"/>
      <c r="I13" s="922"/>
      <c r="J13" s="2828" t="s">
        <v>4198</v>
      </c>
      <c r="K13" s="1043"/>
      <c r="L13" s="935"/>
      <c r="M13" s="935"/>
      <c r="N13" s="935" t="s">
        <v>3361</v>
      </c>
      <c r="O13" s="935" t="s">
        <v>3362</v>
      </c>
      <c r="P13" s="935"/>
    </row>
    <row r="14" spans="1:16">
      <c r="A14" s="1043" t="s">
        <v>1718</v>
      </c>
      <c r="B14" s="982" t="s">
        <v>3363</v>
      </c>
      <c r="C14" s="983"/>
      <c r="D14" s="935" t="s">
        <v>3364</v>
      </c>
      <c r="E14" s="935" t="s">
        <v>3365</v>
      </c>
      <c r="F14" s="935" t="s">
        <v>1954</v>
      </c>
      <c r="G14" s="935" t="s">
        <v>2947</v>
      </c>
      <c r="H14" s="935" t="s">
        <v>2948</v>
      </c>
      <c r="I14" s="922"/>
      <c r="J14" s="2828" t="s">
        <v>4625</v>
      </c>
      <c r="K14" s="1043" t="s">
        <v>3617</v>
      </c>
      <c r="L14" s="935"/>
      <c r="M14" s="935"/>
      <c r="N14" s="935" t="s">
        <v>522</v>
      </c>
      <c r="O14" s="935" t="s">
        <v>2949</v>
      </c>
      <c r="P14" s="1043" t="s">
        <v>1718</v>
      </c>
    </row>
    <row r="15" spans="1:16">
      <c r="A15" s="1043" t="s">
        <v>1721</v>
      </c>
      <c r="B15" s="982"/>
      <c r="C15" s="983"/>
      <c r="D15" s="935" t="s">
        <v>2950</v>
      </c>
      <c r="E15" s="935" t="s">
        <v>2951</v>
      </c>
      <c r="F15" s="935" t="s">
        <v>2952</v>
      </c>
      <c r="G15" s="935" t="s">
        <v>3357</v>
      </c>
      <c r="H15" s="935"/>
      <c r="I15" s="922"/>
      <c r="J15" s="1043" t="s">
        <v>2953</v>
      </c>
      <c r="K15" s="1043" t="s">
        <v>2954</v>
      </c>
      <c r="L15" s="935" t="s">
        <v>2496</v>
      </c>
      <c r="M15" s="935" t="s">
        <v>3609</v>
      </c>
      <c r="N15" s="935" t="s">
        <v>2496</v>
      </c>
      <c r="O15" s="935" t="s">
        <v>2955</v>
      </c>
      <c r="P15" s="1043" t="s">
        <v>1721</v>
      </c>
    </row>
    <row r="16" spans="1:16">
      <c r="A16" s="1043"/>
      <c r="B16" s="982"/>
      <c r="C16" s="983"/>
      <c r="D16" s="935"/>
      <c r="E16" s="935" t="s">
        <v>2956</v>
      </c>
      <c r="F16" s="935" t="s">
        <v>2957</v>
      </c>
      <c r="G16" s="935" t="s">
        <v>2958</v>
      </c>
      <c r="H16" s="935"/>
      <c r="I16" s="922"/>
      <c r="J16" s="1043" t="s">
        <v>2959</v>
      </c>
      <c r="K16" s="1043"/>
      <c r="L16" s="935"/>
      <c r="M16" s="935"/>
      <c r="N16" s="935"/>
      <c r="O16" s="935" t="s">
        <v>2960</v>
      </c>
      <c r="P16" s="1043"/>
    </row>
    <row r="17" spans="1:16" ht="15.75" thickBot="1">
      <c r="A17" s="1045"/>
      <c r="B17" s="1036" t="s">
        <v>3007</v>
      </c>
      <c r="C17" s="1047"/>
      <c r="D17" s="1046" t="s">
        <v>3008</v>
      </c>
      <c r="E17" s="1046" t="s">
        <v>3009</v>
      </c>
      <c r="F17" s="1046" t="s">
        <v>3010</v>
      </c>
      <c r="G17" s="1046" t="s">
        <v>2337</v>
      </c>
      <c r="H17" s="1046" t="s">
        <v>2338</v>
      </c>
      <c r="I17" s="922"/>
      <c r="J17" s="1045" t="s">
        <v>2339</v>
      </c>
      <c r="K17" s="1046" t="s">
        <v>2340</v>
      </c>
      <c r="L17" s="1046" t="s">
        <v>2341</v>
      </c>
      <c r="M17" s="1046" t="s">
        <v>2342</v>
      </c>
      <c r="N17" s="1046" t="s">
        <v>2343</v>
      </c>
      <c r="O17" s="1046" t="s">
        <v>2344</v>
      </c>
      <c r="P17" s="1045"/>
    </row>
    <row r="18" spans="1:16">
      <c r="A18" s="1034">
        <v>1</v>
      </c>
      <c r="B18" s="2910" t="s">
        <v>5250</v>
      </c>
      <c r="C18" s="985"/>
      <c r="D18" s="985"/>
      <c r="E18" s="985"/>
      <c r="F18" s="985"/>
      <c r="G18" s="1052"/>
      <c r="H18" s="1052"/>
      <c r="I18" s="922"/>
      <c r="J18" s="1092"/>
      <c r="K18" s="1334"/>
      <c r="L18" s="1052"/>
      <c r="M18" s="1052"/>
      <c r="N18" s="985"/>
      <c r="O18" s="985"/>
      <c r="P18" s="1034">
        <v>1</v>
      </c>
    </row>
    <row r="19" spans="1:16">
      <c r="A19" s="1034">
        <v>2</v>
      </c>
      <c r="B19" s="2910" t="s">
        <v>5251</v>
      </c>
      <c r="C19" s="985"/>
      <c r="D19" s="985">
        <v>1926</v>
      </c>
      <c r="E19" s="985">
        <v>2.6</v>
      </c>
      <c r="F19" s="985"/>
      <c r="G19" s="1052"/>
      <c r="H19" s="1052">
        <v>8068429</v>
      </c>
      <c r="I19" s="922"/>
      <c r="J19" s="1092">
        <v>3103242</v>
      </c>
      <c r="K19" s="1334">
        <v>17512</v>
      </c>
      <c r="L19" s="1052"/>
      <c r="M19" s="1052">
        <v>67970</v>
      </c>
      <c r="N19" s="985"/>
      <c r="O19" s="985"/>
      <c r="P19" s="1034">
        <v>2</v>
      </c>
    </row>
    <row r="20" spans="1:16">
      <c r="A20" s="1034">
        <v>3</v>
      </c>
      <c r="B20" s="2910" t="s">
        <v>5252</v>
      </c>
      <c r="C20" s="985"/>
      <c r="D20" s="985">
        <v>1921</v>
      </c>
      <c r="E20" s="985">
        <v>5.6</v>
      </c>
      <c r="F20" s="985">
        <v>3.9</v>
      </c>
      <c r="G20" s="1052">
        <v>23938</v>
      </c>
      <c r="H20" s="1052">
        <v>18135605</v>
      </c>
      <c r="I20" s="922"/>
      <c r="J20" s="1092">
        <v>3238501</v>
      </c>
      <c r="K20" s="1334">
        <v>56633</v>
      </c>
      <c r="L20" s="1052"/>
      <c r="M20" s="1052">
        <v>207471</v>
      </c>
      <c r="N20" s="985"/>
      <c r="O20" s="985"/>
      <c r="P20" s="1034">
        <v>3</v>
      </c>
    </row>
    <row r="21" spans="1:16">
      <c r="A21" s="1034">
        <v>4</v>
      </c>
      <c r="B21" s="2910" t="s">
        <v>5253</v>
      </c>
      <c r="C21" s="985"/>
      <c r="D21" s="985">
        <v>1928</v>
      </c>
      <c r="E21" s="985">
        <v>2</v>
      </c>
      <c r="F21" s="985"/>
      <c r="G21" s="1052"/>
      <c r="H21" s="1052">
        <v>904623</v>
      </c>
      <c r="I21" s="922"/>
      <c r="J21" s="1092"/>
      <c r="K21" s="1334">
        <v>134</v>
      </c>
      <c r="L21" s="1052"/>
      <c r="M21" s="1052">
        <v>-15004</v>
      </c>
      <c r="N21" s="985"/>
      <c r="O21" s="985"/>
      <c r="P21" s="1034">
        <v>4</v>
      </c>
    </row>
    <row r="22" spans="1:16">
      <c r="A22" s="1034">
        <v>5</v>
      </c>
      <c r="B22" s="2910" t="s">
        <v>5254</v>
      </c>
      <c r="C22" s="985"/>
      <c r="D22" s="985">
        <v>1922</v>
      </c>
      <c r="E22" s="985">
        <v>6</v>
      </c>
      <c r="F22" s="985">
        <v>5.9</v>
      </c>
      <c r="G22" s="1052">
        <v>24764</v>
      </c>
      <c r="H22" s="1052">
        <v>15727495</v>
      </c>
      <c r="I22" s="922"/>
      <c r="J22" s="1092">
        <v>2621249</v>
      </c>
      <c r="K22" s="1334">
        <v>60989</v>
      </c>
      <c r="L22" s="1052"/>
      <c r="M22" s="1052">
        <v>171323</v>
      </c>
      <c r="N22" s="985"/>
      <c r="O22" s="985"/>
      <c r="P22" s="1034">
        <v>5</v>
      </c>
    </row>
    <row r="23" spans="1:16">
      <c r="A23" s="1034">
        <v>6</v>
      </c>
      <c r="B23" s="2924"/>
      <c r="C23" s="985"/>
      <c r="D23" s="985"/>
      <c r="E23" s="985"/>
      <c r="F23" s="985"/>
      <c r="G23" s="1052"/>
      <c r="H23" s="1052"/>
      <c r="I23" s="922"/>
      <c r="J23" s="1092"/>
      <c r="K23" s="1334"/>
      <c r="L23" s="1052"/>
      <c r="M23" s="1052"/>
      <c r="N23" s="985"/>
      <c r="O23" s="985"/>
      <c r="P23" s="1034">
        <v>6</v>
      </c>
    </row>
    <row r="24" spans="1:16">
      <c r="A24" s="1034">
        <v>7</v>
      </c>
      <c r="B24" s="2924"/>
      <c r="C24" s="985"/>
      <c r="D24" s="985"/>
      <c r="E24" s="985"/>
      <c r="F24" s="985"/>
      <c r="G24" s="1052"/>
      <c r="H24" s="1052"/>
      <c r="I24" s="922"/>
      <c r="J24" s="1092"/>
      <c r="K24" s="1334"/>
      <c r="L24" s="1052"/>
      <c r="M24" s="1052"/>
      <c r="N24" s="985"/>
      <c r="O24" s="985"/>
      <c r="P24" s="1034">
        <v>7</v>
      </c>
    </row>
    <row r="25" spans="1:16">
      <c r="A25" s="1034">
        <v>8</v>
      </c>
      <c r="B25" s="2910" t="s">
        <v>5255</v>
      </c>
      <c r="C25" s="985"/>
      <c r="D25" s="985"/>
      <c r="E25" s="985"/>
      <c r="F25" s="985"/>
      <c r="G25" s="1052"/>
      <c r="H25" s="1052"/>
      <c r="I25" s="922"/>
      <c r="J25" s="1092"/>
      <c r="K25" s="1334"/>
      <c r="L25" s="1052"/>
      <c r="M25" s="1052"/>
      <c r="N25" s="985"/>
      <c r="O25" s="985"/>
      <c r="P25" s="1034">
        <v>8</v>
      </c>
    </row>
    <row r="26" spans="1:16">
      <c r="A26" s="1034">
        <v>9</v>
      </c>
      <c r="B26" s="2910" t="s">
        <v>5256</v>
      </c>
      <c r="C26" s="985"/>
      <c r="D26" s="985">
        <v>1967</v>
      </c>
      <c r="E26" s="985">
        <v>4.3</v>
      </c>
      <c r="F26" s="985"/>
      <c r="G26" s="1052">
        <v>169</v>
      </c>
      <c r="H26" s="1052">
        <v>444061</v>
      </c>
      <c r="I26" s="922"/>
      <c r="J26" s="1092">
        <v>103270</v>
      </c>
      <c r="K26" s="1334"/>
      <c r="L26" s="1052">
        <v>1016</v>
      </c>
      <c r="M26" s="1052">
        <v>60842</v>
      </c>
      <c r="N26" s="985"/>
      <c r="O26" s="985"/>
      <c r="P26" s="1034">
        <v>9</v>
      </c>
    </row>
    <row r="27" spans="1:16">
      <c r="A27" s="1034">
        <v>10</v>
      </c>
      <c r="B27" s="2910" t="s">
        <v>5257</v>
      </c>
      <c r="C27" s="985"/>
      <c r="D27" s="985">
        <v>2000</v>
      </c>
      <c r="E27" s="985">
        <v>7.3</v>
      </c>
      <c r="F27" s="985">
        <v>7.3</v>
      </c>
      <c r="G27" s="1052">
        <v>245</v>
      </c>
      <c r="H27" s="1052">
        <v>46503</v>
      </c>
      <c r="I27" s="922"/>
      <c r="J27" s="1092"/>
      <c r="K27" s="1334"/>
      <c r="L27" s="1052">
        <v>30846</v>
      </c>
      <c r="M27" s="1052">
        <v>4010</v>
      </c>
      <c r="N27" s="985"/>
      <c r="O27" s="985"/>
      <c r="P27" s="1034">
        <v>10</v>
      </c>
    </row>
    <row r="28" spans="1:16">
      <c r="A28" s="1034">
        <v>11</v>
      </c>
      <c r="B28" s="2924"/>
      <c r="C28" s="985"/>
      <c r="D28" s="985"/>
      <c r="E28" s="985"/>
      <c r="F28" s="985"/>
      <c r="G28" s="1052"/>
      <c r="H28" s="1052"/>
      <c r="I28" s="922"/>
      <c r="J28" s="1092"/>
      <c r="K28" s="1334"/>
      <c r="L28" s="1052"/>
      <c r="M28" s="1052"/>
      <c r="N28" s="985"/>
      <c r="O28" s="985"/>
      <c r="P28" s="1034">
        <v>11</v>
      </c>
    </row>
    <row r="29" spans="1:16">
      <c r="A29" s="1034">
        <v>12</v>
      </c>
      <c r="B29" s="2910" t="s">
        <v>5258</v>
      </c>
      <c r="C29" s="985"/>
      <c r="D29" s="985"/>
      <c r="E29" s="985"/>
      <c r="F29" s="985"/>
      <c r="G29" s="1052"/>
      <c r="H29" s="1052"/>
      <c r="I29" s="922"/>
      <c r="J29" s="1092"/>
      <c r="K29" s="1092"/>
      <c r="L29" s="1052"/>
      <c r="M29" s="1052"/>
      <c r="N29" s="985"/>
      <c r="O29" s="985"/>
      <c r="P29" s="1034">
        <v>12</v>
      </c>
    </row>
    <row r="30" spans="1:16">
      <c r="A30" s="1034">
        <v>13</v>
      </c>
      <c r="B30" s="2910" t="s">
        <v>5259</v>
      </c>
      <c r="C30" s="985"/>
      <c r="D30" s="985"/>
      <c r="E30" s="985"/>
      <c r="F30" s="985"/>
      <c r="G30" s="1052"/>
      <c r="H30" s="1052"/>
      <c r="I30" s="922"/>
      <c r="J30" s="1092"/>
      <c r="K30" s="1092"/>
      <c r="L30" s="1052"/>
      <c r="M30" s="1052"/>
      <c r="N30" s="985"/>
      <c r="O30" s="985"/>
      <c r="P30" s="1034">
        <v>13</v>
      </c>
    </row>
    <row r="31" spans="1:16">
      <c r="A31" s="1034">
        <v>14</v>
      </c>
      <c r="B31" s="2910" t="s">
        <v>5260</v>
      </c>
      <c r="C31" s="985"/>
      <c r="D31" s="985"/>
      <c r="E31" s="985"/>
      <c r="F31" s="985"/>
      <c r="G31" s="1052"/>
      <c r="H31" s="1052"/>
      <c r="I31" s="922"/>
      <c r="J31" s="1092"/>
      <c r="K31" s="1092"/>
      <c r="L31" s="1052"/>
      <c r="M31" s="1052"/>
      <c r="N31" s="985"/>
      <c r="O31" s="985"/>
      <c r="P31" s="1034">
        <v>14</v>
      </c>
    </row>
    <row r="32" spans="1:16">
      <c r="A32" s="1034">
        <v>15</v>
      </c>
      <c r="B32" s="2924"/>
      <c r="C32" s="985"/>
      <c r="D32" s="985"/>
      <c r="E32" s="985"/>
      <c r="F32" s="985"/>
      <c r="G32" s="1052"/>
      <c r="H32" s="1052"/>
      <c r="I32" s="922"/>
      <c r="J32" s="1092"/>
      <c r="K32" s="1092"/>
      <c r="L32" s="1052"/>
      <c r="M32" s="1052"/>
      <c r="N32" s="985"/>
      <c r="O32" s="985"/>
      <c r="P32" s="1034">
        <v>15</v>
      </c>
    </row>
    <row r="33" spans="1:16">
      <c r="A33" s="1034">
        <v>16</v>
      </c>
      <c r="B33" s="2924"/>
      <c r="C33" s="985"/>
      <c r="D33" s="985"/>
      <c r="E33" s="985"/>
      <c r="F33" s="985"/>
      <c r="G33" s="1052"/>
      <c r="H33" s="1052"/>
      <c r="I33" s="922"/>
      <c r="J33" s="1092"/>
      <c r="K33" s="1092"/>
      <c r="L33" s="1052"/>
      <c r="M33" s="1052"/>
      <c r="N33" s="985"/>
      <c r="O33" s="985"/>
      <c r="P33" s="1034">
        <v>16</v>
      </c>
    </row>
    <row r="34" spans="1:16">
      <c r="A34" s="1034">
        <v>17</v>
      </c>
      <c r="B34" s="984"/>
      <c r="C34" s="985"/>
      <c r="D34" s="985"/>
      <c r="E34" s="985"/>
      <c r="F34" s="985"/>
      <c r="G34" s="1052"/>
      <c r="H34" s="1052"/>
      <c r="I34" s="922"/>
      <c r="J34" s="1092"/>
      <c r="K34" s="1092"/>
      <c r="L34" s="1052"/>
      <c r="M34" s="1052"/>
      <c r="N34" s="985"/>
      <c r="O34" s="985"/>
      <c r="P34" s="1034">
        <v>17</v>
      </c>
    </row>
    <row r="35" spans="1:16">
      <c r="A35" s="1034">
        <v>18</v>
      </c>
      <c r="B35" s="984"/>
      <c r="C35" s="985"/>
      <c r="D35" s="985"/>
      <c r="E35" s="985"/>
      <c r="F35" s="985"/>
      <c r="G35" s="1052"/>
      <c r="H35" s="1052"/>
      <c r="I35" s="922"/>
      <c r="J35" s="1092"/>
      <c r="K35" s="1092"/>
      <c r="L35" s="1052"/>
      <c r="M35" s="1052"/>
      <c r="N35" s="985"/>
      <c r="O35" s="985"/>
      <c r="P35" s="1034">
        <v>18</v>
      </c>
    </row>
    <row r="36" spans="1:16">
      <c r="A36" s="1034">
        <v>19</v>
      </c>
      <c r="B36" s="984"/>
      <c r="C36" s="985"/>
      <c r="D36" s="985"/>
      <c r="E36" s="985"/>
      <c r="F36" s="985"/>
      <c r="G36" s="1052"/>
      <c r="H36" s="1052"/>
      <c r="I36" s="922"/>
      <c r="J36" s="1092"/>
      <c r="K36" s="1092"/>
      <c r="L36" s="1052"/>
      <c r="M36" s="1052"/>
      <c r="N36" s="985"/>
      <c r="O36" s="985"/>
      <c r="P36" s="1034">
        <v>19</v>
      </c>
    </row>
    <row r="37" spans="1:16">
      <c r="A37" s="1034">
        <v>20</v>
      </c>
      <c r="B37" s="984"/>
      <c r="C37" s="985"/>
      <c r="D37" s="985"/>
      <c r="E37" s="985"/>
      <c r="F37" s="985"/>
      <c r="G37" s="1052"/>
      <c r="H37" s="1052"/>
      <c r="I37" s="922"/>
      <c r="J37" s="1092"/>
      <c r="K37" s="1092"/>
      <c r="L37" s="1052"/>
      <c r="M37" s="1052"/>
      <c r="N37" s="985"/>
      <c r="O37" s="985"/>
      <c r="P37" s="1034">
        <v>20</v>
      </c>
    </row>
    <row r="38" spans="1:16">
      <c r="A38" s="1034">
        <v>21</v>
      </c>
      <c r="B38" s="984"/>
      <c r="C38" s="985"/>
      <c r="D38" s="985"/>
      <c r="E38" s="985"/>
      <c r="F38" s="985"/>
      <c r="G38" s="1052"/>
      <c r="H38" s="1052"/>
      <c r="I38" s="922"/>
      <c r="J38" s="1092"/>
      <c r="K38" s="1092"/>
      <c r="L38" s="1052"/>
      <c r="M38" s="1052"/>
      <c r="N38" s="985"/>
      <c r="O38" s="985"/>
      <c r="P38" s="1034">
        <v>21</v>
      </c>
    </row>
    <row r="39" spans="1:16">
      <c r="A39" s="1034">
        <v>22</v>
      </c>
      <c r="B39" s="984"/>
      <c r="C39" s="985"/>
      <c r="D39" s="985"/>
      <c r="E39" s="985"/>
      <c r="F39" s="985"/>
      <c r="G39" s="1052"/>
      <c r="H39" s="1052"/>
      <c r="I39" s="922"/>
      <c r="J39" s="1092"/>
      <c r="K39" s="1092"/>
      <c r="L39" s="1052"/>
      <c r="M39" s="1052"/>
      <c r="N39" s="985"/>
      <c r="O39" s="985"/>
      <c r="P39" s="1034">
        <v>22</v>
      </c>
    </row>
    <row r="40" spans="1:16">
      <c r="A40" s="1034">
        <v>23</v>
      </c>
      <c r="B40" s="984"/>
      <c r="C40" s="985"/>
      <c r="D40" s="985"/>
      <c r="E40" s="985"/>
      <c r="F40" s="985"/>
      <c r="G40" s="1052"/>
      <c r="H40" s="1052"/>
      <c r="I40" s="922"/>
      <c r="J40" s="1092"/>
      <c r="K40" s="1092"/>
      <c r="L40" s="1052"/>
      <c r="M40" s="1052"/>
      <c r="N40" s="985"/>
      <c r="O40" s="985"/>
      <c r="P40" s="1034">
        <v>23</v>
      </c>
    </row>
    <row r="41" spans="1:16">
      <c r="A41" s="1034">
        <v>24</v>
      </c>
      <c r="B41" s="984"/>
      <c r="C41" s="985"/>
      <c r="D41" s="985"/>
      <c r="E41" s="985"/>
      <c r="F41" s="985"/>
      <c r="G41" s="1052"/>
      <c r="H41" s="1052"/>
      <c r="I41" s="922"/>
      <c r="J41" s="1092"/>
      <c r="K41" s="1092"/>
      <c r="L41" s="1052"/>
      <c r="M41" s="1052"/>
      <c r="N41" s="985"/>
      <c r="O41" s="985"/>
      <c r="P41" s="1034">
        <v>24</v>
      </c>
    </row>
    <row r="42" spans="1:16">
      <c r="A42" s="1034">
        <v>25</v>
      </c>
      <c r="B42" s="984"/>
      <c r="C42" s="985"/>
      <c r="D42" s="985"/>
      <c r="E42" s="985"/>
      <c r="F42" s="985"/>
      <c r="G42" s="1052"/>
      <c r="H42" s="1052"/>
      <c r="I42" s="922"/>
      <c r="J42" s="1092"/>
      <c r="K42" s="1092"/>
      <c r="L42" s="1052"/>
      <c r="M42" s="1052"/>
      <c r="N42" s="985"/>
      <c r="O42" s="985"/>
      <c r="P42" s="1034">
        <v>25</v>
      </c>
    </row>
    <row r="43" spans="1:16">
      <c r="A43" s="1034">
        <v>26</v>
      </c>
      <c r="B43" s="984"/>
      <c r="C43" s="985"/>
      <c r="D43" s="985"/>
      <c r="E43" s="985"/>
      <c r="F43" s="985"/>
      <c r="G43" s="1052"/>
      <c r="H43" s="1052"/>
      <c r="I43" s="922"/>
      <c r="J43" s="1092"/>
      <c r="K43" s="1092"/>
      <c r="L43" s="1052"/>
      <c r="M43" s="1052"/>
      <c r="N43" s="985"/>
      <c r="O43" s="985"/>
      <c r="P43" s="1034">
        <v>26</v>
      </c>
    </row>
    <row r="44" spans="1:16">
      <c r="A44" s="1034">
        <v>27</v>
      </c>
      <c r="B44" s="984"/>
      <c r="C44" s="985"/>
      <c r="D44" s="985"/>
      <c r="E44" s="985"/>
      <c r="F44" s="985"/>
      <c r="G44" s="1052"/>
      <c r="H44" s="1052"/>
      <c r="I44" s="922"/>
      <c r="J44" s="1092"/>
      <c r="K44" s="1092"/>
      <c r="L44" s="1052"/>
      <c r="M44" s="1052"/>
      <c r="N44" s="985"/>
      <c r="O44" s="985"/>
      <c r="P44" s="1034">
        <v>27</v>
      </c>
    </row>
    <row r="45" spans="1:16">
      <c r="A45" s="1034">
        <v>28</v>
      </c>
      <c r="B45" s="984"/>
      <c r="C45" s="985"/>
      <c r="D45" s="985"/>
      <c r="E45" s="985"/>
      <c r="F45" s="985"/>
      <c r="G45" s="1052"/>
      <c r="H45" s="1052"/>
      <c r="I45" s="922"/>
      <c r="J45" s="1092"/>
      <c r="K45" s="1092"/>
      <c r="L45" s="1052"/>
      <c r="M45" s="1052"/>
      <c r="N45" s="985"/>
      <c r="O45" s="985"/>
      <c r="P45" s="1034">
        <v>28</v>
      </c>
    </row>
    <row r="46" spans="1:16">
      <c r="A46" s="1034">
        <v>29</v>
      </c>
      <c r="B46" s="984"/>
      <c r="C46" s="985"/>
      <c r="D46" s="985"/>
      <c r="E46" s="985"/>
      <c r="F46" s="985"/>
      <c r="G46" s="1052"/>
      <c r="H46" s="1052"/>
      <c r="I46" s="922"/>
      <c r="J46" s="1092"/>
      <c r="K46" s="1092"/>
      <c r="L46" s="1052"/>
      <c r="M46" s="1052"/>
      <c r="N46" s="985"/>
      <c r="O46" s="985"/>
      <c r="P46" s="1034">
        <v>29</v>
      </c>
    </row>
    <row r="47" spans="1:16">
      <c r="A47" s="1034">
        <v>30</v>
      </c>
      <c r="B47" s="984"/>
      <c r="C47" s="985"/>
      <c r="D47" s="985"/>
      <c r="E47" s="985"/>
      <c r="F47" s="985"/>
      <c r="G47" s="1052"/>
      <c r="H47" s="1052"/>
      <c r="I47" s="922"/>
      <c r="J47" s="1092"/>
      <c r="K47" s="1092"/>
      <c r="L47" s="1052"/>
      <c r="M47" s="1052"/>
      <c r="N47" s="985"/>
      <c r="O47" s="985"/>
      <c r="P47" s="1034">
        <v>30</v>
      </c>
    </row>
    <row r="48" spans="1:16">
      <c r="A48" s="1034">
        <v>31</v>
      </c>
      <c r="B48" s="984"/>
      <c r="C48" s="985"/>
      <c r="D48" s="985"/>
      <c r="E48" s="985"/>
      <c r="F48" s="985"/>
      <c r="G48" s="1052"/>
      <c r="H48" s="1052"/>
      <c r="I48" s="922"/>
      <c r="J48" s="1092"/>
      <c r="K48" s="1092"/>
      <c r="L48" s="1052"/>
      <c r="M48" s="1052"/>
      <c r="N48" s="985"/>
      <c r="O48" s="985"/>
      <c r="P48" s="1034">
        <v>31</v>
      </c>
    </row>
    <row r="49" spans="1:16">
      <c r="A49" s="1034">
        <v>32</v>
      </c>
      <c r="B49" s="984"/>
      <c r="C49" s="985"/>
      <c r="D49" s="985"/>
      <c r="E49" s="985"/>
      <c r="F49" s="985"/>
      <c r="G49" s="1052"/>
      <c r="H49" s="1052"/>
      <c r="I49" s="922"/>
      <c r="J49" s="1092"/>
      <c r="K49" s="1092"/>
      <c r="L49" s="1052"/>
      <c r="M49" s="1052"/>
      <c r="N49" s="985"/>
      <c r="O49" s="985"/>
      <c r="P49" s="1034">
        <v>32</v>
      </c>
    </row>
    <row r="50" spans="1:16">
      <c r="A50" s="1034">
        <v>33</v>
      </c>
      <c r="B50" s="984"/>
      <c r="C50" s="985"/>
      <c r="D50" s="985"/>
      <c r="E50" s="985"/>
      <c r="F50" s="985"/>
      <c r="G50" s="1052"/>
      <c r="H50" s="1052"/>
      <c r="I50" s="922"/>
      <c r="J50" s="1092"/>
      <c r="K50" s="1092"/>
      <c r="L50" s="1052"/>
      <c r="M50" s="1052"/>
      <c r="N50" s="985"/>
      <c r="O50" s="985"/>
      <c r="P50" s="1034">
        <v>33</v>
      </c>
    </row>
    <row r="51" spans="1:16">
      <c r="A51" s="1034">
        <v>34</v>
      </c>
      <c r="B51" s="984"/>
      <c r="C51" s="985"/>
      <c r="D51" s="985"/>
      <c r="E51" s="985"/>
      <c r="F51" s="985"/>
      <c r="G51" s="1052"/>
      <c r="H51" s="1052"/>
      <c r="I51" s="922"/>
      <c r="J51" s="1092"/>
      <c r="K51" s="1092"/>
      <c r="L51" s="1052"/>
      <c r="M51" s="1052"/>
      <c r="N51" s="985"/>
      <c r="O51" s="985"/>
      <c r="P51" s="1034">
        <v>34</v>
      </c>
    </row>
    <row r="52" spans="1:16">
      <c r="A52" s="1034">
        <v>35</v>
      </c>
      <c r="B52" s="984"/>
      <c r="C52" s="985"/>
      <c r="D52" s="985"/>
      <c r="E52" s="985"/>
      <c r="F52" s="985"/>
      <c r="G52" s="1052"/>
      <c r="H52" s="1052"/>
      <c r="I52" s="922"/>
      <c r="J52" s="1092"/>
      <c r="K52" s="1092"/>
      <c r="L52" s="1052"/>
      <c r="M52" s="1052"/>
      <c r="N52" s="985"/>
      <c r="O52" s="985"/>
      <c r="P52" s="1034">
        <v>35</v>
      </c>
    </row>
    <row r="53" spans="1:16">
      <c r="A53" s="1034">
        <v>36</v>
      </c>
      <c r="B53" s="984"/>
      <c r="C53" s="985"/>
      <c r="D53" s="985"/>
      <c r="E53" s="985"/>
      <c r="F53" s="985"/>
      <c r="G53" s="1052"/>
      <c r="H53" s="1052"/>
      <c r="I53" s="922"/>
      <c r="J53" s="1092"/>
      <c r="K53" s="1092"/>
      <c r="L53" s="1052"/>
      <c r="M53" s="1052"/>
      <c r="N53" s="985"/>
      <c r="O53" s="985"/>
      <c r="P53" s="1034">
        <v>36</v>
      </c>
    </row>
    <row r="54" spans="1:16">
      <c r="A54" s="1034">
        <v>37</v>
      </c>
      <c r="B54" s="984"/>
      <c r="C54" s="985"/>
      <c r="D54" s="985"/>
      <c r="E54" s="985"/>
      <c r="F54" s="985"/>
      <c r="G54" s="1052"/>
      <c r="H54" s="1052"/>
      <c r="I54" s="922"/>
      <c r="J54" s="1092"/>
      <c r="K54" s="1092"/>
      <c r="L54" s="1052"/>
      <c r="M54" s="1052"/>
      <c r="N54" s="985"/>
      <c r="O54" s="985"/>
      <c r="P54" s="1034">
        <v>37</v>
      </c>
    </row>
    <row r="55" spans="1:16">
      <c r="A55" s="1034">
        <v>38</v>
      </c>
      <c r="B55" s="984"/>
      <c r="C55" s="985"/>
      <c r="D55" s="985"/>
      <c r="E55" s="985"/>
      <c r="F55" s="985"/>
      <c r="G55" s="1052"/>
      <c r="H55" s="1052"/>
      <c r="I55" s="922"/>
      <c r="J55" s="1092"/>
      <c r="K55" s="1092"/>
      <c r="L55" s="1052"/>
      <c r="M55" s="1052"/>
      <c r="N55" s="985"/>
      <c r="O55" s="985"/>
      <c r="P55" s="1034">
        <v>38</v>
      </c>
    </row>
    <row r="56" spans="1:16">
      <c r="A56" s="1034">
        <v>39</v>
      </c>
      <c r="B56" s="984"/>
      <c r="C56" s="985"/>
      <c r="D56" s="985"/>
      <c r="E56" s="985"/>
      <c r="F56" s="985"/>
      <c r="G56" s="1052"/>
      <c r="H56" s="1052"/>
      <c r="I56" s="922"/>
      <c r="J56" s="1092"/>
      <c r="K56" s="1092"/>
      <c r="L56" s="1052"/>
      <c r="M56" s="1052"/>
      <c r="N56" s="985"/>
      <c r="O56" s="985"/>
      <c r="P56" s="1034">
        <v>39</v>
      </c>
    </row>
    <row r="57" spans="1:16">
      <c r="A57" s="1034">
        <v>40</v>
      </c>
      <c r="B57" s="984"/>
      <c r="C57" s="985"/>
      <c r="D57" s="985"/>
      <c r="E57" s="985"/>
      <c r="F57" s="985"/>
      <c r="G57" s="1052"/>
      <c r="H57" s="1052"/>
      <c r="I57" s="922"/>
      <c r="J57" s="1092"/>
      <c r="K57" s="1092"/>
      <c r="L57" s="1052"/>
      <c r="M57" s="1052"/>
      <c r="N57" s="985"/>
      <c r="O57" s="985"/>
      <c r="P57" s="1034">
        <v>40</v>
      </c>
    </row>
    <row r="58" spans="1:16">
      <c r="A58" s="1034">
        <v>41</v>
      </c>
      <c r="B58" s="984"/>
      <c r="C58" s="985"/>
      <c r="D58" s="985"/>
      <c r="E58" s="985"/>
      <c r="F58" s="985"/>
      <c r="G58" s="1052"/>
      <c r="H58" s="1052"/>
      <c r="I58" s="922"/>
      <c r="J58" s="1092"/>
      <c r="K58" s="1092"/>
      <c r="L58" s="1052"/>
      <c r="M58" s="1052"/>
      <c r="N58" s="985"/>
      <c r="O58" s="985"/>
      <c r="P58" s="1034">
        <v>41</v>
      </c>
    </row>
    <row r="59" spans="1:16">
      <c r="A59" s="1034">
        <v>42</v>
      </c>
      <c r="B59" s="984"/>
      <c r="C59" s="985"/>
      <c r="D59" s="985"/>
      <c r="E59" s="985"/>
      <c r="F59" s="985"/>
      <c r="G59" s="1052"/>
      <c r="H59" s="1052"/>
      <c r="I59" s="922"/>
      <c r="J59" s="1092"/>
      <c r="K59" s="1092"/>
      <c r="L59" s="1052"/>
      <c r="M59" s="1052"/>
      <c r="N59" s="985"/>
      <c r="O59" s="985"/>
      <c r="P59" s="1034">
        <v>42</v>
      </c>
    </row>
    <row r="60" spans="1:16">
      <c r="A60" s="1034">
        <v>43</v>
      </c>
      <c r="B60" s="984"/>
      <c r="C60" s="985"/>
      <c r="D60" s="985"/>
      <c r="E60" s="985"/>
      <c r="F60" s="985"/>
      <c r="G60" s="1052"/>
      <c r="H60" s="1052"/>
      <c r="I60" s="922"/>
      <c r="J60" s="1092"/>
      <c r="K60" s="1092"/>
      <c r="L60" s="1052"/>
      <c r="M60" s="1052"/>
      <c r="N60" s="985"/>
      <c r="O60" s="985"/>
      <c r="P60" s="1034">
        <v>43</v>
      </c>
    </row>
    <row r="61" spans="1:16">
      <c r="A61" s="1034">
        <v>44</v>
      </c>
      <c r="B61" s="984"/>
      <c r="C61" s="985"/>
      <c r="D61" s="985"/>
      <c r="E61" s="985"/>
      <c r="F61" s="985"/>
      <c r="G61" s="1052"/>
      <c r="H61" s="1052"/>
      <c r="I61" s="922"/>
      <c r="J61" s="1092"/>
      <c r="K61" s="1092"/>
      <c r="L61" s="1052"/>
      <c r="M61" s="1052"/>
      <c r="N61" s="985"/>
      <c r="O61" s="985"/>
      <c r="P61" s="1034">
        <v>44</v>
      </c>
    </row>
    <row r="62" spans="1:16">
      <c r="A62" s="1034">
        <v>45</v>
      </c>
      <c r="B62" s="984"/>
      <c r="C62" s="985"/>
      <c r="D62" s="985"/>
      <c r="E62" s="985"/>
      <c r="F62" s="985"/>
      <c r="G62" s="1052"/>
      <c r="H62" s="1052"/>
      <c r="I62" s="922"/>
      <c r="J62" s="1092"/>
      <c r="K62" s="1092"/>
      <c r="L62" s="1052"/>
      <c r="M62" s="1052"/>
      <c r="N62" s="985"/>
      <c r="O62" s="985"/>
      <c r="P62" s="1034">
        <v>45</v>
      </c>
    </row>
    <row r="63" spans="1:16" ht="15.75" thickBot="1">
      <c r="A63" s="1053">
        <v>46</v>
      </c>
      <c r="B63" s="1000"/>
      <c r="C63" s="1046"/>
      <c r="D63" s="1001"/>
      <c r="E63" s="1001"/>
      <c r="F63" s="1001"/>
      <c r="G63" s="1099"/>
      <c r="H63" s="1099"/>
      <c r="I63" s="922"/>
      <c r="J63" s="1100"/>
      <c r="K63" s="1100"/>
      <c r="L63" s="1335"/>
      <c r="M63" s="1099"/>
      <c r="N63" s="1001"/>
      <c r="O63" s="1001"/>
      <c r="P63" s="1053">
        <v>46</v>
      </c>
    </row>
    <row r="64" spans="1:16">
      <c r="A64" s="1111"/>
      <c r="B64" s="1111"/>
      <c r="C64" s="1115"/>
      <c r="D64" s="1111"/>
      <c r="E64" s="1111"/>
      <c r="F64" s="1111"/>
      <c r="G64" s="1111"/>
      <c r="H64" s="1111"/>
      <c r="I64" s="922"/>
      <c r="J64" s="1111"/>
      <c r="K64" s="1111"/>
      <c r="L64" s="1115"/>
      <c r="M64" s="1111"/>
      <c r="N64" s="1111"/>
      <c r="O64" s="1111"/>
      <c r="P64" s="1111"/>
    </row>
    <row r="65" spans="1:16">
      <c r="A65" s="1542" t="s">
        <v>4659</v>
      </c>
      <c r="B65" s="2555"/>
      <c r="C65" s="2555"/>
      <c r="D65" s="922"/>
      <c r="E65" s="922"/>
      <c r="F65" s="922"/>
      <c r="G65" s="922"/>
      <c r="H65" s="922"/>
      <c r="I65" s="922"/>
      <c r="J65" s="1542" t="s">
        <v>4659</v>
      </c>
      <c r="K65" s="2555"/>
      <c r="L65" s="2555"/>
      <c r="M65" s="922"/>
      <c r="N65" s="922"/>
      <c r="O65" s="922"/>
      <c r="P65" s="979" t="s">
        <v>2961</v>
      </c>
    </row>
    <row r="66" spans="1:16">
      <c r="A66" s="923" t="s">
        <v>2962</v>
      </c>
      <c r="B66" s="923"/>
      <c r="C66" s="923"/>
      <c r="D66" s="923"/>
      <c r="E66" s="923"/>
      <c r="F66" s="923"/>
      <c r="G66" s="923"/>
      <c r="H66" s="923"/>
      <c r="I66" s="922"/>
      <c r="J66" s="923" t="s">
        <v>2963</v>
      </c>
      <c r="K66" s="923"/>
      <c r="L66" s="923"/>
      <c r="M66" s="923"/>
      <c r="N66" s="923"/>
      <c r="O66" s="923"/>
      <c r="P66" s="923"/>
    </row>
    <row r="68" spans="1:16" ht="15.75">
      <c r="A68" s="71" t="s">
        <v>415</v>
      </c>
      <c r="B68" s="923"/>
      <c r="C68" s="923"/>
      <c r="D68" s="923"/>
      <c r="E68" s="923"/>
      <c r="F68" s="923"/>
      <c r="G68" s="923"/>
      <c r="H68" s="923"/>
    </row>
    <row r="70" spans="1:16" ht="16.5" thickBot="1">
      <c r="A70" s="990" t="str">
        <f>'Data Sheet'!$C$25</f>
        <v xml:space="preserve"> New York State Electric &amp; Gas Corporation</v>
      </c>
      <c r="B70" s="922"/>
      <c r="C70" s="922"/>
      <c r="D70" s="1112"/>
      <c r="E70" s="1112"/>
      <c r="F70" s="967"/>
      <c r="G70" s="1054" t="str">
        <f>'Data Sheet'!$C$40</f>
        <v xml:space="preserve"> </v>
      </c>
      <c r="H70" s="922" t="str">
        <f>'Data Sheet'!$C$38</f>
        <v>12/31/2016</v>
      </c>
      <c r="I70" s="922"/>
      <c r="J70" s="990" t="str">
        <f>'Data Sheet'!$C$25</f>
        <v xml:space="preserve"> New York State Electric &amp; Gas Corporation</v>
      </c>
      <c r="K70" s="922"/>
      <c r="L70" s="1112"/>
      <c r="M70" s="1112"/>
      <c r="N70" s="1054" t="str">
        <f>'Data Sheet'!$C$40</f>
        <v xml:space="preserve"> </v>
      </c>
      <c r="O70" s="922" t="str">
        <f>'Data Sheet'!$C$38</f>
        <v>12/31/2016</v>
      </c>
      <c r="P70" s="923"/>
    </row>
    <row r="71" spans="1:16">
      <c r="A71" s="924"/>
      <c r="B71" s="925"/>
      <c r="C71" s="925"/>
      <c r="D71" s="925"/>
      <c r="E71" s="925"/>
      <c r="F71" s="925"/>
      <c r="G71" s="925"/>
      <c r="H71" s="981"/>
      <c r="I71" s="922"/>
      <c r="J71" s="924"/>
      <c r="K71" s="925"/>
      <c r="L71" s="925"/>
      <c r="M71" s="925"/>
      <c r="N71" s="925"/>
      <c r="O71" s="925"/>
      <c r="P71" s="1015"/>
    </row>
    <row r="72" spans="1:16" ht="15.75">
      <c r="A72" s="68" t="s">
        <v>3335</v>
      </c>
      <c r="B72" s="71"/>
      <c r="C72" s="71"/>
      <c r="D72" s="923"/>
      <c r="E72" s="923"/>
      <c r="F72" s="923"/>
      <c r="G72" s="923"/>
      <c r="H72" s="983"/>
      <c r="I72" s="922"/>
      <c r="J72" s="68" t="s">
        <v>3336</v>
      </c>
      <c r="K72" s="71"/>
      <c r="L72" s="71"/>
      <c r="M72" s="923"/>
      <c r="N72" s="923"/>
      <c r="O72" s="923"/>
      <c r="P72" s="983"/>
    </row>
    <row r="73" spans="1:16" ht="16.5" thickBot="1">
      <c r="A73" s="579"/>
      <c r="B73" s="580"/>
      <c r="C73" s="580"/>
      <c r="D73" s="1036"/>
      <c r="E73" s="1036"/>
      <c r="F73" s="1036"/>
      <c r="G73" s="1036"/>
      <c r="H73" s="1001"/>
      <c r="I73" s="922"/>
      <c r="J73" s="579"/>
      <c r="K73" s="580"/>
      <c r="L73" s="580"/>
      <c r="M73" s="1036"/>
      <c r="N73" s="1036"/>
      <c r="O73" s="1036"/>
      <c r="P73" s="1001"/>
    </row>
    <row r="74" spans="1:16">
      <c r="A74" s="984" t="s">
        <v>3337</v>
      </c>
      <c r="B74" s="922"/>
      <c r="C74" s="922"/>
      <c r="D74" s="922"/>
      <c r="E74" s="922" t="s">
        <v>3338</v>
      </c>
      <c r="F74" s="922"/>
      <c r="G74" s="922"/>
      <c r="H74" s="985"/>
      <c r="I74" s="922"/>
      <c r="J74" s="984" t="s">
        <v>3339</v>
      </c>
      <c r="K74" s="922"/>
      <c r="L74" s="922"/>
      <c r="M74" s="922" t="s">
        <v>3340</v>
      </c>
      <c r="N74" s="922"/>
      <c r="O74" s="922"/>
      <c r="P74" s="985"/>
    </row>
    <row r="75" spans="1:16">
      <c r="A75" s="984" t="s">
        <v>3341</v>
      </c>
      <c r="B75" s="922"/>
      <c r="C75" s="922"/>
      <c r="D75" s="922"/>
      <c r="E75" s="922" t="s">
        <v>3342</v>
      </c>
      <c r="F75" s="922"/>
      <c r="G75" s="922"/>
      <c r="H75" s="985"/>
      <c r="I75" s="922"/>
      <c r="J75" s="984" t="s">
        <v>3343</v>
      </c>
      <c r="K75" s="922"/>
      <c r="L75" s="922"/>
      <c r="M75" s="922" t="s">
        <v>3344</v>
      </c>
      <c r="N75" s="922"/>
      <c r="O75" s="922"/>
      <c r="P75" s="985"/>
    </row>
    <row r="76" spans="1:16">
      <c r="A76" s="984" t="s">
        <v>3345</v>
      </c>
      <c r="B76" s="922"/>
      <c r="C76" s="922"/>
      <c r="D76" s="922"/>
      <c r="E76" s="922" t="s">
        <v>3346</v>
      </c>
      <c r="F76" s="922"/>
      <c r="G76" s="922"/>
      <c r="H76" s="985"/>
      <c r="I76" s="922"/>
      <c r="J76" s="984" t="s">
        <v>3347</v>
      </c>
      <c r="K76" s="922"/>
      <c r="L76" s="922"/>
      <c r="M76" s="922" t="s">
        <v>3348</v>
      </c>
      <c r="N76" s="922"/>
      <c r="O76" s="922"/>
      <c r="P76" s="985"/>
    </row>
    <row r="77" spans="1:16">
      <c r="A77" s="984" t="s">
        <v>3349</v>
      </c>
      <c r="B77" s="922"/>
      <c r="C77" s="922"/>
      <c r="D77" s="922"/>
      <c r="E77" s="922" t="s">
        <v>3350</v>
      </c>
      <c r="F77" s="922"/>
      <c r="G77" s="922"/>
      <c r="H77" s="985"/>
      <c r="I77" s="922"/>
      <c r="J77" s="984" t="s">
        <v>3351</v>
      </c>
      <c r="K77" s="922"/>
      <c r="L77" s="922"/>
      <c r="M77" s="922" t="s">
        <v>3352</v>
      </c>
      <c r="N77" s="922"/>
      <c r="O77" s="922"/>
      <c r="P77" s="985"/>
    </row>
    <row r="78" spans="1:16">
      <c r="A78" s="984"/>
      <c r="B78" s="922"/>
      <c r="C78" s="922"/>
      <c r="D78" s="922"/>
      <c r="E78" s="922"/>
      <c r="F78" s="922"/>
      <c r="G78" s="922"/>
      <c r="H78" s="985"/>
      <c r="I78" s="922"/>
      <c r="J78" s="984" t="s">
        <v>3353</v>
      </c>
      <c r="K78" s="922"/>
      <c r="L78" s="922"/>
      <c r="M78" s="922" t="s">
        <v>3354</v>
      </c>
      <c r="N78" s="922"/>
      <c r="O78" s="922"/>
      <c r="P78" s="985"/>
    </row>
    <row r="79" spans="1:16" ht="15.75" thickBot="1">
      <c r="A79" s="984"/>
      <c r="B79" s="922"/>
      <c r="C79" s="922"/>
      <c r="D79" s="922"/>
      <c r="E79" s="922"/>
      <c r="F79" s="922"/>
      <c r="G79" s="922"/>
      <c r="H79" s="985"/>
      <c r="I79" s="922"/>
      <c r="J79" s="984"/>
      <c r="K79" s="922"/>
      <c r="L79" s="922"/>
      <c r="M79" s="922"/>
      <c r="N79" s="922"/>
      <c r="O79" s="922"/>
      <c r="P79" s="985"/>
    </row>
    <row r="80" spans="1:16" ht="15.75" thickBot="1">
      <c r="A80" s="1042"/>
      <c r="B80" s="1041"/>
      <c r="C80" s="1015"/>
      <c r="D80" s="1015"/>
      <c r="E80" s="1040" t="s">
        <v>3355</v>
      </c>
      <c r="F80" s="1040" t="s">
        <v>3356</v>
      </c>
      <c r="G80" s="1015" t="s">
        <v>3356</v>
      </c>
      <c r="H80" s="981"/>
      <c r="I80" s="922"/>
      <c r="J80" s="1544" t="s">
        <v>4197</v>
      </c>
      <c r="K80" s="1040"/>
      <c r="L80" s="1038" t="s">
        <v>2855</v>
      </c>
      <c r="M80" s="1037"/>
      <c r="N80" s="1040"/>
      <c r="O80" s="1040"/>
      <c r="P80" s="981"/>
    </row>
    <row r="81" spans="1:16">
      <c r="A81" s="1043"/>
      <c r="B81" s="1033"/>
      <c r="C81" s="935"/>
      <c r="D81" s="935" t="s">
        <v>2327</v>
      </c>
      <c r="E81" s="935" t="s">
        <v>3358</v>
      </c>
      <c r="F81" s="935" t="s">
        <v>3359</v>
      </c>
      <c r="G81" s="935" t="s">
        <v>3360</v>
      </c>
      <c r="H81" s="935"/>
      <c r="I81" s="922"/>
      <c r="J81" s="2828" t="s">
        <v>4198</v>
      </c>
      <c r="K81" s="1043"/>
      <c r="L81" s="935"/>
      <c r="M81" s="935"/>
      <c r="N81" s="935" t="s">
        <v>3361</v>
      </c>
      <c r="O81" s="935" t="s">
        <v>3362</v>
      </c>
      <c r="P81" s="935"/>
    </row>
    <row r="82" spans="1:16">
      <c r="A82" s="1043" t="s">
        <v>1718</v>
      </c>
      <c r="B82" s="982" t="s">
        <v>3363</v>
      </c>
      <c r="C82" s="983"/>
      <c r="D82" s="935" t="s">
        <v>3364</v>
      </c>
      <c r="E82" s="935" t="s">
        <v>3365</v>
      </c>
      <c r="F82" s="935" t="s">
        <v>1954</v>
      </c>
      <c r="G82" s="935" t="s">
        <v>2947</v>
      </c>
      <c r="H82" s="935" t="s">
        <v>2948</v>
      </c>
      <c r="I82" s="922"/>
      <c r="J82" s="2828" t="s">
        <v>4625</v>
      </c>
      <c r="K82" s="1043" t="s">
        <v>3617</v>
      </c>
      <c r="L82" s="935"/>
      <c r="M82" s="935"/>
      <c r="N82" s="935" t="s">
        <v>522</v>
      </c>
      <c r="O82" s="935" t="s">
        <v>2949</v>
      </c>
      <c r="P82" s="1043" t="s">
        <v>1718</v>
      </c>
    </row>
    <row r="83" spans="1:16">
      <c r="A83" s="1043" t="s">
        <v>1721</v>
      </c>
      <c r="B83" s="982"/>
      <c r="C83" s="983"/>
      <c r="D83" s="935" t="s">
        <v>2950</v>
      </c>
      <c r="E83" s="935" t="s">
        <v>2951</v>
      </c>
      <c r="F83" s="935" t="s">
        <v>2952</v>
      </c>
      <c r="G83" s="935" t="s">
        <v>3357</v>
      </c>
      <c r="H83" s="935"/>
      <c r="I83" s="922"/>
      <c r="J83" s="1043" t="s">
        <v>2953</v>
      </c>
      <c r="K83" s="1043" t="s">
        <v>2954</v>
      </c>
      <c r="L83" s="935" t="s">
        <v>2496</v>
      </c>
      <c r="M83" s="935" t="s">
        <v>3609</v>
      </c>
      <c r="N83" s="935" t="s">
        <v>2496</v>
      </c>
      <c r="O83" s="935" t="s">
        <v>2955</v>
      </c>
      <c r="P83" s="1043" t="s">
        <v>1721</v>
      </c>
    </row>
    <row r="84" spans="1:16">
      <c r="A84" s="1043"/>
      <c r="B84" s="982"/>
      <c r="C84" s="983"/>
      <c r="D84" s="935"/>
      <c r="E84" s="935" t="s">
        <v>2956</v>
      </c>
      <c r="F84" s="935" t="s">
        <v>2957</v>
      </c>
      <c r="G84" s="935" t="s">
        <v>2958</v>
      </c>
      <c r="H84" s="935"/>
      <c r="I84" s="922"/>
      <c r="J84" s="1043" t="s">
        <v>2959</v>
      </c>
      <c r="K84" s="1043"/>
      <c r="L84" s="935"/>
      <c r="M84" s="935"/>
      <c r="N84" s="935"/>
      <c r="O84" s="935" t="s">
        <v>2960</v>
      </c>
      <c r="P84" s="1043"/>
    </row>
    <row r="85" spans="1:16" ht="15.75" thickBot="1">
      <c r="A85" s="1045"/>
      <c r="B85" s="1036" t="s">
        <v>3007</v>
      </c>
      <c r="C85" s="1047"/>
      <c r="D85" s="1046" t="s">
        <v>3008</v>
      </c>
      <c r="E85" s="1046" t="s">
        <v>3009</v>
      </c>
      <c r="F85" s="1046" t="s">
        <v>3010</v>
      </c>
      <c r="G85" s="1046" t="s">
        <v>2337</v>
      </c>
      <c r="H85" s="1046" t="s">
        <v>2338</v>
      </c>
      <c r="I85" s="922"/>
      <c r="J85" s="1045" t="s">
        <v>2339</v>
      </c>
      <c r="K85" s="1046" t="s">
        <v>2340</v>
      </c>
      <c r="L85" s="1046" t="s">
        <v>2341</v>
      </c>
      <c r="M85" s="1046" t="s">
        <v>2342</v>
      </c>
      <c r="N85" s="1046" t="s">
        <v>2343</v>
      </c>
      <c r="O85" s="1046" t="s">
        <v>2344</v>
      </c>
      <c r="P85" s="1045"/>
    </row>
    <row r="86" spans="1:16">
      <c r="A86" s="1034">
        <v>1</v>
      </c>
      <c r="B86" s="1050"/>
      <c r="C86" s="985"/>
      <c r="D86" s="985"/>
      <c r="E86" s="985"/>
      <c r="F86" s="985"/>
      <c r="G86" s="1052"/>
      <c r="H86" s="1052"/>
      <c r="I86" s="922"/>
      <c r="J86" s="1092"/>
      <c r="K86" s="1334"/>
      <c r="L86" s="1052"/>
      <c r="M86" s="1052"/>
      <c r="N86" s="985"/>
      <c r="O86" s="985"/>
      <c r="P86" s="1034">
        <v>1</v>
      </c>
    </row>
    <row r="87" spans="1:16">
      <c r="A87" s="1034">
        <v>2</v>
      </c>
      <c r="B87" s="1050"/>
      <c r="C87" s="985"/>
      <c r="D87" s="985"/>
      <c r="E87" s="985"/>
      <c r="F87" s="985"/>
      <c r="G87" s="1052"/>
      <c r="H87" s="1052"/>
      <c r="I87" s="922"/>
      <c r="J87" s="1092"/>
      <c r="K87" s="1334"/>
      <c r="L87" s="1052"/>
      <c r="M87" s="1052"/>
      <c r="N87" s="985"/>
      <c r="O87" s="985"/>
      <c r="P87" s="1034">
        <v>2</v>
      </c>
    </row>
    <row r="88" spans="1:16">
      <c r="A88" s="1034">
        <v>3</v>
      </c>
      <c r="B88" s="1050"/>
      <c r="C88" s="985"/>
      <c r="D88" s="985"/>
      <c r="E88" s="985"/>
      <c r="F88" s="985"/>
      <c r="G88" s="1052"/>
      <c r="H88" s="1052"/>
      <c r="I88" s="922"/>
      <c r="J88" s="1092"/>
      <c r="K88" s="1334"/>
      <c r="L88" s="1052"/>
      <c r="M88" s="1052"/>
      <c r="N88" s="985"/>
      <c r="O88" s="985"/>
      <c r="P88" s="1034">
        <v>3</v>
      </c>
    </row>
    <row r="89" spans="1:16">
      <c r="A89" s="1034">
        <v>4</v>
      </c>
      <c r="B89" s="1050"/>
      <c r="C89" s="985"/>
      <c r="D89" s="985"/>
      <c r="E89" s="985"/>
      <c r="F89" s="985"/>
      <c r="G89" s="1052"/>
      <c r="H89" s="1052"/>
      <c r="I89" s="922"/>
      <c r="J89" s="1092"/>
      <c r="K89" s="1334"/>
      <c r="L89" s="1052"/>
      <c r="M89" s="1052"/>
      <c r="N89" s="985"/>
      <c r="O89" s="985"/>
      <c r="P89" s="1034">
        <v>4</v>
      </c>
    </row>
    <row r="90" spans="1:16">
      <c r="A90" s="1034">
        <v>5</v>
      </c>
      <c r="B90" s="1050"/>
      <c r="C90" s="985"/>
      <c r="D90" s="985"/>
      <c r="E90" s="985"/>
      <c r="F90" s="985"/>
      <c r="G90" s="1052"/>
      <c r="H90" s="1052"/>
      <c r="I90" s="922"/>
      <c r="J90" s="1092"/>
      <c r="K90" s="1334"/>
      <c r="L90" s="1052"/>
      <c r="M90" s="1052"/>
      <c r="N90" s="985"/>
      <c r="O90" s="985"/>
      <c r="P90" s="1034">
        <v>5</v>
      </c>
    </row>
    <row r="91" spans="1:16">
      <c r="A91" s="1034">
        <v>6</v>
      </c>
      <c r="B91" s="1050"/>
      <c r="C91" s="985"/>
      <c r="D91" s="985"/>
      <c r="E91" s="985"/>
      <c r="F91" s="985"/>
      <c r="G91" s="1052"/>
      <c r="H91" s="1052"/>
      <c r="I91" s="922"/>
      <c r="J91" s="1092"/>
      <c r="K91" s="1334"/>
      <c r="L91" s="1052"/>
      <c r="M91" s="1052"/>
      <c r="N91" s="985"/>
      <c r="O91" s="985"/>
      <c r="P91" s="1034">
        <v>6</v>
      </c>
    </row>
    <row r="92" spans="1:16">
      <c r="A92" s="1034">
        <v>7</v>
      </c>
      <c r="B92" s="1050"/>
      <c r="C92" s="985"/>
      <c r="D92" s="985"/>
      <c r="E92" s="985"/>
      <c r="F92" s="985"/>
      <c r="G92" s="1052"/>
      <c r="H92" s="1052"/>
      <c r="I92" s="922"/>
      <c r="J92" s="1092"/>
      <c r="K92" s="1334"/>
      <c r="L92" s="1052"/>
      <c r="M92" s="1052"/>
      <c r="N92" s="985"/>
      <c r="O92" s="985"/>
      <c r="P92" s="1034">
        <v>7</v>
      </c>
    </row>
    <row r="93" spans="1:16">
      <c r="A93" s="1034">
        <v>8</v>
      </c>
      <c r="B93" s="1050"/>
      <c r="C93" s="985"/>
      <c r="D93" s="985"/>
      <c r="E93" s="985"/>
      <c r="F93" s="985"/>
      <c r="G93" s="1052"/>
      <c r="H93" s="1052"/>
      <c r="I93" s="922"/>
      <c r="J93" s="1092"/>
      <c r="K93" s="1334"/>
      <c r="L93" s="1052"/>
      <c r="M93" s="1052"/>
      <c r="N93" s="985"/>
      <c r="O93" s="985"/>
      <c r="P93" s="1034">
        <v>8</v>
      </c>
    </row>
    <row r="94" spans="1:16">
      <c r="A94" s="1034">
        <v>9</v>
      </c>
      <c r="B94" s="1050"/>
      <c r="C94" s="985"/>
      <c r="D94" s="985"/>
      <c r="E94" s="985"/>
      <c r="F94" s="985"/>
      <c r="G94" s="1052"/>
      <c r="H94" s="1052"/>
      <c r="I94" s="922"/>
      <c r="J94" s="1092"/>
      <c r="K94" s="1334"/>
      <c r="L94" s="1052"/>
      <c r="M94" s="1052"/>
      <c r="N94" s="985"/>
      <c r="O94" s="985"/>
      <c r="P94" s="1034">
        <v>9</v>
      </c>
    </row>
    <row r="95" spans="1:16">
      <c r="A95" s="1034">
        <v>10</v>
      </c>
      <c r="B95" s="1050"/>
      <c r="C95" s="985"/>
      <c r="D95" s="985"/>
      <c r="E95" s="985"/>
      <c r="F95" s="985"/>
      <c r="G95" s="1052"/>
      <c r="H95" s="1052"/>
      <c r="I95" s="922"/>
      <c r="J95" s="1092"/>
      <c r="K95" s="1334"/>
      <c r="L95" s="1052"/>
      <c r="M95" s="1052"/>
      <c r="N95" s="985"/>
      <c r="O95" s="985"/>
      <c r="P95" s="1034">
        <v>10</v>
      </c>
    </row>
    <row r="96" spans="1:16">
      <c r="A96" s="1034">
        <v>11</v>
      </c>
      <c r="B96" s="1050"/>
      <c r="C96" s="985"/>
      <c r="D96" s="985"/>
      <c r="E96" s="985"/>
      <c r="F96" s="985"/>
      <c r="G96" s="1052"/>
      <c r="H96" s="1052"/>
      <c r="I96" s="922"/>
      <c r="J96" s="1092"/>
      <c r="K96" s="1334"/>
      <c r="L96" s="1052"/>
      <c r="M96" s="1052"/>
      <c r="N96" s="985"/>
      <c r="O96" s="985"/>
      <c r="P96" s="1034">
        <v>11</v>
      </c>
    </row>
    <row r="97" spans="1:16">
      <c r="A97" s="1034">
        <v>12</v>
      </c>
      <c r="B97" s="984"/>
      <c r="C97" s="985"/>
      <c r="D97" s="985"/>
      <c r="E97" s="985"/>
      <c r="F97" s="985"/>
      <c r="G97" s="1052"/>
      <c r="H97" s="1052"/>
      <c r="I97" s="922"/>
      <c r="J97" s="1092"/>
      <c r="K97" s="1092"/>
      <c r="L97" s="1052"/>
      <c r="M97" s="1052"/>
      <c r="N97" s="985"/>
      <c r="O97" s="985"/>
      <c r="P97" s="1034">
        <v>12</v>
      </c>
    </row>
    <row r="98" spans="1:16">
      <c r="A98" s="1034">
        <v>13</v>
      </c>
      <c r="B98" s="984"/>
      <c r="C98" s="985"/>
      <c r="D98" s="985"/>
      <c r="E98" s="985"/>
      <c r="F98" s="985"/>
      <c r="G98" s="1052"/>
      <c r="H98" s="1052"/>
      <c r="I98" s="922"/>
      <c r="J98" s="1092"/>
      <c r="K98" s="1092"/>
      <c r="L98" s="1052"/>
      <c r="M98" s="1052"/>
      <c r="N98" s="985"/>
      <c r="O98" s="985"/>
      <c r="P98" s="1034">
        <v>13</v>
      </c>
    </row>
    <row r="99" spans="1:16">
      <c r="A99" s="1034">
        <v>14</v>
      </c>
      <c r="B99" s="984"/>
      <c r="C99" s="985"/>
      <c r="D99" s="985"/>
      <c r="E99" s="985"/>
      <c r="F99" s="985"/>
      <c r="G99" s="1052"/>
      <c r="H99" s="1052"/>
      <c r="I99" s="922"/>
      <c r="J99" s="1092"/>
      <c r="K99" s="1092"/>
      <c r="L99" s="1052"/>
      <c r="M99" s="1052"/>
      <c r="N99" s="985"/>
      <c r="O99" s="985"/>
      <c r="P99" s="1034">
        <v>14</v>
      </c>
    </row>
    <row r="100" spans="1:16">
      <c r="A100" s="1034">
        <v>15</v>
      </c>
      <c r="B100" s="984"/>
      <c r="C100" s="985"/>
      <c r="D100" s="985"/>
      <c r="E100" s="985"/>
      <c r="F100" s="985"/>
      <c r="G100" s="1052"/>
      <c r="H100" s="1052"/>
      <c r="I100" s="922"/>
      <c r="J100" s="1092"/>
      <c r="K100" s="1092"/>
      <c r="L100" s="1052"/>
      <c r="M100" s="1052"/>
      <c r="N100" s="985"/>
      <c r="O100" s="985"/>
      <c r="P100" s="1034">
        <v>15</v>
      </c>
    </row>
    <row r="101" spans="1:16">
      <c r="A101" s="1034">
        <v>16</v>
      </c>
      <c r="B101" s="984"/>
      <c r="C101" s="985"/>
      <c r="D101" s="985"/>
      <c r="E101" s="985"/>
      <c r="F101" s="985"/>
      <c r="G101" s="1052"/>
      <c r="H101" s="1052"/>
      <c r="I101" s="922"/>
      <c r="J101" s="1092"/>
      <c r="K101" s="1092"/>
      <c r="L101" s="1052"/>
      <c r="M101" s="1052"/>
      <c r="N101" s="985"/>
      <c r="O101" s="985"/>
      <c r="P101" s="1034">
        <v>16</v>
      </c>
    </row>
    <row r="102" spans="1:16">
      <c r="A102" s="1034">
        <v>17</v>
      </c>
      <c r="B102" s="984"/>
      <c r="C102" s="985"/>
      <c r="D102" s="985"/>
      <c r="E102" s="985"/>
      <c r="F102" s="985"/>
      <c r="G102" s="1052"/>
      <c r="H102" s="1052"/>
      <c r="I102" s="922"/>
      <c r="J102" s="1092"/>
      <c r="K102" s="1092"/>
      <c r="L102" s="1052"/>
      <c r="M102" s="1052"/>
      <c r="N102" s="985"/>
      <c r="O102" s="985"/>
      <c r="P102" s="1034">
        <v>17</v>
      </c>
    </row>
    <row r="103" spans="1:16">
      <c r="A103" s="1034">
        <v>18</v>
      </c>
      <c r="B103" s="984"/>
      <c r="C103" s="985"/>
      <c r="D103" s="985"/>
      <c r="E103" s="985"/>
      <c r="F103" s="985"/>
      <c r="G103" s="1052"/>
      <c r="H103" s="1052"/>
      <c r="I103" s="922"/>
      <c r="J103" s="1092"/>
      <c r="K103" s="1092"/>
      <c r="L103" s="1052"/>
      <c r="M103" s="1052"/>
      <c r="N103" s="985"/>
      <c r="O103" s="985"/>
      <c r="P103" s="1034">
        <v>18</v>
      </c>
    </row>
    <row r="104" spans="1:16">
      <c r="A104" s="1034">
        <v>19</v>
      </c>
      <c r="B104" s="984"/>
      <c r="C104" s="985"/>
      <c r="D104" s="985"/>
      <c r="E104" s="985"/>
      <c r="F104" s="985"/>
      <c r="G104" s="1052"/>
      <c r="H104" s="1052"/>
      <c r="I104" s="922"/>
      <c r="J104" s="1092"/>
      <c r="K104" s="1092"/>
      <c r="L104" s="1052"/>
      <c r="M104" s="1052"/>
      <c r="N104" s="985"/>
      <c r="O104" s="985"/>
      <c r="P104" s="1034">
        <v>19</v>
      </c>
    </row>
    <row r="105" spans="1:16">
      <c r="A105" s="1034">
        <v>20</v>
      </c>
      <c r="B105" s="984"/>
      <c r="C105" s="985"/>
      <c r="D105" s="985"/>
      <c r="E105" s="985"/>
      <c r="F105" s="985"/>
      <c r="G105" s="1052"/>
      <c r="H105" s="1052"/>
      <c r="I105" s="922"/>
      <c r="J105" s="1092"/>
      <c r="K105" s="1092"/>
      <c r="L105" s="1052"/>
      <c r="M105" s="1052"/>
      <c r="N105" s="985"/>
      <c r="O105" s="985"/>
      <c r="P105" s="1034">
        <v>20</v>
      </c>
    </row>
    <row r="106" spans="1:16">
      <c r="A106" s="1034">
        <v>21</v>
      </c>
      <c r="B106" s="984"/>
      <c r="C106" s="985"/>
      <c r="D106" s="985"/>
      <c r="E106" s="985"/>
      <c r="F106" s="985"/>
      <c r="G106" s="1052"/>
      <c r="H106" s="1052"/>
      <c r="I106" s="922"/>
      <c r="J106" s="1092"/>
      <c r="K106" s="1092"/>
      <c r="L106" s="1052"/>
      <c r="M106" s="1052"/>
      <c r="N106" s="985"/>
      <c r="O106" s="985"/>
      <c r="P106" s="1034">
        <v>21</v>
      </c>
    </row>
    <row r="107" spans="1:16">
      <c r="A107" s="1034">
        <v>22</v>
      </c>
      <c r="B107" s="984"/>
      <c r="C107" s="985"/>
      <c r="D107" s="985"/>
      <c r="E107" s="985"/>
      <c r="F107" s="985"/>
      <c r="G107" s="1052"/>
      <c r="H107" s="1052"/>
      <c r="I107" s="922"/>
      <c r="J107" s="1092"/>
      <c r="K107" s="1092"/>
      <c r="L107" s="1052"/>
      <c r="M107" s="1052"/>
      <c r="N107" s="985"/>
      <c r="O107" s="985"/>
      <c r="P107" s="1034">
        <v>22</v>
      </c>
    </row>
    <row r="108" spans="1:16">
      <c r="A108" s="1034">
        <v>23</v>
      </c>
      <c r="B108" s="984"/>
      <c r="C108" s="985"/>
      <c r="D108" s="985"/>
      <c r="E108" s="985"/>
      <c r="F108" s="985"/>
      <c r="G108" s="1052"/>
      <c r="H108" s="1052"/>
      <c r="I108" s="922"/>
      <c r="J108" s="1092"/>
      <c r="K108" s="1092"/>
      <c r="L108" s="1052"/>
      <c r="M108" s="1052"/>
      <c r="N108" s="985"/>
      <c r="O108" s="985"/>
      <c r="P108" s="1034">
        <v>23</v>
      </c>
    </row>
    <row r="109" spans="1:16">
      <c r="A109" s="1034">
        <v>24</v>
      </c>
      <c r="B109" s="984"/>
      <c r="C109" s="985"/>
      <c r="D109" s="985"/>
      <c r="E109" s="985"/>
      <c r="F109" s="985"/>
      <c r="G109" s="1052"/>
      <c r="H109" s="1052"/>
      <c r="I109" s="922"/>
      <c r="J109" s="1092"/>
      <c r="K109" s="1092"/>
      <c r="L109" s="1052"/>
      <c r="M109" s="1052"/>
      <c r="N109" s="985"/>
      <c r="O109" s="985"/>
      <c r="P109" s="1034">
        <v>24</v>
      </c>
    </row>
    <row r="110" spans="1:16">
      <c r="A110" s="1034">
        <v>25</v>
      </c>
      <c r="B110" s="984"/>
      <c r="C110" s="985"/>
      <c r="D110" s="985"/>
      <c r="E110" s="985"/>
      <c r="F110" s="985"/>
      <c r="G110" s="1052"/>
      <c r="H110" s="1052"/>
      <c r="I110" s="922"/>
      <c r="J110" s="1092"/>
      <c r="K110" s="1092"/>
      <c r="L110" s="1052"/>
      <c r="M110" s="1052"/>
      <c r="N110" s="985"/>
      <c r="O110" s="985"/>
      <c r="P110" s="1034">
        <v>25</v>
      </c>
    </row>
    <row r="111" spans="1:16">
      <c r="A111" s="1034">
        <v>26</v>
      </c>
      <c r="B111" s="984"/>
      <c r="C111" s="985"/>
      <c r="D111" s="985"/>
      <c r="E111" s="985"/>
      <c r="F111" s="985"/>
      <c r="G111" s="1052"/>
      <c r="H111" s="1052"/>
      <c r="I111" s="922"/>
      <c r="J111" s="1092"/>
      <c r="K111" s="1092"/>
      <c r="L111" s="1052"/>
      <c r="M111" s="1052"/>
      <c r="N111" s="985"/>
      <c r="O111" s="985"/>
      <c r="P111" s="1034">
        <v>26</v>
      </c>
    </row>
    <row r="112" spans="1:16">
      <c r="A112" s="1034">
        <v>27</v>
      </c>
      <c r="B112" s="984"/>
      <c r="C112" s="985"/>
      <c r="D112" s="985"/>
      <c r="E112" s="985"/>
      <c r="F112" s="985"/>
      <c r="G112" s="1052"/>
      <c r="H112" s="1052"/>
      <c r="I112" s="922"/>
      <c r="J112" s="1092"/>
      <c r="K112" s="1092"/>
      <c r="L112" s="1052"/>
      <c r="M112" s="1052"/>
      <c r="N112" s="985"/>
      <c r="O112" s="985"/>
      <c r="P112" s="1034">
        <v>27</v>
      </c>
    </row>
    <row r="113" spans="1:16">
      <c r="A113" s="1034">
        <v>28</v>
      </c>
      <c r="B113" s="984"/>
      <c r="C113" s="985"/>
      <c r="D113" s="985"/>
      <c r="E113" s="985"/>
      <c r="F113" s="985"/>
      <c r="G113" s="1052"/>
      <c r="H113" s="1052"/>
      <c r="I113" s="922"/>
      <c r="J113" s="1092"/>
      <c r="K113" s="1092"/>
      <c r="L113" s="1052"/>
      <c r="M113" s="1052"/>
      <c r="N113" s="985"/>
      <c r="O113" s="985"/>
      <c r="P113" s="1034">
        <v>28</v>
      </c>
    </row>
    <row r="114" spans="1:16">
      <c r="A114" s="1034">
        <v>29</v>
      </c>
      <c r="B114" s="984"/>
      <c r="C114" s="985"/>
      <c r="D114" s="985"/>
      <c r="E114" s="985"/>
      <c r="F114" s="985"/>
      <c r="G114" s="1052"/>
      <c r="H114" s="1052"/>
      <c r="I114" s="922"/>
      <c r="J114" s="1092"/>
      <c r="K114" s="1092"/>
      <c r="L114" s="1052"/>
      <c r="M114" s="1052"/>
      <c r="N114" s="985"/>
      <c r="O114" s="985"/>
      <c r="P114" s="1034">
        <v>29</v>
      </c>
    </row>
    <row r="115" spans="1:16">
      <c r="A115" s="1034">
        <v>30</v>
      </c>
      <c r="B115" s="984"/>
      <c r="C115" s="985"/>
      <c r="D115" s="985"/>
      <c r="E115" s="985"/>
      <c r="F115" s="985"/>
      <c r="G115" s="1052"/>
      <c r="H115" s="1052"/>
      <c r="I115" s="922"/>
      <c r="J115" s="1092"/>
      <c r="K115" s="1092"/>
      <c r="L115" s="1052"/>
      <c r="M115" s="1052"/>
      <c r="N115" s="985"/>
      <c r="O115" s="985"/>
      <c r="P115" s="1034">
        <v>30</v>
      </c>
    </row>
    <row r="116" spans="1:16">
      <c r="A116" s="1034">
        <v>31</v>
      </c>
      <c r="B116" s="984"/>
      <c r="C116" s="985"/>
      <c r="D116" s="985"/>
      <c r="E116" s="985"/>
      <c r="F116" s="985"/>
      <c r="G116" s="1052"/>
      <c r="H116" s="1052"/>
      <c r="I116" s="922"/>
      <c r="J116" s="1092"/>
      <c r="K116" s="1092"/>
      <c r="L116" s="1052"/>
      <c r="M116" s="1052"/>
      <c r="N116" s="985"/>
      <c r="O116" s="985"/>
      <c r="P116" s="1034">
        <v>31</v>
      </c>
    </row>
    <row r="117" spans="1:16">
      <c r="A117" s="1034">
        <v>32</v>
      </c>
      <c r="B117" s="984"/>
      <c r="C117" s="985"/>
      <c r="D117" s="985"/>
      <c r="E117" s="985"/>
      <c r="F117" s="985"/>
      <c r="G117" s="1052"/>
      <c r="H117" s="1052"/>
      <c r="I117" s="922"/>
      <c r="J117" s="1092"/>
      <c r="K117" s="1092"/>
      <c r="L117" s="1052"/>
      <c r="M117" s="1052"/>
      <c r="N117" s="985"/>
      <c r="O117" s="985"/>
      <c r="P117" s="1034">
        <v>32</v>
      </c>
    </row>
    <row r="118" spans="1:16">
      <c r="A118" s="1034">
        <v>33</v>
      </c>
      <c r="B118" s="984"/>
      <c r="C118" s="985"/>
      <c r="D118" s="985"/>
      <c r="E118" s="985"/>
      <c r="F118" s="985"/>
      <c r="G118" s="1052"/>
      <c r="H118" s="1052"/>
      <c r="I118" s="922"/>
      <c r="J118" s="1092"/>
      <c r="K118" s="1092"/>
      <c r="L118" s="1052"/>
      <c r="M118" s="1052"/>
      <c r="N118" s="985"/>
      <c r="O118" s="985"/>
      <c r="P118" s="1034">
        <v>33</v>
      </c>
    </row>
    <row r="119" spans="1:16">
      <c r="A119" s="1034">
        <v>34</v>
      </c>
      <c r="B119" s="984"/>
      <c r="C119" s="985"/>
      <c r="D119" s="985"/>
      <c r="E119" s="985"/>
      <c r="F119" s="985"/>
      <c r="G119" s="1052"/>
      <c r="H119" s="1052"/>
      <c r="I119" s="922"/>
      <c r="J119" s="1092"/>
      <c r="K119" s="1092"/>
      <c r="L119" s="1052"/>
      <c r="M119" s="1052"/>
      <c r="N119" s="985"/>
      <c r="O119" s="985"/>
      <c r="P119" s="1034">
        <v>34</v>
      </c>
    </row>
    <row r="120" spans="1:16">
      <c r="A120" s="1034">
        <v>35</v>
      </c>
      <c r="B120" s="984"/>
      <c r="C120" s="985"/>
      <c r="D120" s="985"/>
      <c r="E120" s="985"/>
      <c r="F120" s="985"/>
      <c r="G120" s="1052"/>
      <c r="H120" s="1052"/>
      <c r="I120" s="922"/>
      <c r="J120" s="1092"/>
      <c r="K120" s="1092"/>
      <c r="L120" s="1052"/>
      <c r="M120" s="1052"/>
      <c r="N120" s="985"/>
      <c r="O120" s="985"/>
      <c r="P120" s="1034">
        <v>35</v>
      </c>
    </row>
    <row r="121" spans="1:16">
      <c r="A121" s="1034">
        <v>36</v>
      </c>
      <c r="B121" s="984"/>
      <c r="C121" s="985"/>
      <c r="D121" s="985"/>
      <c r="E121" s="985"/>
      <c r="F121" s="985"/>
      <c r="G121" s="1052"/>
      <c r="H121" s="1052"/>
      <c r="I121" s="922"/>
      <c r="J121" s="1092"/>
      <c r="K121" s="1092"/>
      <c r="L121" s="1052"/>
      <c r="M121" s="1052"/>
      <c r="N121" s="985"/>
      <c r="O121" s="985"/>
      <c r="P121" s="1034">
        <v>36</v>
      </c>
    </row>
    <row r="122" spans="1:16">
      <c r="A122" s="1034">
        <v>37</v>
      </c>
      <c r="B122" s="984"/>
      <c r="C122" s="985"/>
      <c r="D122" s="985"/>
      <c r="E122" s="985"/>
      <c r="F122" s="985"/>
      <c r="G122" s="1052"/>
      <c r="H122" s="1052"/>
      <c r="I122" s="922"/>
      <c r="J122" s="1092"/>
      <c r="K122" s="1092"/>
      <c r="L122" s="1052"/>
      <c r="M122" s="1052"/>
      <c r="N122" s="985"/>
      <c r="O122" s="985"/>
      <c r="P122" s="1034">
        <v>37</v>
      </c>
    </row>
    <row r="123" spans="1:16">
      <c r="A123" s="1034">
        <v>38</v>
      </c>
      <c r="B123" s="984"/>
      <c r="C123" s="985"/>
      <c r="D123" s="985"/>
      <c r="E123" s="985"/>
      <c r="F123" s="985"/>
      <c r="G123" s="1052"/>
      <c r="H123" s="1052"/>
      <c r="I123" s="922"/>
      <c r="J123" s="1092"/>
      <c r="K123" s="1092"/>
      <c r="L123" s="1052"/>
      <c r="M123" s="1052"/>
      <c r="N123" s="985"/>
      <c r="O123" s="985"/>
      <c r="P123" s="1034">
        <v>38</v>
      </c>
    </row>
    <row r="124" spans="1:16">
      <c r="A124" s="1034">
        <v>39</v>
      </c>
      <c r="B124" s="984"/>
      <c r="C124" s="985"/>
      <c r="D124" s="985"/>
      <c r="E124" s="985"/>
      <c r="F124" s="985"/>
      <c r="G124" s="1052"/>
      <c r="H124" s="1052"/>
      <c r="I124" s="922"/>
      <c r="J124" s="1092"/>
      <c r="K124" s="1092"/>
      <c r="L124" s="1052"/>
      <c r="M124" s="1052"/>
      <c r="N124" s="985"/>
      <c r="O124" s="985"/>
      <c r="P124" s="1034">
        <v>39</v>
      </c>
    </row>
    <row r="125" spans="1:16">
      <c r="A125" s="1034">
        <v>40</v>
      </c>
      <c r="B125" s="984"/>
      <c r="C125" s="985"/>
      <c r="D125" s="985"/>
      <c r="E125" s="985"/>
      <c r="F125" s="985"/>
      <c r="G125" s="1052"/>
      <c r="H125" s="1052"/>
      <c r="I125" s="922"/>
      <c r="J125" s="1092"/>
      <c r="K125" s="1092"/>
      <c r="L125" s="1052"/>
      <c r="M125" s="1052"/>
      <c r="N125" s="985"/>
      <c r="O125" s="985"/>
      <c r="P125" s="1034">
        <v>40</v>
      </c>
    </row>
    <row r="126" spans="1:16">
      <c r="A126" s="1034">
        <v>41</v>
      </c>
      <c r="B126" s="984"/>
      <c r="C126" s="985"/>
      <c r="D126" s="985"/>
      <c r="E126" s="985"/>
      <c r="F126" s="985"/>
      <c r="G126" s="1052"/>
      <c r="H126" s="1052"/>
      <c r="I126" s="922"/>
      <c r="J126" s="1092"/>
      <c r="K126" s="1092"/>
      <c r="L126" s="1052"/>
      <c r="M126" s="1052"/>
      <c r="N126" s="985"/>
      <c r="O126" s="985"/>
      <c r="P126" s="1034">
        <v>41</v>
      </c>
    </row>
    <row r="127" spans="1:16">
      <c r="A127" s="1034">
        <v>42</v>
      </c>
      <c r="B127" s="984"/>
      <c r="C127" s="985"/>
      <c r="D127" s="985"/>
      <c r="E127" s="985"/>
      <c r="F127" s="985"/>
      <c r="G127" s="1052"/>
      <c r="H127" s="1052"/>
      <c r="I127" s="922"/>
      <c r="J127" s="1092"/>
      <c r="K127" s="1092"/>
      <c r="L127" s="1052"/>
      <c r="M127" s="1052"/>
      <c r="N127" s="985"/>
      <c r="O127" s="985"/>
      <c r="P127" s="1034">
        <v>42</v>
      </c>
    </row>
    <row r="128" spans="1:16">
      <c r="A128" s="1034">
        <v>43</v>
      </c>
      <c r="B128" s="984"/>
      <c r="C128" s="985"/>
      <c r="D128" s="985"/>
      <c r="E128" s="985"/>
      <c r="F128" s="985"/>
      <c r="G128" s="1052"/>
      <c r="H128" s="1052"/>
      <c r="I128" s="922"/>
      <c r="J128" s="1092"/>
      <c r="K128" s="1092"/>
      <c r="L128" s="1052"/>
      <c r="M128" s="1052"/>
      <c r="N128" s="985"/>
      <c r="O128" s="985"/>
      <c r="P128" s="1034">
        <v>43</v>
      </c>
    </row>
    <row r="129" spans="1:16">
      <c r="A129" s="1034">
        <v>44</v>
      </c>
      <c r="B129" s="984"/>
      <c r="C129" s="985"/>
      <c r="D129" s="985"/>
      <c r="E129" s="985"/>
      <c r="F129" s="985"/>
      <c r="G129" s="1052"/>
      <c r="H129" s="1052"/>
      <c r="I129" s="922"/>
      <c r="J129" s="1092"/>
      <c r="K129" s="1092"/>
      <c r="L129" s="1052"/>
      <c r="M129" s="1052"/>
      <c r="N129" s="985"/>
      <c r="O129" s="985"/>
      <c r="P129" s="1034">
        <v>44</v>
      </c>
    </row>
    <row r="130" spans="1:16">
      <c r="A130" s="1034">
        <v>45</v>
      </c>
      <c r="B130" s="984"/>
      <c r="C130" s="985"/>
      <c r="D130" s="985"/>
      <c r="E130" s="985"/>
      <c r="F130" s="985"/>
      <c r="G130" s="1052"/>
      <c r="H130" s="1052"/>
      <c r="I130" s="922"/>
      <c r="J130" s="1092"/>
      <c r="K130" s="1092"/>
      <c r="L130" s="1052"/>
      <c r="M130" s="1052"/>
      <c r="N130" s="985"/>
      <c r="O130" s="985"/>
      <c r="P130" s="1034">
        <v>45</v>
      </c>
    </row>
    <row r="131" spans="1:16" ht="15.75" thickBot="1">
      <c r="A131" s="1053">
        <v>46</v>
      </c>
      <c r="B131" s="1000"/>
      <c r="C131" s="1046"/>
      <c r="D131" s="1001"/>
      <c r="E131" s="1001"/>
      <c r="F131" s="1001"/>
      <c r="G131" s="1099"/>
      <c r="H131" s="1099"/>
      <c r="I131" s="922"/>
      <c r="J131" s="1100"/>
      <c r="K131" s="1100"/>
      <c r="L131" s="1335"/>
      <c r="M131" s="1099"/>
      <c r="N131" s="1001"/>
      <c r="O131" s="1001"/>
      <c r="P131" s="1053">
        <v>46</v>
      </c>
    </row>
    <row r="132" spans="1:16">
      <c r="A132" s="1111"/>
      <c r="B132" s="1111"/>
      <c r="C132" s="1115"/>
      <c r="D132" s="1111"/>
      <c r="E132" s="1111"/>
      <c r="F132" s="1111"/>
      <c r="G132" s="1111"/>
      <c r="H132" s="1111"/>
      <c r="I132" s="922"/>
      <c r="J132" s="1111"/>
      <c r="K132" s="1111"/>
      <c r="L132" s="1115"/>
      <c r="M132" s="1111"/>
      <c r="N132" s="1111"/>
      <c r="O132" s="1111"/>
      <c r="P132" s="1111"/>
    </row>
    <row r="133" spans="1:16">
      <c r="A133" s="1542" t="s">
        <v>4659</v>
      </c>
      <c r="B133" s="2555"/>
      <c r="C133" s="2555"/>
      <c r="D133" s="922"/>
      <c r="E133" s="922"/>
      <c r="F133" s="922"/>
      <c r="G133" s="922"/>
      <c r="H133" s="922"/>
      <c r="I133" s="922"/>
      <c r="J133" s="1542" t="s">
        <v>4659</v>
      </c>
      <c r="K133" s="2555"/>
      <c r="L133" s="2555"/>
      <c r="M133" s="922"/>
      <c r="N133" s="922"/>
      <c r="O133" s="922"/>
      <c r="P133" s="979" t="s">
        <v>2961</v>
      </c>
    </row>
    <row r="134" spans="1:16">
      <c r="A134" s="923" t="s">
        <v>2964</v>
      </c>
      <c r="B134" s="923"/>
      <c r="C134" s="923"/>
      <c r="D134" s="923"/>
      <c r="E134" s="923"/>
      <c r="F134" s="923"/>
      <c r="G134" s="923"/>
      <c r="H134" s="923"/>
      <c r="I134" s="922"/>
      <c r="J134" s="923" t="s">
        <v>2965</v>
      </c>
      <c r="K134" s="923"/>
      <c r="L134" s="923"/>
      <c r="M134" s="923"/>
      <c r="N134" s="923"/>
      <c r="O134" s="923"/>
      <c r="P134" s="923"/>
    </row>
  </sheetData>
  <mergeCells count="1">
    <mergeCell ref="J4:P4"/>
  </mergeCells>
  <printOptions horizontalCentered="1" verticalCentered="1"/>
  <pageMargins left="0.5" right="0.5" top="0.5" bottom="0.5" header="0" footer="0"/>
  <pageSetup scale="71" fitToWidth="2" fitToHeight="2" pageOrder="overThenDown"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zoomScaleNormal="100" zoomScaleSheetLayoutView="100" workbookViewId="0">
      <selection activeCell="B22" sqref="B22"/>
    </sheetView>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8" width="13.44140625" customWidth="1"/>
    <col min="9" max="9" width="25.109375" customWidth="1"/>
    <col min="10" max="11" width="13.44140625" customWidth="1"/>
    <col min="12" max="12" width="17.33203125" customWidth="1"/>
    <col min="13" max="13" width="20.6640625" customWidth="1"/>
    <col min="14" max="14" width="19" style="9" customWidth="1"/>
    <col min="15" max="15" width="19" customWidth="1"/>
    <col min="16" max="16" width="20.44140625" bestFit="1" customWidth="1"/>
    <col min="17" max="17" width="13.6640625" bestFit="1"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413"/>
      <c r="B1" s="1413"/>
      <c r="C1" s="1413"/>
      <c r="D1" s="1413"/>
      <c r="E1" s="1413"/>
      <c r="F1" s="1413"/>
      <c r="G1" s="1413"/>
      <c r="H1" s="1413"/>
      <c r="I1" s="1413"/>
      <c r="J1" s="1413"/>
      <c r="K1" s="1413"/>
      <c r="L1" s="1413"/>
      <c r="M1" s="1413"/>
      <c r="N1" s="1414"/>
    </row>
    <row r="2" spans="1:21" ht="15.75" thickTop="1">
      <c r="A2" s="1360" t="s">
        <v>3275</v>
      </c>
      <c r="B2" s="1361"/>
      <c r="C2" s="1362" t="s">
        <v>3276</v>
      </c>
      <c r="D2" s="1363" t="s">
        <v>1791</v>
      </c>
      <c r="E2" s="1365" t="s">
        <v>1792</v>
      </c>
      <c r="F2" s="1360" t="s">
        <v>1789</v>
      </c>
      <c r="G2" s="1362"/>
      <c r="H2" s="1364" t="s">
        <v>3276</v>
      </c>
      <c r="I2" s="1362"/>
      <c r="J2" s="1364" t="s">
        <v>1791</v>
      </c>
      <c r="K2" s="1362"/>
      <c r="L2" s="1364" t="s">
        <v>1792</v>
      </c>
      <c r="M2" s="1365"/>
      <c r="N2" s="1360" t="s">
        <v>1789</v>
      </c>
      <c r="O2" s="1362"/>
      <c r="P2" s="1364" t="s">
        <v>3276</v>
      </c>
      <c r="Q2" s="1364" t="s">
        <v>1791</v>
      </c>
      <c r="R2" s="1362"/>
      <c r="S2" s="1364" t="s">
        <v>1792</v>
      </c>
      <c r="T2" s="1362"/>
      <c r="U2" s="1365"/>
    </row>
    <row r="3" spans="1:21">
      <c r="A3" s="72" t="str">
        <f>'Data Sheet'!$C$25</f>
        <v xml:space="preserve"> New York State Electric &amp; Gas Corporation</v>
      </c>
      <c r="B3" s="81"/>
      <c r="C3" s="831" t="s">
        <v>3277</v>
      </c>
      <c r="D3" s="78" t="s">
        <v>3295</v>
      </c>
      <c r="E3" s="2925">
        <v>42735</v>
      </c>
      <c r="F3" s="72" t="str">
        <f>'Data Sheet'!$C$25</f>
        <v xml:space="preserve"> New York State Electric &amp; Gas Corporation</v>
      </c>
      <c r="G3" s="831"/>
      <c r="H3" s="98" t="s">
        <v>3277</v>
      </c>
      <c r="I3" s="831"/>
      <c r="J3" s="98" t="s">
        <v>3295</v>
      </c>
      <c r="K3" s="831"/>
      <c r="L3" s="2917">
        <v>42735</v>
      </c>
      <c r="M3" s="1367"/>
      <c r="N3" s="72" t="str">
        <f>'Data Sheet'!$C$25</f>
        <v xml:space="preserve"> New York State Electric &amp; Gas Corporation</v>
      </c>
      <c r="O3" s="831"/>
      <c r="P3" s="98" t="s">
        <v>3277</v>
      </c>
      <c r="Q3" s="98" t="s">
        <v>3295</v>
      </c>
      <c r="R3" s="831"/>
      <c r="S3" s="2917">
        <v>42735</v>
      </c>
      <c r="T3" s="831"/>
      <c r="U3" s="1367"/>
    </row>
    <row r="4" spans="1:21">
      <c r="A4" s="1368" t="s">
        <v>3278</v>
      </c>
      <c r="B4" s="81"/>
      <c r="C4" s="831" t="s">
        <v>3279</v>
      </c>
      <c r="D4" s="702" t="str">
        <f>'[1]Data Sheet'!$C$40</f>
        <v xml:space="preserve"> </v>
      </c>
      <c r="E4" s="1369" t="str">
        <f>'[1]Data Sheet'!$C$38</f>
        <v xml:space="preserve"> </v>
      </c>
      <c r="F4" s="1368"/>
      <c r="G4" s="77"/>
      <c r="H4" s="105" t="s">
        <v>3279</v>
      </c>
      <c r="I4" s="1550"/>
      <c r="J4" s="693" t="str">
        <f>'[1]Data Sheet'!$C$40</f>
        <v xml:space="preserve"> </v>
      </c>
      <c r="K4" s="1551" t="str">
        <f>'[1]Data Sheet'!$C$38</f>
        <v xml:space="preserve"> </v>
      </c>
      <c r="L4" s="1290" t="str">
        <f>'[1]Data Sheet'!$C$38</f>
        <v xml:space="preserve"> </v>
      </c>
      <c r="M4" s="1369"/>
      <c r="N4" s="1368"/>
      <c r="O4" s="77"/>
      <c r="P4" s="105" t="s">
        <v>3279</v>
      </c>
      <c r="Q4" s="1569" t="str">
        <f>'[1]Data Sheet'!$C$40</f>
        <v xml:space="preserve"> </v>
      </c>
      <c r="R4" s="1551" t="str">
        <f>'[1]Data Sheet'!$C$38</f>
        <v xml:space="preserve"> </v>
      </c>
      <c r="S4" s="1290" t="str">
        <f>'[1]Data Sheet'!$C$38</f>
        <v xml:space="preserve"> </v>
      </c>
      <c r="T4" s="77"/>
      <c r="U4" s="1369"/>
    </row>
    <row r="5" spans="1:21">
      <c r="A5" s="1415" t="s">
        <v>4229</v>
      </c>
      <c r="B5" s="232"/>
      <c r="C5" s="232"/>
      <c r="D5" s="232"/>
      <c r="E5" s="1371"/>
      <c r="F5" s="1415" t="s">
        <v>4230</v>
      </c>
      <c r="G5" s="232"/>
      <c r="H5" s="232"/>
      <c r="I5" s="232"/>
      <c r="J5" s="232"/>
      <c r="K5" s="232"/>
      <c r="L5" s="232"/>
      <c r="M5" s="1371"/>
      <c r="N5" s="1415" t="s">
        <v>4230</v>
      </c>
      <c r="O5" s="232"/>
      <c r="P5" s="232"/>
      <c r="Q5" s="232"/>
      <c r="R5" s="232"/>
      <c r="S5" s="232"/>
      <c r="T5" s="232"/>
      <c r="U5" s="1371"/>
    </row>
    <row r="6" spans="1:21">
      <c r="A6" s="1366" t="s">
        <v>4231</v>
      </c>
      <c r="B6" s="831"/>
      <c r="C6" s="831"/>
      <c r="D6" s="831"/>
      <c r="E6" s="1367"/>
      <c r="F6" s="1366" t="s">
        <v>4232</v>
      </c>
      <c r="G6" s="831"/>
      <c r="H6" s="831"/>
      <c r="I6" s="831"/>
      <c r="J6" s="831"/>
      <c r="K6" s="831"/>
      <c r="L6" s="831"/>
      <c r="M6" s="1367"/>
      <c r="N6" s="1366"/>
      <c r="O6" s="831"/>
      <c r="P6" s="831"/>
      <c r="Q6" s="831"/>
      <c r="R6" s="831"/>
      <c r="S6" s="831"/>
      <c r="T6" s="831"/>
      <c r="U6" s="1367"/>
    </row>
    <row r="7" spans="1:21">
      <c r="A7" s="1366" t="s">
        <v>4233</v>
      </c>
      <c r="B7" s="1376"/>
      <c r="C7" s="1376"/>
      <c r="D7" s="1376"/>
      <c r="E7" s="1367"/>
      <c r="F7" s="1366" t="s">
        <v>4234</v>
      </c>
      <c r="G7" s="1376"/>
      <c r="H7" s="1376"/>
      <c r="I7" s="1376"/>
      <c r="J7" s="1376"/>
      <c r="K7" s="1376"/>
      <c r="L7" s="1376"/>
      <c r="M7" s="1367"/>
      <c r="N7" s="1366"/>
      <c r="O7" s="1376"/>
      <c r="P7" s="1376"/>
      <c r="Q7" s="1376"/>
      <c r="R7" s="1376"/>
      <c r="S7" s="1376"/>
      <c r="T7" s="1376"/>
      <c r="U7" s="1367"/>
    </row>
    <row r="8" spans="1:21">
      <c r="A8" s="1366" t="s">
        <v>4235</v>
      </c>
      <c r="B8" s="1376"/>
      <c r="C8" s="1376"/>
      <c r="D8" s="1376"/>
      <c r="E8" s="1367"/>
      <c r="F8" s="1552" t="s">
        <v>4250</v>
      </c>
      <c r="G8" s="1376"/>
      <c r="H8" s="1376"/>
      <c r="I8" s="1376"/>
      <c r="J8" s="1376"/>
      <c r="K8" s="1376"/>
      <c r="L8" s="1376"/>
      <c r="M8" s="1367"/>
      <c r="N8" s="1552"/>
      <c r="O8" s="1376"/>
      <c r="P8" s="1376"/>
      <c r="Q8" s="1376"/>
      <c r="R8" s="1376"/>
      <c r="S8" s="1376"/>
      <c r="T8" s="1376"/>
      <c r="U8" s="1367"/>
    </row>
    <row r="9" spans="1:21">
      <c r="A9" s="1552" t="s">
        <v>4236</v>
      </c>
      <c r="B9" s="1376"/>
      <c r="C9" s="1376"/>
      <c r="D9" s="1376"/>
      <c r="E9" s="1367"/>
      <c r="F9" s="1552" t="s">
        <v>4251</v>
      </c>
      <c r="G9" s="1376"/>
      <c r="H9" s="1376"/>
      <c r="I9" s="1376"/>
      <c r="J9" s="1376"/>
      <c r="K9" s="1376"/>
      <c r="L9" s="1376"/>
      <c r="M9" s="1367"/>
      <c r="N9" s="1552"/>
      <c r="O9" s="1376"/>
      <c r="P9" s="1376"/>
      <c r="Q9" s="1376"/>
      <c r="R9" s="1376"/>
      <c r="S9" s="1376"/>
      <c r="T9" s="1376"/>
      <c r="U9" s="1367"/>
    </row>
    <row r="10" spans="1:21">
      <c r="A10" s="1366" t="s">
        <v>4237</v>
      </c>
      <c r="B10" s="1376"/>
      <c r="C10" s="1376"/>
      <c r="D10" s="1376"/>
      <c r="E10" s="1367"/>
      <c r="F10" s="1366" t="s">
        <v>4249</v>
      </c>
      <c r="G10" s="1376"/>
      <c r="H10" s="1376"/>
      <c r="I10" s="1376"/>
      <c r="J10" s="1376"/>
      <c r="K10" s="1376"/>
      <c r="L10" s="1376"/>
      <c r="M10" s="1367"/>
      <c r="N10" s="1366"/>
      <c r="O10" s="1376"/>
      <c r="P10" s="1376"/>
      <c r="Q10" s="1376"/>
      <c r="R10" s="1376"/>
      <c r="S10" s="1376"/>
      <c r="T10" s="1376"/>
      <c r="U10" s="1367"/>
    </row>
    <row r="11" spans="1:21">
      <c r="A11" s="1366" t="s">
        <v>4238</v>
      </c>
      <c r="B11" s="1376"/>
      <c r="C11" s="1376"/>
      <c r="D11" s="1376"/>
      <c r="E11" s="1367"/>
      <c r="F11" s="1552" t="s">
        <v>4252</v>
      </c>
      <c r="G11" s="1376"/>
      <c r="H11" s="1376"/>
      <c r="I11" s="1376"/>
      <c r="J11" s="1376"/>
      <c r="K11" s="1376"/>
      <c r="L11" s="1376"/>
      <c r="M11" s="1367"/>
      <c r="N11" s="1552"/>
      <c r="O11" s="1376"/>
      <c r="P11" s="1376"/>
      <c r="Q11" s="1376"/>
      <c r="R11" s="1376"/>
      <c r="S11" s="1376"/>
      <c r="T11" s="1376"/>
      <c r="U11" s="1367"/>
    </row>
    <row r="12" spans="1:21">
      <c r="A12" s="1366" t="s">
        <v>4239</v>
      </c>
      <c r="B12" s="1376"/>
      <c r="C12" s="1376"/>
      <c r="D12" s="1376"/>
      <c r="E12" s="1367"/>
      <c r="F12" s="1552" t="s">
        <v>4253</v>
      </c>
      <c r="G12" s="1376"/>
      <c r="H12" s="1376"/>
      <c r="I12" s="1376"/>
      <c r="J12" s="1376"/>
      <c r="K12" s="1376"/>
      <c r="L12" s="1376"/>
      <c r="M12" s="1367"/>
      <c r="N12" s="1552"/>
      <c r="O12" s="1376"/>
      <c r="P12" s="1376"/>
      <c r="Q12" s="1376"/>
      <c r="R12" s="1376"/>
      <c r="S12" s="1376"/>
      <c r="T12" s="1376"/>
      <c r="U12" s="1367"/>
    </row>
    <row r="13" spans="1:21">
      <c r="A13" s="1366"/>
      <c r="B13" s="1376"/>
      <c r="C13" s="1376"/>
      <c r="D13" s="1376"/>
      <c r="E13" s="1367"/>
      <c r="F13" s="1552" t="s">
        <v>4254</v>
      </c>
      <c r="G13" s="1376"/>
      <c r="H13" s="1376"/>
      <c r="I13" s="1376"/>
      <c r="J13" s="1376"/>
      <c r="K13" s="1376"/>
      <c r="L13" s="1376"/>
      <c r="M13" s="1367"/>
      <c r="N13" s="1552"/>
      <c r="O13" s="1376"/>
      <c r="P13" s="1376"/>
      <c r="Q13" s="1376"/>
      <c r="R13" s="1376"/>
      <c r="S13" s="1376"/>
      <c r="T13" s="1376"/>
      <c r="U13" s="1367"/>
    </row>
    <row r="14" spans="1:21">
      <c r="A14" s="1366"/>
      <c r="B14" s="831"/>
      <c r="C14" s="1416"/>
      <c r="D14" s="1416"/>
      <c r="E14" s="1417"/>
      <c r="F14" s="1368"/>
      <c r="G14" s="77"/>
      <c r="H14" s="77"/>
      <c r="I14" s="1416"/>
      <c r="J14" s="1416"/>
      <c r="K14" s="831"/>
      <c r="L14" s="1416"/>
      <c r="M14" s="1417"/>
      <c r="N14" s="1368"/>
      <c r="O14" s="77"/>
      <c r="P14" s="77"/>
      <c r="Q14" s="1416"/>
      <c r="R14" s="831"/>
      <c r="S14" s="1416"/>
      <c r="T14" s="77"/>
      <c r="U14" s="1417"/>
    </row>
    <row r="15" spans="1:21">
      <c r="A15" s="1418"/>
      <c r="B15" s="1379"/>
      <c r="C15" s="1419"/>
      <c r="D15" s="1419"/>
      <c r="E15" s="1420"/>
      <c r="F15" s="3294" t="s">
        <v>4243</v>
      </c>
      <c r="G15" s="3295"/>
      <c r="H15" s="3296"/>
      <c r="I15" s="3297" t="s">
        <v>4244</v>
      </c>
      <c r="J15" s="3298"/>
      <c r="K15" s="3299"/>
      <c r="L15" s="1422"/>
      <c r="M15" s="1420"/>
      <c r="N15" s="1570"/>
      <c r="O15" s="1571" t="s">
        <v>4255</v>
      </c>
      <c r="P15" s="1486"/>
      <c r="Q15" s="1419"/>
      <c r="R15" s="1572"/>
      <c r="S15" s="1422"/>
      <c r="T15" s="837"/>
      <c r="U15" s="1420"/>
    </row>
    <row r="16" spans="1:21">
      <c r="A16" s="1380"/>
      <c r="B16" s="1381"/>
      <c r="C16" s="1393"/>
      <c r="D16" s="1393"/>
      <c r="E16" s="1424"/>
      <c r="F16" s="1423"/>
      <c r="G16" s="837"/>
      <c r="H16" s="1556"/>
      <c r="I16" s="1557"/>
      <c r="J16" s="837"/>
      <c r="K16" s="1558"/>
      <c r="L16" s="1422"/>
      <c r="M16" s="1424"/>
      <c r="N16" s="1423"/>
      <c r="O16" s="837" t="s">
        <v>4256</v>
      </c>
      <c r="P16" s="290"/>
      <c r="Q16" s="1573"/>
      <c r="R16" s="1381"/>
      <c r="S16" s="1422"/>
      <c r="T16" s="837"/>
      <c r="U16" s="1424"/>
    </row>
    <row r="17" spans="1:21">
      <c r="A17" s="1380"/>
      <c r="B17" s="1381"/>
      <c r="C17" s="1393"/>
      <c r="D17" s="1393"/>
      <c r="E17" s="1424"/>
      <c r="F17" s="1380"/>
      <c r="G17" s="1573"/>
      <c r="H17" s="290"/>
      <c r="I17" s="1393"/>
      <c r="J17" s="1393"/>
      <c r="K17" s="1487"/>
      <c r="L17" s="1422"/>
      <c r="M17" s="1424"/>
      <c r="N17" s="1380"/>
      <c r="O17" s="1573" t="s">
        <v>4257</v>
      </c>
      <c r="P17" s="290"/>
      <c r="Q17" s="1393"/>
      <c r="R17" s="1487"/>
      <c r="S17" s="1422"/>
      <c r="T17" s="837"/>
      <c r="U17" s="1424"/>
    </row>
    <row r="18" spans="1:21">
      <c r="A18" s="1380"/>
      <c r="B18" s="1381"/>
      <c r="C18" s="1393"/>
      <c r="D18" s="1393"/>
      <c r="E18" s="1424"/>
      <c r="F18" s="1423"/>
      <c r="G18" s="837"/>
      <c r="H18" s="1381"/>
      <c r="I18" s="1487"/>
      <c r="J18" s="1487"/>
      <c r="K18" s="1487"/>
      <c r="L18" s="1422"/>
      <c r="M18" s="1424"/>
      <c r="N18" s="1423" t="s">
        <v>4258</v>
      </c>
      <c r="O18" s="837" t="s">
        <v>4259</v>
      </c>
      <c r="P18" s="1381" t="s">
        <v>4260</v>
      </c>
      <c r="Q18" s="1393"/>
      <c r="R18" s="1487"/>
      <c r="S18" s="1422"/>
      <c r="T18" s="837"/>
      <c r="U18" s="1424"/>
    </row>
    <row r="19" spans="1:21">
      <c r="A19" s="1380"/>
      <c r="B19" s="1381"/>
      <c r="C19" s="1393" t="s">
        <v>4406</v>
      </c>
      <c r="D19" s="1393"/>
      <c r="E19" s="1424"/>
      <c r="F19" s="1423"/>
      <c r="G19" s="837"/>
      <c r="H19" s="1381"/>
      <c r="I19" s="1487"/>
      <c r="J19" s="1487"/>
      <c r="K19" s="1487"/>
      <c r="L19" s="1422" t="s">
        <v>4242</v>
      </c>
      <c r="M19" s="1421" t="s">
        <v>4245</v>
      </c>
      <c r="N19" s="1423" t="s">
        <v>4246</v>
      </c>
      <c r="O19" s="837" t="s">
        <v>4261</v>
      </c>
      <c r="P19" s="1381" t="s">
        <v>4261</v>
      </c>
      <c r="Q19" s="1422" t="s">
        <v>4262</v>
      </c>
      <c r="R19" s="1574" t="s">
        <v>2231</v>
      </c>
      <c r="S19" s="1422" t="s">
        <v>1363</v>
      </c>
      <c r="T19" s="837" t="s">
        <v>1364</v>
      </c>
      <c r="U19" s="1424"/>
    </row>
    <row r="20" spans="1:21">
      <c r="A20" s="1380" t="s">
        <v>1718</v>
      </c>
      <c r="B20" s="1381" t="s">
        <v>4240</v>
      </c>
      <c r="C20" s="1393" t="s">
        <v>3588</v>
      </c>
      <c r="D20" s="1393" t="s">
        <v>4241</v>
      </c>
      <c r="E20" s="1421" t="s">
        <v>4242</v>
      </c>
      <c r="F20" s="1423" t="s">
        <v>2231</v>
      </c>
      <c r="G20" s="837" t="s">
        <v>1363</v>
      </c>
      <c r="H20" s="1381" t="s">
        <v>1364</v>
      </c>
      <c r="I20" s="1487" t="s">
        <v>2231</v>
      </c>
      <c r="J20" s="1487" t="s">
        <v>1363</v>
      </c>
      <c r="K20" s="1487" t="s">
        <v>1364</v>
      </c>
      <c r="L20" s="1422" t="s">
        <v>3593</v>
      </c>
      <c r="M20" s="1421" t="s">
        <v>4246</v>
      </c>
      <c r="N20" s="1423" t="s">
        <v>4263</v>
      </c>
      <c r="O20" s="837" t="s">
        <v>4264</v>
      </c>
      <c r="P20" s="1381" t="s">
        <v>4264</v>
      </c>
      <c r="Q20" s="1573" t="s">
        <v>1159</v>
      </c>
      <c r="R20" s="1381" t="s">
        <v>4265</v>
      </c>
      <c r="S20" s="1422" t="s">
        <v>4265</v>
      </c>
      <c r="T20" s="837" t="s">
        <v>4265</v>
      </c>
      <c r="U20" s="1424"/>
    </row>
    <row r="21" spans="1:21">
      <c r="A21" s="1575" t="s">
        <v>1721</v>
      </c>
      <c r="B21" s="1381" t="s">
        <v>3007</v>
      </c>
      <c r="C21" s="1425" t="s">
        <v>3008</v>
      </c>
      <c r="D21" s="1393" t="s">
        <v>3009</v>
      </c>
      <c r="E21" s="2556" t="s">
        <v>3010</v>
      </c>
      <c r="F21" s="1380" t="s">
        <v>2337</v>
      </c>
      <c r="G21" s="290" t="s">
        <v>2338</v>
      </c>
      <c r="H21" s="1427" t="s">
        <v>2339</v>
      </c>
      <c r="I21" s="1427" t="s">
        <v>2340</v>
      </c>
      <c r="J21" s="1427" t="s">
        <v>2341</v>
      </c>
      <c r="K21" s="1559" t="s">
        <v>2342</v>
      </c>
      <c r="L21" s="1428" t="s">
        <v>2343</v>
      </c>
      <c r="M21" s="2556" t="s">
        <v>2344</v>
      </c>
      <c r="N21" s="1380" t="s">
        <v>181</v>
      </c>
      <c r="O21" s="290" t="s">
        <v>182</v>
      </c>
      <c r="P21" s="1427" t="s">
        <v>183</v>
      </c>
      <c r="Q21" s="1559" t="s">
        <v>184</v>
      </c>
      <c r="R21" s="1428" t="s">
        <v>1066</v>
      </c>
      <c r="S21" s="1428" t="s">
        <v>4266</v>
      </c>
      <c r="T21" s="663" t="s">
        <v>4267</v>
      </c>
      <c r="U21" s="1429"/>
    </row>
    <row r="22" spans="1:21">
      <c r="A22" s="1430">
        <v>1</v>
      </c>
      <c r="B22" s="1386" t="s">
        <v>6066</v>
      </c>
      <c r="C22" s="1387"/>
      <c r="D22" s="1394"/>
      <c r="E22" s="1436"/>
      <c r="F22" s="1431"/>
      <c r="G22" s="1432"/>
      <c r="H22" s="1433"/>
      <c r="I22" s="1432"/>
      <c r="J22" s="1560"/>
      <c r="K22" s="1434"/>
      <c r="L22" s="1561"/>
      <c r="M22" s="1436"/>
      <c r="N22" s="1431"/>
      <c r="O22" s="1432"/>
      <c r="P22" s="1433"/>
      <c r="Q22" s="1560" t="s">
        <v>4268</v>
      </c>
      <c r="R22" s="1434"/>
      <c r="S22" s="1561"/>
      <c r="T22" s="1435"/>
      <c r="U22" s="1436">
        <v>1</v>
      </c>
    </row>
    <row r="23" spans="1:21">
      <c r="A23" s="1430">
        <v>2</v>
      </c>
      <c r="B23" s="1386"/>
      <c r="C23" s="1387"/>
      <c r="D23" s="1389"/>
      <c r="E23" s="1440"/>
      <c r="F23" s="1437"/>
      <c r="G23" s="323"/>
      <c r="H23" s="323"/>
      <c r="I23" s="469"/>
      <c r="J23" s="1562"/>
      <c r="K23" s="1438"/>
      <c r="L23" s="1438"/>
      <c r="M23" s="1440"/>
      <c r="N23" s="1437"/>
      <c r="O23" s="323"/>
      <c r="P23" s="323"/>
      <c r="Q23" s="1562" t="s">
        <v>4269</v>
      </c>
      <c r="R23" s="1438"/>
      <c r="S23" s="1438"/>
      <c r="T23" s="1439"/>
      <c r="U23" s="1440">
        <v>2</v>
      </c>
    </row>
    <row r="24" spans="1:21">
      <c r="A24" s="1430">
        <v>3</v>
      </c>
      <c r="B24" s="1386"/>
      <c r="C24" s="1387"/>
      <c r="D24" s="1389"/>
      <c r="E24" s="1440"/>
      <c r="F24" s="1441"/>
      <c r="G24" s="252"/>
      <c r="H24" s="252"/>
      <c r="I24" s="269"/>
      <c r="J24" s="1391"/>
      <c r="K24" s="1442"/>
      <c r="L24" s="1442"/>
      <c r="M24" s="1440"/>
      <c r="N24" s="1441"/>
      <c r="O24" s="252"/>
      <c r="P24" s="252"/>
      <c r="Q24" s="1391" t="s">
        <v>4270</v>
      </c>
      <c r="R24" s="1442"/>
      <c r="S24" s="1442"/>
      <c r="T24" s="1439"/>
      <c r="U24" s="1440">
        <v>3</v>
      </c>
    </row>
    <row r="25" spans="1:21">
      <c r="A25" s="1430">
        <v>4</v>
      </c>
      <c r="B25" s="1386"/>
      <c r="C25" s="1387"/>
      <c r="D25" s="1391"/>
      <c r="E25" s="1440"/>
      <c r="F25" s="1441"/>
      <c r="G25" s="252"/>
      <c r="H25" s="252"/>
      <c r="I25" s="269"/>
      <c r="J25" s="1391"/>
      <c r="K25" s="1442"/>
      <c r="L25" s="1442"/>
      <c r="M25" s="1440"/>
      <c r="N25" s="1441"/>
      <c r="O25" s="252"/>
      <c r="P25" s="252"/>
      <c r="Q25" s="1391" t="s">
        <v>4271</v>
      </c>
      <c r="R25" s="1442"/>
      <c r="S25" s="1442"/>
      <c r="T25" s="1439"/>
      <c r="U25" s="1440">
        <v>4</v>
      </c>
    </row>
    <row r="26" spans="1:21">
      <c r="A26" s="1430">
        <v>5</v>
      </c>
      <c r="B26" s="1386"/>
      <c r="C26" s="1387"/>
      <c r="D26" s="1391"/>
      <c r="E26" s="1440"/>
      <c r="F26" s="1441"/>
      <c r="G26" s="707"/>
      <c r="H26" s="707"/>
      <c r="I26" s="259"/>
      <c r="J26" s="1406"/>
      <c r="K26" s="1443"/>
      <c r="L26" s="1443"/>
      <c r="M26" s="1440"/>
      <c r="N26" s="1441"/>
      <c r="O26" s="707"/>
      <c r="P26" s="707"/>
      <c r="Q26" s="1406" t="s">
        <v>2321</v>
      </c>
      <c r="R26" s="1443"/>
      <c r="S26" s="1443"/>
      <c r="T26" s="1439"/>
      <c r="U26" s="1440">
        <v>5</v>
      </c>
    </row>
    <row r="27" spans="1:21">
      <c r="A27" s="1430">
        <v>6</v>
      </c>
      <c r="B27" s="1386"/>
      <c r="C27" s="1387"/>
      <c r="D27" s="1395"/>
      <c r="E27" s="1440"/>
      <c r="F27" s="1444"/>
      <c r="G27" s="1445"/>
      <c r="H27" s="1445"/>
      <c r="I27" s="1563"/>
      <c r="J27" s="1445"/>
      <c r="K27" s="1446"/>
      <c r="L27" s="1445"/>
      <c r="M27" s="1440"/>
      <c r="N27" s="1444"/>
      <c r="O27" s="1445"/>
      <c r="P27" s="1445"/>
      <c r="Q27" s="1445"/>
      <c r="R27" s="1446"/>
      <c r="S27" s="1445"/>
      <c r="T27" s="1439"/>
      <c r="U27" s="1440">
        <v>6</v>
      </c>
    </row>
    <row r="28" spans="1:21">
      <c r="A28" s="1430">
        <v>7</v>
      </c>
      <c r="B28" s="1386"/>
      <c r="C28" s="1387"/>
      <c r="D28" s="1398"/>
      <c r="E28" s="1440"/>
      <c r="F28" s="1447"/>
      <c r="G28" s="1448"/>
      <c r="H28" s="1445"/>
      <c r="I28" s="1564"/>
      <c r="J28" s="1448"/>
      <c r="K28" s="1449"/>
      <c r="L28" s="1448"/>
      <c r="M28" s="1440"/>
      <c r="N28" s="1447"/>
      <c r="O28" s="1448"/>
      <c r="P28" s="1445"/>
      <c r="Q28" s="1448"/>
      <c r="R28" s="1449"/>
      <c r="S28" s="1448"/>
      <c r="T28" s="1439"/>
      <c r="U28" s="1440">
        <v>7</v>
      </c>
    </row>
    <row r="29" spans="1:21">
      <c r="A29" s="1430">
        <v>8</v>
      </c>
      <c r="B29" s="1386"/>
      <c r="C29" s="1387"/>
      <c r="D29" s="1391"/>
      <c r="E29" s="1440"/>
      <c r="F29" s="1441"/>
      <c r="G29" s="471"/>
      <c r="H29" s="471"/>
      <c r="I29" s="472"/>
      <c r="J29" s="1565"/>
      <c r="K29" s="1450"/>
      <c r="L29" s="1450"/>
      <c r="M29" s="1440"/>
      <c r="N29" s="1441"/>
      <c r="O29" s="471"/>
      <c r="P29" s="471"/>
      <c r="Q29" s="1565"/>
      <c r="R29" s="1450"/>
      <c r="S29" s="1450"/>
      <c r="T29" s="1439"/>
      <c r="U29" s="1440">
        <v>8</v>
      </c>
    </row>
    <row r="30" spans="1:21">
      <c r="A30" s="1430">
        <v>9</v>
      </c>
      <c r="B30" s="1386"/>
      <c r="C30" s="1387"/>
      <c r="D30" s="1391"/>
      <c r="E30" s="1440"/>
      <c r="F30" s="1451"/>
      <c r="G30" s="252"/>
      <c r="H30" s="252"/>
      <c r="I30" s="269"/>
      <c r="J30" s="1391"/>
      <c r="K30" s="1442"/>
      <c r="L30" s="1442"/>
      <c r="M30" s="1440"/>
      <c r="N30" s="1451"/>
      <c r="O30" s="252"/>
      <c r="P30" s="252"/>
      <c r="Q30" s="1391"/>
      <c r="R30" s="1442"/>
      <c r="S30" s="1442"/>
      <c r="T30" s="1439"/>
      <c r="U30" s="1440">
        <v>9</v>
      </c>
    </row>
    <row r="31" spans="1:21">
      <c r="A31" s="1430">
        <v>10</v>
      </c>
      <c r="B31" s="1386"/>
      <c r="C31" s="1387"/>
      <c r="D31" s="1391"/>
      <c r="E31" s="1440"/>
      <c r="F31" s="1441"/>
      <c r="G31" s="252"/>
      <c r="H31" s="252"/>
      <c r="I31" s="269"/>
      <c r="J31" s="1391"/>
      <c r="K31" s="1442"/>
      <c r="L31" s="1442"/>
      <c r="M31" s="1440"/>
      <c r="N31" s="1441"/>
      <c r="O31" s="252"/>
      <c r="P31" s="252"/>
      <c r="Q31" s="1391"/>
      <c r="R31" s="1442"/>
      <c r="S31" s="1442"/>
      <c r="T31" s="1439"/>
      <c r="U31" s="1440">
        <v>10</v>
      </c>
    </row>
    <row r="32" spans="1:21">
      <c r="A32" s="1430">
        <v>11</v>
      </c>
      <c r="B32" s="1386"/>
      <c r="C32" s="1387"/>
      <c r="D32" s="1391"/>
      <c r="E32" s="1440"/>
      <c r="F32" s="1441"/>
      <c r="G32" s="252"/>
      <c r="H32" s="252"/>
      <c r="I32" s="269"/>
      <c r="J32" s="1391"/>
      <c r="K32" s="1442"/>
      <c r="L32" s="1442"/>
      <c r="M32" s="1440"/>
      <c r="N32" s="1441"/>
      <c r="O32" s="252"/>
      <c r="P32" s="252"/>
      <c r="Q32" s="1391"/>
      <c r="R32" s="1442"/>
      <c r="S32" s="1442"/>
      <c r="T32" s="1439"/>
      <c r="U32" s="1440">
        <v>11</v>
      </c>
    </row>
    <row r="33" spans="1:21">
      <c r="A33" s="1430">
        <v>12</v>
      </c>
      <c r="B33" s="1386"/>
      <c r="C33" s="1387"/>
      <c r="D33" s="1391"/>
      <c r="E33" s="1440"/>
      <c r="F33" s="1441"/>
      <c r="G33" s="252"/>
      <c r="H33" s="252"/>
      <c r="I33" s="269"/>
      <c r="J33" s="1391"/>
      <c r="K33" s="1442"/>
      <c r="L33" s="1442"/>
      <c r="M33" s="1440"/>
      <c r="N33" s="1441"/>
      <c r="O33" s="252"/>
      <c r="P33" s="252"/>
      <c r="Q33" s="1391"/>
      <c r="R33" s="1442"/>
      <c r="S33" s="1442"/>
      <c r="T33" s="1439"/>
      <c r="U33" s="1440">
        <v>12</v>
      </c>
    </row>
    <row r="34" spans="1:21">
      <c r="A34" s="1430">
        <v>13</v>
      </c>
      <c r="B34" s="1386"/>
      <c r="C34" s="1387"/>
      <c r="D34" s="1391"/>
      <c r="E34" s="1440"/>
      <c r="F34" s="1441"/>
      <c r="G34" s="252"/>
      <c r="H34" s="252"/>
      <c r="I34" s="269"/>
      <c r="J34" s="1391"/>
      <c r="K34" s="1442"/>
      <c r="L34" s="1442"/>
      <c r="M34" s="1440"/>
      <c r="N34" s="1441"/>
      <c r="O34" s="252"/>
      <c r="P34" s="252"/>
      <c r="Q34" s="1391"/>
      <c r="R34" s="1442"/>
      <c r="S34" s="1442"/>
      <c r="T34" s="1439"/>
      <c r="U34" s="1440">
        <v>13</v>
      </c>
    </row>
    <row r="35" spans="1:21">
      <c r="A35" s="1430">
        <v>14</v>
      </c>
      <c r="B35" s="1386"/>
      <c r="C35" s="1387"/>
      <c r="D35" s="1391"/>
      <c r="E35" s="1440"/>
      <c r="F35" s="1441"/>
      <c r="G35" s="252"/>
      <c r="H35" s="252"/>
      <c r="I35" s="269"/>
      <c r="J35" s="1391"/>
      <c r="K35" s="1442"/>
      <c r="L35" s="1442"/>
      <c r="M35" s="1440"/>
      <c r="N35" s="1441"/>
      <c r="O35" s="252"/>
      <c r="P35" s="252"/>
      <c r="Q35" s="1391"/>
      <c r="R35" s="1442"/>
      <c r="S35" s="1442"/>
      <c r="T35" s="1439"/>
      <c r="U35" s="1440">
        <v>14</v>
      </c>
    </row>
    <row r="36" spans="1:21">
      <c r="A36" s="1430">
        <v>15</v>
      </c>
      <c r="B36" s="1386"/>
      <c r="C36" s="1387"/>
      <c r="D36" s="1391"/>
      <c r="E36" s="1440"/>
      <c r="F36" s="1441"/>
      <c r="G36" s="707"/>
      <c r="H36" s="707"/>
      <c r="I36" s="259"/>
      <c r="J36" s="1406"/>
      <c r="K36" s="1442"/>
      <c r="L36" s="1442"/>
      <c r="M36" s="1440"/>
      <c r="N36" s="1441"/>
      <c r="O36" s="707"/>
      <c r="P36" s="707"/>
      <c r="Q36" s="1406"/>
      <c r="R36" s="1442"/>
      <c r="S36" s="1442"/>
      <c r="T36" s="1439"/>
      <c r="U36" s="1440">
        <v>15</v>
      </c>
    </row>
    <row r="37" spans="1:21">
      <c r="A37" s="1430">
        <v>16</v>
      </c>
      <c r="B37" s="1386"/>
      <c r="C37" s="1387"/>
      <c r="D37" s="1401"/>
      <c r="E37" s="1440"/>
      <c r="F37" s="1452"/>
      <c r="G37" s="1445"/>
      <c r="H37" s="1446"/>
      <c r="I37" s="1566"/>
      <c r="J37" s="1445"/>
      <c r="K37" s="1453"/>
      <c r="L37" s="1453"/>
      <c r="M37" s="1440"/>
      <c r="N37" s="1452"/>
      <c r="O37" s="1445"/>
      <c r="P37" s="1446"/>
      <c r="Q37" s="1445"/>
      <c r="R37" s="1453"/>
      <c r="S37" s="1453"/>
      <c r="T37" s="1439"/>
      <c r="U37" s="1440">
        <v>16</v>
      </c>
    </row>
    <row r="38" spans="1:21">
      <c r="A38" s="1430">
        <v>17</v>
      </c>
      <c r="B38" s="1386"/>
      <c r="C38" s="1387"/>
      <c r="D38" s="1401"/>
      <c r="E38" s="1440"/>
      <c r="F38" s="1454"/>
      <c r="G38" s="1455"/>
      <c r="H38" s="1455"/>
      <c r="I38" s="1397"/>
      <c r="J38" s="1398"/>
      <c r="K38" s="1453"/>
      <c r="L38" s="1453"/>
      <c r="M38" s="1440"/>
      <c r="N38" s="1454"/>
      <c r="O38" s="1455"/>
      <c r="P38" s="1455"/>
      <c r="Q38" s="1398"/>
      <c r="R38" s="1453"/>
      <c r="S38" s="1453"/>
      <c r="T38" s="1439"/>
      <c r="U38" s="1440">
        <v>17</v>
      </c>
    </row>
    <row r="39" spans="1:21">
      <c r="A39" s="1430">
        <v>18</v>
      </c>
      <c r="B39" s="1386"/>
      <c r="C39" s="1387"/>
      <c r="D39" s="1391"/>
      <c r="E39" s="1440"/>
      <c r="F39" s="1441"/>
      <c r="G39" s="252"/>
      <c r="H39" s="252"/>
      <c r="I39" s="269"/>
      <c r="J39" s="1391"/>
      <c r="K39" s="1442"/>
      <c r="L39" s="1442"/>
      <c r="M39" s="1440"/>
      <c r="N39" s="1441"/>
      <c r="O39" s="252"/>
      <c r="P39" s="252"/>
      <c r="Q39" s="1391"/>
      <c r="R39" s="1442"/>
      <c r="S39" s="1442"/>
      <c r="T39" s="1439"/>
      <c r="U39" s="1440">
        <v>18</v>
      </c>
    </row>
    <row r="40" spans="1:21">
      <c r="A40" s="1430">
        <v>19</v>
      </c>
      <c r="B40" s="1386"/>
      <c r="C40" s="1387"/>
      <c r="D40" s="1391"/>
      <c r="E40" s="1440"/>
      <c r="F40" s="1441"/>
      <c r="G40" s="252"/>
      <c r="H40" s="252"/>
      <c r="I40" s="269"/>
      <c r="J40" s="1391"/>
      <c r="K40" s="1442"/>
      <c r="L40" s="1442"/>
      <c r="M40" s="1440"/>
      <c r="N40" s="1441"/>
      <c r="O40" s="252"/>
      <c r="P40" s="252"/>
      <c r="Q40" s="1391"/>
      <c r="R40" s="1442"/>
      <c r="S40" s="1442"/>
      <c r="T40" s="1439"/>
      <c r="U40" s="1440">
        <v>19</v>
      </c>
    </row>
    <row r="41" spans="1:21">
      <c r="A41" s="1430">
        <v>20</v>
      </c>
      <c r="B41" s="1386"/>
      <c r="C41" s="1387"/>
      <c r="D41" s="1391"/>
      <c r="E41" s="1440"/>
      <c r="F41" s="1441"/>
      <c r="G41" s="252"/>
      <c r="H41" s="252"/>
      <c r="I41" s="269"/>
      <c r="J41" s="1391"/>
      <c r="K41" s="1442"/>
      <c r="L41" s="1442"/>
      <c r="M41" s="1440"/>
      <c r="N41" s="1441"/>
      <c r="O41" s="252"/>
      <c r="P41" s="252"/>
      <c r="Q41" s="1391"/>
      <c r="R41" s="1442"/>
      <c r="S41" s="1442"/>
      <c r="T41" s="1439"/>
      <c r="U41" s="1440">
        <v>20</v>
      </c>
    </row>
    <row r="42" spans="1:21">
      <c r="A42" s="1430">
        <v>21</v>
      </c>
      <c r="B42" s="1386"/>
      <c r="C42" s="1387"/>
      <c r="D42" s="1391"/>
      <c r="E42" s="1440"/>
      <c r="F42" s="1441"/>
      <c r="G42" s="252"/>
      <c r="H42" s="252"/>
      <c r="I42" s="269"/>
      <c r="J42" s="1391"/>
      <c r="K42" s="1442"/>
      <c r="L42" s="1442"/>
      <c r="M42" s="1440"/>
      <c r="N42" s="1441"/>
      <c r="O42" s="252"/>
      <c r="P42" s="252"/>
      <c r="Q42" s="1391"/>
      <c r="R42" s="1442"/>
      <c r="S42" s="1442"/>
      <c r="T42" s="1439"/>
      <c r="U42" s="1440">
        <v>21</v>
      </c>
    </row>
    <row r="43" spans="1:21">
      <c r="A43" s="1430">
        <v>22</v>
      </c>
      <c r="B43" s="1386"/>
      <c r="C43" s="1387"/>
      <c r="D43" s="1391"/>
      <c r="E43" s="1440"/>
      <c r="F43" s="1441"/>
      <c r="G43" s="252"/>
      <c r="H43" s="252"/>
      <c r="I43" s="269"/>
      <c r="J43" s="1391"/>
      <c r="K43" s="1442"/>
      <c r="L43" s="1442"/>
      <c r="M43" s="1440"/>
      <c r="N43" s="1441"/>
      <c r="O43" s="252"/>
      <c r="P43" s="252"/>
      <c r="Q43" s="1391"/>
      <c r="R43" s="1442"/>
      <c r="S43" s="1442"/>
      <c r="T43" s="1439"/>
      <c r="U43" s="1440">
        <v>22</v>
      </c>
    </row>
    <row r="44" spans="1:21">
      <c r="A44" s="1430">
        <v>23</v>
      </c>
      <c r="B44" s="1386"/>
      <c r="C44" s="1387"/>
      <c r="D44" s="1391"/>
      <c r="E44" s="1440"/>
      <c r="F44" s="1441"/>
      <c r="G44" s="252"/>
      <c r="H44" s="252"/>
      <c r="I44" s="269"/>
      <c r="J44" s="1391"/>
      <c r="K44" s="1442"/>
      <c r="L44" s="1442"/>
      <c r="M44" s="1440"/>
      <c r="N44" s="1441"/>
      <c r="O44" s="252"/>
      <c r="P44" s="252"/>
      <c r="Q44" s="1391"/>
      <c r="R44" s="1442"/>
      <c r="S44" s="1442"/>
      <c r="T44" s="1439"/>
      <c r="U44" s="1440">
        <v>23</v>
      </c>
    </row>
    <row r="45" spans="1:21">
      <c r="A45" s="1430">
        <v>24</v>
      </c>
      <c r="B45" s="1386"/>
      <c r="C45" s="1387"/>
      <c r="D45" s="1401"/>
      <c r="E45" s="1440"/>
      <c r="F45" s="1456"/>
      <c r="G45" s="1395"/>
      <c r="H45" s="1453"/>
      <c r="I45" s="1400"/>
      <c r="J45" s="1401"/>
      <c r="K45" s="1453"/>
      <c r="L45" s="1453"/>
      <c r="M45" s="1440"/>
      <c r="N45" s="1456"/>
      <c r="O45" s="1395"/>
      <c r="P45" s="1453"/>
      <c r="Q45" s="1401"/>
      <c r="R45" s="1453"/>
      <c r="S45" s="1453"/>
      <c r="T45" s="1439"/>
      <c r="U45" s="1440">
        <v>24</v>
      </c>
    </row>
    <row r="46" spans="1:21">
      <c r="A46" s="1430">
        <v>25</v>
      </c>
      <c r="B46" s="1386"/>
      <c r="C46" s="1387"/>
      <c r="D46" s="1391"/>
      <c r="E46" s="1440"/>
      <c r="F46" s="1441"/>
      <c r="G46" s="471"/>
      <c r="H46" s="252"/>
      <c r="I46" s="269"/>
      <c r="J46" s="1391"/>
      <c r="K46" s="1442"/>
      <c r="L46" s="1442"/>
      <c r="M46" s="1440"/>
      <c r="N46" s="1441"/>
      <c r="O46" s="471"/>
      <c r="P46" s="252"/>
      <c r="Q46" s="1391"/>
      <c r="R46" s="1442"/>
      <c r="S46" s="1442"/>
      <c r="T46" s="1439"/>
      <c r="U46" s="1440">
        <v>25</v>
      </c>
    </row>
    <row r="47" spans="1:21">
      <c r="A47" s="1430">
        <v>26</v>
      </c>
      <c r="B47" s="1386"/>
      <c r="C47" s="1387"/>
      <c r="D47" s="1391"/>
      <c r="E47" s="1440"/>
      <c r="F47" s="1441"/>
      <c r="G47" s="252"/>
      <c r="H47" s="252"/>
      <c r="I47" s="269"/>
      <c r="J47" s="1391"/>
      <c r="K47" s="1442"/>
      <c r="L47" s="1442"/>
      <c r="M47" s="1440"/>
      <c r="N47" s="1441"/>
      <c r="O47" s="252"/>
      <c r="P47" s="252"/>
      <c r="Q47" s="1391"/>
      <c r="R47" s="1442"/>
      <c r="S47" s="1442"/>
      <c r="T47" s="1439"/>
      <c r="U47" s="1440">
        <v>26</v>
      </c>
    </row>
    <row r="48" spans="1:21">
      <c r="A48" s="1430">
        <v>27</v>
      </c>
      <c r="B48" s="1386"/>
      <c r="C48" s="1387"/>
      <c r="D48" s="1391"/>
      <c r="E48" s="1440"/>
      <c r="F48" s="1441"/>
      <c r="G48" s="252"/>
      <c r="H48" s="252"/>
      <c r="I48" s="269"/>
      <c r="J48" s="1391"/>
      <c r="K48" s="1442"/>
      <c r="L48" s="1442"/>
      <c r="M48" s="1440"/>
      <c r="N48" s="1441"/>
      <c r="O48" s="252"/>
      <c r="P48" s="252"/>
      <c r="Q48" s="1391"/>
      <c r="R48" s="1442"/>
      <c r="S48" s="1442"/>
      <c r="T48" s="1439"/>
      <c r="U48" s="1440">
        <v>27</v>
      </c>
    </row>
    <row r="49" spans="1:21">
      <c r="A49" s="1430">
        <v>28</v>
      </c>
      <c r="B49" s="1386"/>
      <c r="C49" s="1387"/>
      <c r="D49" s="1391"/>
      <c r="E49" s="1440"/>
      <c r="F49" s="1441"/>
      <c r="G49" s="252"/>
      <c r="H49" s="252"/>
      <c r="I49" s="269"/>
      <c r="J49" s="1391"/>
      <c r="K49" s="1442"/>
      <c r="L49" s="1442"/>
      <c r="M49" s="1440"/>
      <c r="N49" s="1441"/>
      <c r="O49" s="252"/>
      <c r="P49" s="252"/>
      <c r="Q49" s="1391"/>
      <c r="R49" s="1442"/>
      <c r="S49" s="1442"/>
      <c r="T49" s="1439"/>
      <c r="U49" s="1440">
        <v>28</v>
      </c>
    </row>
    <row r="50" spans="1:21">
      <c r="A50" s="1430">
        <v>29</v>
      </c>
      <c r="B50" s="1386"/>
      <c r="C50" s="1387"/>
      <c r="D50" s="1391"/>
      <c r="E50" s="1440"/>
      <c r="F50" s="1441"/>
      <c r="G50" s="252"/>
      <c r="H50" s="252"/>
      <c r="I50" s="269"/>
      <c r="J50" s="1391"/>
      <c r="K50" s="1442"/>
      <c r="L50" s="1442"/>
      <c r="M50" s="1440"/>
      <c r="N50" s="1441"/>
      <c r="O50" s="252"/>
      <c r="P50" s="252"/>
      <c r="Q50" s="1391"/>
      <c r="R50" s="1442"/>
      <c r="S50" s="1442"/>
      <c r="T50" s="1439"/>
      <c r="U50" s="1440">
        <v>29</v>
      </c>
    </row>
    <row r="51" spans="1:21">
      <c r="A51" s="1430">
        <v>30</v>
      </c>
      <c r="B51" s="1386"/>
      <c r="C51" s="1387"/>
      <c r="D51" s="1391"/>
      <c r="E51" s="1440"/>
      <c r="F51" s="1441"/>
      <c r="G51" s="252"/>
      <c r="H51" s="252"/>
      <c r="I51" s="269"/>
      <c r="J51" s="1391"/>
      <c r="K51" s="1442"/>
      <c r="L51" s="1442"/>
      <c r="M51" s="1440"/>
      <c r="N51" s="1441"/>
      <c r="O51" s="252"/>
      <c r="P51" s="252"/>
      <c r="Q51" s="1391"/>
      <c r="R51" s="1442"/>
      <c r="S51" s="1442"/>
      <c r="T51" s="1439"/>
      <c r="U51" s="1440">
        <v>30</v>
      </c>
    </row>
    <row r="52" spans="1:21">
      <c r="A52" s="1430">
        <v>31</v>
      </c>
      <c r="B52" s="1386"/>
      <c r="C52" s="1387"/>
      <c r="D52" s="1391"/>
      <c r="E52" s="1440"/>
      <c r="F52" s="1441"/>
      <c r="G52" s="252"/>
      <c r="H52" s="252"/>
      <c r="I52" s="269"/>
      <c r="J52" s="1391"/>
      <c r="K52" s="1442"/>
      <c r="L52" s="1442"/>
      <c r="M52" s="1440"/>
      <c r="N52" s="1441"/>
      <c r="O52" s="252"/>
      <c r="P52" s="252"/>
      <c r="Q52" s="1391"/>
      <c r="R52" s="1442"/>
      <c r="S52" s="1442"/>
      <c r="T52" s="1439"/>
      <c r="U52" s="1440">
        <v>31</v>
      </c>
    </row>
    <row r="53" spans="1:21">
      <c r="A53" s="1430">
        <v>32</v>
      </c>
      <c r="B53" s="1386"/>
      <c r="C53" s="1387"/>
      <c r="D53" s="1391"/>
      <c r="E53" s="1440"/>
      <c r="F53" s="1441"/>
      <c r="G53" s="252"/>
      <c r="H53" s="252"/>
      <c r="I53" s="269"/>
      <c r="J53" s="1391"/>
      <c r="K53" s="1442"/>
      <c r="L53" s="1442"/>
      <c r="M53" s="1440"/>
      <c r="N53" s="1441"/>
      <c r="O53" s="252"/>
      <c r="P53" s="252"/>
      <c r="Q53" s="1391"/>
      <c r="R53" s="1442"/>
      <c r="S53" s="1442"/>
      <c r="T53" s="1439"/>
      <c r="U53" s="1440">
        <v>32</v>
      </c>
    </row>
    <row r="54" spans="1:21">
      <c r="A54" s="1430">
        <v>33</v>
      </c>
      <c r="B54" s="1386"/>
      <c r="C54" s="1387"/>
      <c r="D54" s="1401"/>
      <c r="E54" s="1440"/>
      <c r="F54" s="1456"/>
      <c r="G54" s="1401"/>
      <c r="H54" s="1453"/>
      <c r="I54" s="1400"/>
      <c r="J54" s="1401"/>
      <c r="K54" s="1453"/>
      <c r="L54" s="1453"/>
      <c r="M54" s="1440"/>
      <c r="N54" s="1456"/>
      <c r="O54" s="1401"/>
      <c r="P54" s="1453"/>
      <c r="Q54" s="1401"/>
      <c r="R54" s="1453"/>
      <c r="S54" s="1453"/>
      <c r="T54" s="1439"/>
      <c r="U54" s="1440">
        <v>33</v>
      </c>
    </row>
    <row r="55" spans="1:21">
      <c r="A55" s="1430">
        <v>34</v>
      </c>
      <c r="B55" s="1386"/>
      <c r="C55" s="1387"/>
      <c r="D55" s="1391"/>
      <c r="E55" s="1440"/>
      <c r="F55" s="1441"/>
      <c r="G55" s="252"/>
      <c r="H55" s="252"/>
      <c r="I55" s="269"/>
      <c r="J55" s="1391"/>
      <c r="K55" s="1442"/>
      <c r="L55" s="1442"/>
      <c r="M55" s="1440"/>
      <c r="N55" s="1441"/>
      <c r="O55" s="252"/>
      <c r="P55" s="252"/>
      <c r="Q55" s="1391"/>
      <c r="R55" s="1442"/>
      <c r="S55" s="1442"/>
      <c r="T55" s="1439"/>
      <c r="U55" s="1440">
        <v>34</v>
      </c>
    </row>
    <row r="56" spans="1:21">
      <c r="A56" s="1430">
        <v>35</v>
      </c>
      <c r="B56" s="1386"/>
      <c r="C56" s="1387"/>
      <c r="D56" s="1391"/>
      <c r="E56" s="1440"/>
      <c r="F56" s="1441"/>
      <c r="G56" s="252"/>
      <c r="H56" s="252"/>
      <c r="I56" s="269"/>
      <c r="J56" s="1391"/>
      <c r="K56" s="1442"/>
      <c r="L56" s="1442"/>
      <c r="M56" s="1440"/>
      <c r="N56" s="1441"/>
      <c r="O56" s="252"/>
      <c r="P56" s="252"/>
      <c r="Q56" s="1391"/>
      <c r="R56" s="1442"/>
      <c r="S56" s="1442"/>
      <c r="T56" s="1439"/>
      <c r="U56" s="1440">
        <v>35</v>
      </c>
    </row>
    <row r="57" spans="1:21">
      <c r="A57" s="1430">
        <v>36</v>
      </c>
      <c r="B57" s="1386"/>
      <c r="C57" s="1387"/>
      <c r="D57" s="1391"/>
      <c r="E57" s="1440"/>
      <c r="F57" s="1441"/>
      <c r="G57" s="252"/>
      <c r="H57" s="252"/>
      <c r="I57" s="269"/>
      <c r="J57" s="1391"/>
      <c r="K57" s="1442"/>
      <c r="L57" s="1442"/>
      <c r="M57" s="1440"/>
      <c r="N57" s="1441"/>
      <c r="O57" s="252"/>
      <c r="P57" s="252"/>
      <c r="Q57" s="1391"/>
      <c r="R57" s="1442"/>
      <c r="S57" s="1442"/>
      <c r="T57" s="1439"/>
      <c r="U57" s="1440">
        <v>36</v>
      </c>
    </row>
    <row r="58" spans="1:21">
      <c r="A58" s="1430">
        <v>37</v>
      </c>
      <c r="B58" s="1386"/>
      <c r="C58" s="1387"/>
      <c r="D58" s="1391"/>
      <c r="E58" s="1440"/>
      <c r="F58" s="1441"/>
      <c r="G58" s="252"/>
      <c r="H58" s="252"/>
      <c r="I58" s="269"/>
      <c r="J58" s="1391"/>
      <c r="K58" s="1442"/>
      <c r="L58" s="1442"/>
      <c r="M58" s="1440"/>
      <c r="N58" s="1441"/>
      <c r="O58" s="252"/>
      <c r="P58" s="252"/>
      <c r="Q58" s="1391"/>
      <c r="R58" s="1442"/>
      <c r="S58" s="1442"/>
      <c r="T58" s="1439"/>
      <c r="U58" s="1440">
        <v>37</v>
      </c>
    </row>
    <row r="59" spans="1:21">
      <c r="A59" s="1430">
        <v>38</v>
      </c>
      <c r="B59" s="1386"/>
      <c r="C59" s="1387"/>
      <c r="D59" s="1391"/>
      <c r="E59" s="1440"/>
      <c r="F59" s="1441"/>
      <c r="G59" s="252"/>
      <c r="H59" s="252"/>
      <c r="I59" s="269"/>
      <c r="J59" s="1567"/>
      <c r="K59" s="1442"/>
      <c r="L59" s="1442"/>
      <c r="M59" s="1440"/>
      <c r="N59" s="1441"/>
      <c r="O59" s="252"/>
      <c r="P59" s="252"/>
      <c r="Q59" s="1567"/>
      <c r="R59" s="1442"/>
      <c r="S59" s="1442"/>
      <c r="T59" s="1439"/>
      <c r="U59" s="1440">
        <v>38</v>
      </c>
    </row>
    <row r="60" spans="1:21" ht="15.75" thickBot="1">
      <c r="A60" s="1457">
        <v>39</v>
      </c>
      <c r="B60" s="1408" t="s">
        <v>2322</v>
      </c>
      <c r="C60" s="1410">
        <f>SUM(C22:C59)</f>
        <v>0</v>
      </c>
      <c r="D60" s="1410">
        <f>SUM(D22:D59)</f>
        <v>0</v>
      </c>
      <c r="E60" s="1458">
        <f>SUM(E22:E59)</f>
        <v>0</v>
      </c>
      <c r="F60" s="1568">
        <f t="shared" ref="F60:T60" si="0">SUM(F22:F59)</f>
        <v>0</v>
      </c>
      <c r="G60" s="1410">
        <f t="shared" si="0"/>
        <v>0</v>
      </c>
      <c r="H60" s="1410">
        <f t="shared" si="0"/>
        <v>0</v>
      </c>
      <c r="I60" s="1410">
        <f t="shared" si="0"/>
        <v>0</v>
      </c>
      <c r="J60" s="1410">
        <f t="shared" si="0"/>
        <v>0</v>
      </c>
      <c r="K60" s="1410">
        <f t="shared" si="0"/>
        <v>0</v>
      </c>
      <c r="L60" s="1410">
        <f t="shared" si="0"/>
        <v>0</v>
      </c>
      <c r="M60" s="1458">
        <f t="shared" si="0"/>
        <v>0</v>
      </c>
      <c r="N60" s="1568">
        <f t="shared" si="0"/>
        <v>0</v>
      </c>
      <c r="O60" s="1410">
        <f t="shared" si="0"/>
        <v>0</v>
      </c>
      <c r="P60" s="1410">
        <f t="shared" si="0"/>
        <v>0</v>
      </c>
      <c r="Q60" s="1410" t="s">
        <v>2322</v>
      </c>
      <c r="R60" s="1410">
        <f>SUM(R22:R59)</f>
        <v>0</v>
      </c>
      <c r="S60" s="1410">
        <f t="shared" si="0"/>
        <v>0</v>
      </c>
      <c r="T60" s="1410">
        <f t="shared" si="0"/>
        <v>0</v>
      </c>
      <c r="U60" s="1458">
        <v>39</v>
      </c>
    </row>
    <row r="61" spans="1:21" ht="15.75" thickTop="1">
      <c r="A61" s="831"/>
      <c r="B61" s="831"/>
      <c r="C61" s="831"/>
      <c r="D61" s="992"/>
      <c r="E61" s="992"/>
      <c r="F61" s="992"/>
      <c r="G61" s="992"/>
      <c r="H61" s="992"/>
      <c r="I61" s="992"/>
      <c r="J61" s="992"/>
      <c r="K61" s="992"/>
      <c r="L61" s="992"/>
      <c r="M61" s="17"/>
      <c r="N61" s="17"/>
    </row>
    <row r="62" spans="1:21">
      <c r="A62" s="17" t="s">
        <v>4650</v>
      </c>
      <c r="B62" s="17"/>
      <c r="C62" s="17"/>
      <c r="D62" s="17"/>
      <c r="E62" s="17"/>
      <c r="F62" s="17" t="s">
        <v>4650</v>
      </c>
      <c r="G62" s="17"/>
      <c r="H62" s="17"/>
      <c r="I62" s="17"/>
      <c r="J62" s="17"/>
      <c r="K62" s="17"/>
      <c r="L62" s="17"/>
      <c r="M62" s="17"/>
      <c r="N62" s="17" t="s">
        <v>4650</v>
      </c>
    </row>
    <row r="63" spans="1:21">
      <c r="A63" s="69" t="s">
        <v>4247</v>
      </c>
      <c r="B63" s="69"/>
      <c r="C63" s="69"/>
      <c r="D63" s="69"/>
      <c r="E63" s="69"/>
      <c r="F63" s="69" t="s">
        <v>4248</v>
      </c>
      <c r="G63" s="69"/>
      <c r="H63" s="69"/>
      <c r="I63" s="69"/>
      <c r="J63" s="69"/>
      <c r="K63" s="69"/>
      <c r="L63" s="69"/>
      <c r="M63" s="69"/>
      <c r="N63" s="69" t="s">
        <v>4272</v>
      </c>
      <c r="O63" s="69"/>
      <c r="P63" s="69"/>
      <c r="Q63" s="69"/>
      <c r="R63" s="69"/>
      <c r="S63" s="69"/>
      <c r="T63" s="69"/>
      <c r="U63" s="69"/>
    </row>
    <row r="64" spans="1:21">
      <c r="N64" s="17"/>
    </row>
    <row r="65" spans="13:14">
      <c r="N65" s="831"/>
    </row>
    <row r="66" spans="13:14">
      <c r="N66" s="831"/>
    </row>
    <row r="67" spans="13:14">
      <c r="N67" s="831"/>
    </row>
    <row r="68" spans="13:14">
      <c r="N68" s="831"/>
    </row>
    <row r="69" spans="13:14">
      <c r="N69" s="837"/>
    </row>
    <row r="70" spans="13:14">
      <c r="N70" s="837"/>
    </row>
    <row r="71" spans="13:14">
      <c r="N71" s="837"/>
    </row>
    <row r="72" spans="13:14">
      <c r="N72" s="837"/>
    </row>
    <row r="73" spans="13:14">
      <c r="N73" s="837"/>
    </row>
    <row r="74" spans="13:14">
      <c r="N74" s="837"/>
    </row>
    <row r="75" spans="13:14">
      <c r="M75" s="832"/>
      <c r="N75" s="837"/>
    </row>
    <row r="76" spans="13:14">
      <c r="N76" s="837"/>
    </row>
    <row r="77" spans="13:14">
      <c r="N77" s="837"/>
    </row>
    <row r="78" spans="13:14">
      <c r="N78" s="837"/>
    </row>
    <row r="79" spans="13:14">
      <c r="N79" s="837"/>
    </row>
    <row r="80" spans="13:14">
      <c r="N80" s="837"/>
    </row>
    <row r="81" spans="14:14">
      <c r="N81" s="837"/>
    </row>
    <row r="82" spans="14:14">
      <c r="N82" s="837"/>
    </row>
    <row r="83" spans="14:14">
      <c r="N83" s="837"/>
    </row>
    <row r="84" spans="14:14">
      <c r="N84" s="837"/>
    </row>
    <row r="85" spans="14:14">
      <c r="N85" s="837"/>
    </row>
    <row r="86" spans="14:14">
      <c r="N86" s="837"/>
    </row>
    <row r="87" spans="14:14">
      <c r="N87" s="837"/>
    </row>
    <row r="88" spans="14:14">
      <c r="N88" s="837"/>
    </row>
    <row r="89" spans="14:14">
      <c r="N89" s="837"/>
    </row>
    <row r="90" spans="14:14">
      <c r="N90" s="837"/>
    </row>
    <row r="91" spans="14:14">
      <c r="N91" s="837"/>
    </row>
    <row r="92" spans="14:14">
      <c r="N92" s="837"/>
    </row>
    <row r="93" spans="14:14">
      <c r="N93" s="837"/>
    </row>
    <row r="94" spans="14:14">
      <c r="N94" s="837"/>
    </row>
    <row r="95" spans="14:14">
      <c r="N95" s="837"/>
    </row>
    <row r="96" spans="14:14">
      <c r="N96" s="837"/>
    </row>
    <row r="97" spans="14:14">
      <c r="N97" s="837"/>
    </row>
    <row r="98" spans="14:14">
      <c r="N98" s="837"/>
    </row>
    <row r="99" spans="14:14">
      <c r="N99" s="837"/>
    </row>
    <row r="100" spans="14:14">
      <c r="N100" s="837"/>
    </row>
    <row r="101" spans="14:14">
      <c r="N101" s="837"/>
    </row>
    <row r="102" spans="14:14">
      <c r="N102" s="837"/>
    </row>
    <row r="103" spans="14:14">
      <c r="N103" s="837"/>
    </row>
    <row r="104" spans="14:14">
      <c r="N104" s="837"/>
    </row>
    <row r="105" spans="14:14">
      <c r="N105" s="837"/>
    </row>
    <row r="106" spans="14:14">
      <c r="N106" s="837"/>
    </row>
    <row r="107" spans="14:14">
      <c r="N107" s="837"/>
    </row>
    <row r="108" spans="14:14">
      <c r="N108" s="837"/>
    </row>
    <row r="109" spans="14:14">
      <c r="N109" s="837"/>
    </row>
    <row r="110" spans="14:14">
      <c r="N110" s="837"/>
    </row>
    <row r="111" spans="14:14">
      <c r="N111" s="837"/>
    </row>
    <row r="112" spans="14:14">
      <c r="N112" s="837"/>
    </row>
    <row r="113" spans="14:14">
      <c r="N113" s="837"/>
    </row>
    <row r="114" spans="14:14">
      <c r="N114" s="837"/>
    </row>
    <row r="115" spans="14:14">
      <c r="N115" s="837"/>
    </row>
    <row r="116" spans="14:14">
      <c r="N116" s="837"/>
    </row>
    <row r="117" spans="14:14">
      <c r="N117" s="837"/>
    </row>
    <row r="118" spans="14:14">
      <c r="N118" s="837"/>
    </row>
    <row r="119" spans="14:14">
      <c r="N119" s="837"/>
    </row>
    <row r="120" spans="14:14">
      <c r="N120" s="837"/>
    </row>
    <row r="121" spans="14:14">
      <c r="N121" s="831"/>
    </row>
    <row r="122" spans="14:14">
      <c r="N122" s="1459"/>
    </row>
    <row r="123" spans="14:14">
      <c r="N123" s="991"/>
    </row>
    <row r="124" spans="14:14">
      <c r="N124" s="831"/>
    </row>
    <row r="125" spans="14:14">
      <c r="N125" s="831"/>
    </row>
    <row r="126" spans="14:14">
      <c r="N126" s="831"/>
    </row>
    <row r="127" spans="14:14">
      <c r="N127" s="831"/>
    </row>
    <row r="128" spans="14:14">
      <c r="N128" s="831"/>
    </row>
    <row r="129" spans="14:14">
      <c r="N129" s="831"/>
    </row>
    <row r="130" spans="14:14">
      <c r="N130" s="831"/>
    </row>
    <row r="131" spans="14:14">
      <c r="N131" s="831"/>
    </row>
    <row r="132" spans="14:14">
      <c r="N132" s="831"/>
    </row>
    <row r="133" spans="14:14">
      <c r="N133" s="831"/>
    </row>
    <row r="134" spans="14:14">
      <c r="N134" s="831"/>
    </row>
    <row r="135" spans="14:14">
      <c r="N135" s="831"/>
    </row>
    <row r="136" spans="14:14">
      <c r="N136" s="831"/>
    </row>
    <row r="137" spans="14:14">
      <c r="N137" s="831"/>
    </row>
    <row r="138" spans="14:14">
      <c r="N138" s="833"/>
    </row>
    <row r="139" spans="14:14">
      <c r="N139" s="833"/>
    </row>
    <row r="140" spans="14:14">
      <c r="N140" s="833"/>
    </row>
    <row r="141" spans="14:14">
      <c r="N141" s="833"/>
    </row>
    <row r="142" spans="14:14">
      <c r="N142" s="833"/>
    </row>
    <row r="143" spans="14:14">
      <c r="N143" s="833"/>
    </row>
    <row r="144" spans="14:14">
      <c r="N144" s="833"/>
    </row>
    <row r="145" spans="14:14">
      <c r="N145" s="833"/>
    </row>
    <row r="146" spans="14:14">
      <c r="N146" s="833"/>
    </row>
    <row r="147" spans="14:14">
      <c r="N147" s="833"/>
    </row>
    <row r="148" spans="14:14">
      <c r="N148" s="833"/>
    </row>
  </sheetData>
  <mergeCells count="2">
    <mergeCell ref="F15:H15"/>
    <mergeCell ref="I15:K15"/>
  </mergeCells>
  <pageMargins left="0.7" right="0.7" top="0.75" bottom="0.75" header="0.3" footer="0.3"/>
  <pageSetup scale="54" orientation="portrait" r:id="rId1"/>
  <colBreaks count="2" manualBreakCount="2">
    <brk id="5" max="1048575" man="1"/>
    <brk id="13"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zoomScaleSheetLayoutView="40" workbookViewId="0">
      <selection activeCell="B22" sqref="B22"/>
    </sheetView>
  </sheetViews>
  <sheetFormatPr defaultRowHeight="15"/>
  <cols>
    <col min="1" max="1" width="4.6640625" customWidth="1"/>
    <col min="2" max="2" width="34.33203125" customWidth="1"/>
    <col min="3" max="3" width="19.21875" bestFit="1" customWidth="1"/>
    <col min="4" max="4" width="25.88671875" customWidth="1"/>
    <col min="5" max="5" width="18.77734375" customWidth="1"/>
    <col min="6" max="6" width="18.88671875" customWidth="1"/>
    <col min="7" max="7" width="20.44140625" customWidth="1"/>
    <col min="8" max="8" width="19.21875" bestFit="1" customWidth="1"/>
    <col min="9" max="9" width="25.109375" customWidth="1"/>
    <col min="10" max="10" width="13.44140625" customWidth="1"/>
    <col min="11" max="11" width="3.44140625" bestFit="1" customWidth="1"/>
  </cols>
  <sheetData>
    <row r="1" spans="1:11" ht="15.75" thickBot="1">
      <c r="A1" s="1413"/>
      <c r="B1" s="1413"/>
      <c r="C1" s="1413"/>
      <c r="D1" s="1413"/>
      <c r="E1" s="1413"/>
      <c r="F1" s="1413"/>
      <c r="G1" s="1413"/>
      <c r="H1" s="1413"/>
      <c r="I1" s="1413"/>
      <c r="J1" s="1413"/>
    </row>
    <row r="2" spans="1:11" ht="15.75" thickTop="1">
      <c r="A2" s="1360" t="s">
        <v>3275</v>
      </c>
      <c r="B2" s="1361"/>
      <c r="C2" s="1362" t="s">
        <v>3276</v>
      </c>
      <c r="D2" s="1363" t="s">
        <v>1791</v>
      </c>
      <c r="E2" s="1365" t="s">
        <v>1792</v>
      </c>
      <c r="F2" s="1360" t="s">
        <v>1789</v>
      </c>
      <c r="G2" s="1362"/>
      <c r="H2" s="1364" t="s">
        <v>3276</v>
      </c>
      <c r="I2" s="1362"/>
      <c r="J2" s="1364" t="s">
        <v>1791</v>
      </c>
      <c r="K2" s="1365"/>
    </row>
    <row r="3" spans="1:11">
      <c r="A3" s="72" t="str">
        <f>'Data Sheet'!$C$25</f>
        <v xml:space="preserve"> New York State Electric &amp; Gas Corporation</v>
      </c>
      <c r="B3" s="81"/>
      <c r="C3" s="831" t="s">
        <v>3277</v>
      </c>
      <c r="D3" s="78" t="s">
        <v>3295</v>
      </c>
      <c r="E3" s="2925">
        <v>42735</v>
      </c>
      <c r="F3" s="72" t="str">
        <f>'Data Sheet'!$C$25</f>
        <v xml:space="preserve"> New York State Electric &amp; Gas Corporation</v>
      </c>
      <c r="G3" s="831"/>
      <c r="H3" s="98" t="s">
        <v>3277</v>
      </c>
      <c r="I3" s="831"/>
      <c r="J3" s="2917">
        <v>42735</v>
      </c>
      <c r="K3" s="1367"/>
    </row>
    <row r="4" spans="1:11">
      <c r="A4" s="1368" t="s">
        <v>3278</v>
      </c>
      <c r="B4" s="81"/>
      <c r="C4" s="831" t="s">
        <v>3279</v>
      </c>
      <c r="D4" s="702" t="str">
        <f>'[1]Data Sheet'!$C$40</f>
        <v xml:space="preserve"> </v>
      </c>
      <c r="E4" s="1369" t="str">
        <f>'[1]Data Sheet'!$C$38</f>
        <v xml:space="preserve"> </v>
      </c>
      <c r="F4" s="1368"/>
      <c r="G4" s="77"/>
      <c r="H4" s="105" t="s">
        <v>3279</v>
      </c>
      <c r="I4" s="1550"/>
      <c r="J4" s="693" t="str">
        <f>'[1]Data Sheet'!$C$40</f>
        <v xml:space="preserve"> </v>
      </c>
      <c r="K4" s="1369"/>
    </row>
    <row r="5" spans="1:11">
      <c r="A5" s="1415" t="s">
        <v>4273</v>
      </c>
      <c r="B5" s="232"/>
      <c r="C5" s="232"/>
      <c r="D5" s="232"/>
      <c r="E5" s="1371"/>
      <c r="F5" s="1415" t="s">
        <v>4274</v>
      </c>
      <c r="G5" s="232"/>
      <c r="H5" s="232"/>
      <c r="I5" s="232"/>
      <c r="J5" s="232"/>
      <c r="K5" s="1371"/>
    </row>
    <row r="6" spans="1:11">
      <c r="A6" s="1366" t="s">
        <v>4275</v>
      </c>
      <c r="B6" s="831"/>
      <c r="C6" s="831"/>
      <c r="D6" s="831"/>
      <c r="E6" s="1367"/>
      <c r="F6" s="1366"/>
      <c r="G6" s="831"/>
      <c r="H6" s="831"/>
      <c r="I6" s="831"/>
      <c r="J6" s="831"/>
      <c r="K6" s="1367"/>
    </row>
    <row r="7" spans="1:11">
      <c r="A7" s="1366" t="s">
        <v>4276</v>
      </c>
      <c r="B7" s="1376"/>
      <c r="C7" s="1376"/>
      <c r="D7" s="1376"/>
      <c r="E7" s="1367"/>
      <c r="F7" s="1366"/>
      <c r="G7" s="1376"/>
      <c r="H7" s="1376"/>
      <c r="I7" s="1376"/>
      <c r="J7" s="1376"/>
      <c r="K7" s="1367"/>
    </row>
    <row r="8" spans="1:11">
      <c r="A8" s="1366" t="s">
        <v>4277</v>
      </c>
      <c r="B8" s="1376"/>
      <c r="C8" s="1376"/>
      <c r="D8" s="1376"/>
      <c r="E8" s="1367"/>
      <c r="F8" s="1552"/>
      <c r="G8" s="1376"/>
      <c r="H8" s="1376"/>
      <c r="I8" s="1376"/>
      <c r="J8" s="1376"/>
      <c r="K8" s="1367"/>
    </row>
    <row r="9" spans="1:11">
      <c r="A9" s="1366" t="s">
        <v>4278</v>
      </c>
      <c r="B9" s="1376"/>
      <c r="C9" s="1376"/>
      <c r="D9" s="1376"/>
      <c r="E9" s="1367"/>
      <c r="F9" s="1552"/>
      <c r="G9" s="1376"/>
      <c r="H9" s="1376"/>
      <c r="I9" s="1376"/>
      <c r="J9" s="1376"/>
      <c r="K9" s="1367"/>
    </row>
    <row r="10" spans="1:11">
      <c r="A10" s="1552" t="s">
        <v>4279</v>
      </c>
      <c r="B10" s="1376"/>
      <c r="C10" s="1376"/>
      <c r="D10" s="1376"/>
      <c r="E10" s="1367"/>
      <c r="F10" s="1366"/>
      <c r="G10" s="1376"/>
      <c r="H10" s="1376"/>
      <c r="I10" s="1376"/>
      <c r="J10" s="1376"/>
      <c r="K10" s="1367"/>
    </row>
    <row r="11" spans="1:11">
      <c r="A11" s="1552" t="s">
        <v>4280</v>
      </c>
      <c r="B11" s="1376"/>
      <c r="C11" s="1376"/>
      <c r="D11" s="1376"/>
      <c r="E11" s="1367"/>
      <c r="F11" s="1552"/>
      <c r="G11" s="1376"/>
      <c r="H11" s="1376"/>
      <c r="I11" s="1376"/>
      <c r="J11" s="1376"/>
      <c r="K11" s="1367"/>
    </row>
    <row r="12" spans="1:11">
      <c r="A12" s="1552" t="s">
        <v>4281</v>
      </c>
      <c r="B12" s="1376"/>
      <c r="C12" s="1376"/>
      <c r="D12" s="1376"/>
      <c r="E12" s="1367"/>
      <c r="F12" s="1552"/>
      <c r="G12" s="1376"/>
      <c r="H12" s="1376"/>
      <c r="I12" s="1376"/>
      <c r="J12" s="1376"/>
      <c r="K12" s="1367"/>
    </row>
    <row r="13" spans="1:11">
      <c r="A13" s="1366" t="s">
        <v>4282</v>
      </c>
      <c r="B13" s="1376"/>
      <c r="C13" s="1376"/>
      <c r="D13" s="1376"/>
      <c r="E13" s="1367"/>
      <c r="F13" s="1552"/>
      <c r="G13" s="1376"/>
      <c r="H13" s="1376"/>
      <c r="I13" s="1376"/>
      <c r="J13" s="1376"/>
      <c r="K13" s="1367"/>
    </row>
    <row r="14" spans="1:11">
      <c r="A14" s="1366" t="s">
        <v>4283</v>
      </c>
      <c r="B14" s="1376"/>
      <c r="C14" s="1376"/>
      <c r="D14" s="1376"/>
      <c r="E14" s="1367"/>
      <c r="F14" s="1552"/>
      <c r="G14" s="1376"/>
      <c r="H14" s="1376"/>
      <c r="I14" s="1376"/>
      <c r="J14" s="1376"/>
      <c r="K14" s="1367"/>
    </row>
    <row r="15" spans="1:11">
      <c r="A15" s="1366"/>
      <c r="B15" s="831"/>
      <c r="C15" s="1416"/>
      <c r="D15" s="1416"/>
      <c r="E15" s="1417"/>
      <c r="F15" s="1368"/>
      <c r="G15" s="77"/>
      <c r="H15" s="77"/>
      <c r="I15" s="1416"/>
      <c r="J15" s="1416"/>
      <c r="K15" s="1417"/>
    </row>
    <row r="16" spans="1:11">
      <c r="A16" s="1553"/>
      <c r="B16" s="1554"/>
      <c r="C16" s="1555"/>
      <c r="D16" s="1555"/>
      <c r="E16" s="2557"/>
      <c r="F16" s="3300" t="s">
        <v>4284</v>
      </c>
      <c r="G16" s="3301"/>
      <c r="H16" s="3301"/>
      <c r="I16" s="3301"/>
      <c r="J16" s="3302"/>
      <c r="K16" s="1420"/>
    </row>
    <row r="17" spans="1:11">
      <c r="A17" s="1380" t="s">
        <v>1718</v>
      </c>
      <c r="B17" s="1381" t="s">
        <v>4240</v>
      </c>
      <c r="C17" s="1393" t="s">
        <v>4406</v>
      </c>
      <c r="D17" s="1393" t="s">
        <v>4241</v>
      </c>
      <c r="E17" s="1421" t="s">
        <v>4285</v>
      </c>
      <c r="F17" s="1380" t="s">
        <v>4286</v>
      </c>
      <c r="G17" s="1576" t="s">
        <v>3609</v>
      </c>
      <c r="H17" s="1556" t="s">
        <v>4287</v>
      </c>
      <c r="I17" s="1557" t="s">
        <v>4288</v>
      </c>
      <c r="J17" s="837" t="s">
        <v>2822</v>
      </c>
      <c r="K17" s="1424"/>
    </row>
    <row r="18" spans="1:11">
      <c r="A18" s="1575" t="s">
        <v>1721</v>
      </c>
      <c r="B18" s="1381" t="s">
        <v>3007</v>
      </c>
      <c r="C18" s="1393" t="s">
        <v>3588</v>
      </c>
      <c r="D18" s="1393" t="s">
        <v>3009</v>
      </c>
      <c r="E18" s="1421" t="s">
        <v>949</v>
      </c>
      <c r="F18" s="1423" t="s">
        <v>4289</v>
      </c>
      <c r="G18" s="1573" t="s">
        <v>2338</v>
      </c>
      <c r="H18" s="290" t="s">
        <v>4290</v>
      </c>
      <c r="I18" s="1393" t="s">
        <v>4258</v>
      </c>
      <c r="J18" s="1393" t="s">
        <v>2341</v>
      </c>
      <c r="K18" s="1424"/>
    </row>
    <row r="19" spans="1:11">
      <c r="A19" s="1575"/>
      <c r="B19" s="1381"/>
      <c r="C19" s="1393" t="s">
        <v>3008</v>
      </c>
      <c r="D19" s="1393"/>
      <c r="E19" s="1421" t="s">
        <v>3010</v>
      </c>
      <c r="F19" s="1423" t="s">
        <v>4291</v>
      </c>
      <c r="G19" s="1573"/>
      <c r="H19" s="1381" t="s">
        <v>2339</v>
      </c>
      <c r="I19" s="1487" t="s">
        <v>4246</v>
      </c>
      <c r="J19" s="1487"/>
      <c r="K19" s="1424"/>
    </row>
    <row r="20" spans="1:11">
      <c r="A20" s="1380"/>
      <c r="B20" s="1381"/>
      <c r="C20" s="1393"/>
      <c r="D20" s="1393"/>
      <c r="E20" s="1424"/>
      <c r="F20" s="1423" t="s">
        <v>2337</v>
      </c>
      <c r="G20" s="837"/>
      <c r="H20" s="1381"/>
      <c r="I20" s="1487" t="s">
        <v>2340</v>
      </c>
      <c r="J20" s="1487"/>
      <c r="K20" s="1424"/>
    </row>
    <row r="21" spans="1:11">
      <c r="A21" s="1575"/>
      <c r="B21" s="1381"/>
      <c r="C21" s="1425"/>
      <c r="D21" s="1393"/>
      <c r="E21" s="1429"/>
      <c r="F21" s="1380"/>
      <c r="G21" s="290"/>
      <c r="H21" s="1427"/>
      <c r="I21" s="1427"/>
      <c r="J21" s="1427"/>
      <c r="K21" s="1429"/>
    </row>
    <row r="22" spans="1:11">
      <c r="A22" s="1430">
        <v>1</v>
      </c>
      <c r="B22" s="1386" t="s">
        <v>6066</v>
      </c>
      <c r="C22" s="1387"/>
      <c r="D22" s="1394"/>
      <c r="E22" s="1436"/>
      <c r="F22" s="1431"/>
      <c r="G22" s="1432"/>
      <c r="H22" s="1433"/>
      <c r="I22" s="1432"/>
      <c r="J22" s="1560"/>
      <c r="K22" s="1436">
        <v>1</v>
      </c>
    </row>
    <row r="23" spans="1:11">
      <c r="A23" s="1430">
        <v>2</v>
      </c>
      <c r="B23" s="1386"/>
      <c r="C23" s="1387"/>
      <c r="D23" s="1389"/>
      <c r="E23" s="1440"/>
      <c r="F23" s="1437"/>
      <c r="G23" s="323"/>
      <c r="H23" s="323"/>
      <c r="I23" s="469"/>
      <c r="J23" s="1562"/>
      <c r="K23" s="1440">
        <v>2</v>
      </c>
    </row>
    <row r="24" spans="1:11">
      <c r="A24" s="1430">
        <v>3</v>
      </c>
      <c r="B24" s="1386"/>
      <c r="C24" s="1387"/>
      <c r="D24" s="1389"/>
      <c r="E24" s="1440"/>
      <c r="F24" s="1441"/>
      <c r="G24" s="252"/>
      <c r="H24" s="252"/>
      <c r="I24" s="269"/>
      <c r="J24" s="1391"/>
      <c r="K24" s="1440">
        <v>3</v>
      </c>
    </row>
    <row r="25" spans="1:11">
      <c r="A25" s="1430">
        <v>4</v>
      </c>
      <c r="B25" s="1386"/>
      <c r="C25" s="1387"/>
      <c r="D25" s="1391"/>
      <c r="E25" s="1440"/>
      <c r="F25" s="1441"/>
      <c r="G25" s="252"/>
      <c r="H25" s="252"/>
      <c r="I25" s="269"/>
      <c r="J25" s="1391"/>
      <c r="K25" s="1440">
        <v>4</v>
      </c>
    </row>
    <row r="26" spans="1:11">
      <c r="A26" s="1430">
        <v>5</v>
      </c>
      <c r="B26" s="1386"/>
      <c r="C26" s="1387"/>
      <c r="D26" s="1391"/>
      <c r="E26" s="1440"/>
      <c r="F26" s="1441"/>
      <c r="G26" s="707"/>
      <c r="H26" s="707"/>
      <c r="I26" s="259"/>
      <c r="J26" s="1406"/>
      <c r="K26" s="1440">
        <v>5</v>
      </c>
    </row>
    <row r="27" spans="1:11">
      <c r="A27" s="1430">
        <v>6</v>
      </c>
      <c r="B27" s="1386"/>
      <c r="C27" s="1387"/>
      <c r="D27" s="1395"/>
      <c r="E27" s="1440"/>
      <c r="F27" s="1444"/>
      <c r="G27" s="1445"/>
      <c r="H27" s="1445"/>
      <c r="I27" s="1563"/>
      <c r="J27" s="1445"/>
      <c r="K27" s="1440">
        <v>6</v>
      </c>
    </row>
    <row r="28" spans="1:11">
      <c r="A28" s="1430">
        <v>7</v>
      </c>
      <c r="B28" s="1386"/>
      <c r="C28" s="1387"/>
      <c r="D28" s="1398"/>
      <c r="E28" s="1440"/>
      <c r="F28" s="1447"/>
      <c r="G28" s="1448"/>
      <c r="H28" s="1445"/>
      <c r="I28" s="1564"/>
      <c r="J28" s="1448"/>
      <c r="K28" s="1440">
        <v>7</v>
      </c>
    </row>
    <row r="29" spans="1:11">
      <c r="A29" s="1430">
        <v>8</v>
      </c>
      <c r="B29" s="1386"/>
      <c r="C29" s="1387"/>
      <c r="D29" s="1391"/>
      <c r="E29" s="1440"/>
      <c r="F29" s="1441"/>
      <c r="G29" s="471"/>
      <c r="H29" s="471"/>
      <c r="I29" s="472"/>
      <c r="J29" s="1565"/>
      <c r="K29" s="1440">
        <v>8</v>
      </c>
    </row>
    <row r="30" spans="1:11">
      <c r="A30" s="1430">
        <v>9</v>
      </c>
      <c r="B30" s="1386"/>
      <c r="C30" s="1387"/>
      <c r="D30" s="1391"/>
      <c r="E30" s="1440"/>
      <c r="F30" s="1451"/>
      <c r="G30" s="252"/>
      <c r="H30" s="252"/>
      <c r="I30" s="269"/>
      <c r="J30" s="1391"/>
      <c r="K30" s="1440">
        <v>9</v>
      </c>
    </row>
    <row r="31" spans="1:11">
      <c r="A31" s="1430">
        <v>10</v>
      </c>
      <c r="B31" s="1386"/>
      <c r="C31" s="1387"/>
      <c r="D31" s="1391"/>
      <c r="E31" s="1440"/>
      <c r="F31" s="1441"/>
      <c r="G31" s="252"/>
      <c r="H31" s="252"/>
      <c r="I31" s="269"/>
      <c r="J31" s="1391"/>
      <c r="K31" s="1440">
        <v>10</v>
      </c>
    </row>
    <row r="32" spans="1:11">
      <c r="A32" s="1430">
        <v>11</v>
      </c>
      <c r="B32" s="1386"/>
      <c r="C32" s="1387"/>
      <c r="D32" s="1391"/>
      <c r="E32" s="1440"/>
      <c r="F32" s="1441"/>
      <c r="G32" s="252"/>
      <c r="H32" s="252"/>
      <c r="I32" s="269"/>
      <c r="J32" s="1391"/>
      <c r="K32" s="1440">
        <v>11</v>
      </c>
    </row>
    <row r="33" spans="1:11">
      <c r="A33" s="1430">
        <v>12</v>
      </c>
      <c r="B33" s="1386"/>
      <c r="C33" s="1387"/>
      <c r="D33" s="1391"/>
      <c r="E33" s="1440"/>
      <c r="F33" s="1441"/>
      <c r="G33" s="252"/>
      <c r="H33" s="252"/>
      <c r="I33" s="269"/>
      <c r="J33" s="1391"/>
      <c r="K33" s="1440">
        <v>12</v>
      </c>
    </row>
    <row r="34" spans="1:11">
      <c r="A34" s="1430">
        <v>13</v>
      </c>
      <c r="B34" s="1386"/>
      <c r="C34" s="1387"/>
      <c r="D34" s="1391"/>
      <c r="E34" s="1440"/>
      <c r="F34" s="1441"/>
      <c r="G34" s="252"/>
      <c r="H34" s="252"/>
      <c r="I34" s="269"/>
      <c r="J34" s="1391"/>
      <c r="K34" s="1440">
        <v>13</v>
      </c>
    </row>
    <row r="35" spans="1:11">
      <c r="A35" s="1430">
        <v>14</v>
      </c>
      <c r="B35" s="1386"/>
      <c r="C35" s="1387"/>
      <c r="D35" s="1391"/>
      <c r="E35" s="1440"/>
      <c r="F35" s="1441"/>
      <c r="G35" s="252"/>
      <c r="H35" s="252"/>
      <c r="I35" s="269"/>
      <c r="J35" s="1391"/>
      <c r="K35" s="1440">
        <v>14</v>
      </c>
    </row>
    <row r="36" spans="1:11">
      <c r="A36" s="1430">
        <v>15</v>
      </c>
      <c r="B36" s="1386"/>
      <c r="C36" s="1387"/>
      <c r="D36" s="1391"/>
      <c r="E36" s="1440"/>
      <c r="F36" s="1441"/>
      <c r="G36" s="707"/>
      <c r="H36" s="707"/>
      <c r="I36" s="259"/>
      <c r="J36" s="1406"/>
      <c r="K36" s="1440">
        <v>15</v>
      </c>
    </row>
    <row r="37" spans="1:11">
      <c r="A37" s="1430">
        <v>16</v>
      </c>
      <c r="B37" s="1386"/>
      <c r="C37" s="1387"/>
      <c r="D37" s="1401"/>
      <c r="E37" s="1440"/>
      <c r="F37" s="1452"/>
      <c r="G37" s="1445"/>
      <c r="H37" s="1446"/>
      <c r="I37" s="1566"/>
      <c r="J37" s="1445"/>
      <c r="K37" s="1440">
        <v>16</v>
      </c>
    </row>
    <row r="38" spans="1:11">
      <c r="A38" s="1430">
        <v>17</v>
      </c>
      <c r="B38" s="1386"/>
      <c r="C38" s="1387"/>
      <c r="D38" s="1401"/>
      <c r="E38" s="1440"/>
      <c r="F38" s="1454"/>
      <c r="G38" s="1455"/>
      <c r="H38" s="1455"/>
      <c r="I38" s="1397"/>
      <c r="J38" s="1398"/>
      <c r="K38" s="1440">
        <v>17</v>
      </c>
    </row>
    <row r="39" spans="1:11">
      <c r="A39" s="1430">
        <v>18</v>
      </c>
      <c r="B39" s="1386"/>
      <c r="C39" s="1387"/>
      <c r="D39" s="1391"/>
      <c r="E39" s="1440"/>
      <c r="F39" s="1441"/>
      <c r="G39" s="252"/>
      <c r="H39" s="252"/>
      <c r="I39" s="269"/>
      <c r="J39" s="1391"/>
      <c r="K39" s="1440">
        <v>18</v>
      </c>
    </row>
    <row r="40" spans="1:11">
      <c r="A40" s="1430">
        <v>19</v>
      </c>
      <c r="B40" s="1386"/>
      <c r="C40" s="1387"/>
      <c r="D40" s="1391"/>
      <c r="E40" s="1440"/>
      <c r="F40" s="1441"/>
      <c r="G40" s="252"/>
      <c r="H40" s="252"/>
      <c r="I40" s="269"/>
      <c r="J40" s="1391"/>
      <c r="K40" s="1440">
        <v>19</v>
      </c>
    </row>
    <row r="41" spans="1:11">
      <c r="A41" s="1430">
        <v>20</v>
      </c>
      <c r="B41" s="1386"/>
      <c r="C41" s="1387"/>
      <c r="D41" s="1391"/>
      <c r="E41" s="1440"/>
      <c r="F41" s="1441"/>
      <c r="G41" s="252"/>
      <c r="H41" s="252"/>
      <c r="I41" s="269"/>
      <c r="J41" s="1391"/>
      <c r="K41" s="1440">
        <v>20</v>
      </c>
    </row>
    <row r="42" spans="1:11">
      <c r="A42" s="1430">
        <v>21</v>
      </c>
      <c r="B42" s="1386"/>
      <c r="C42" s="1387"/>
      <c r="D42" s="1391"/>
      <c r="E42" s="1440"/>
      <c r="F42" s="1441"/>
      <c r="G42" s="252"/>
      <c r="H42" s="252"/>
      <c r="I42" s="269"/>
      <c r="J42" s="1391"/>
      <c r="K42" s="1440">
        <v>21</v>
      </c>
    </row>
    <row r="43" spans="1:11">
      <c r="A43" s="1430">
        <v>22</v>
      </c>
      <c r="B43" s="1386"/>
      <c r="C43" s="1387"/>
      <c r="D43" s="1391"/>
      <c r="E43" s="1440"/>
      <c r="F43" s="1441"/>
      <c r="G43" s="252"/>
      <c r="H43" s="252"/>
      <c r="I43" s="269"/>
      <c r="J43" s="1391"/>
      <c r="K43" s="1440">
        <v>22</v>
      </c>
    </row>
    <row r="44" spans="1:11">
      <c r="A44" s="1430">
        <v>23</v>
      </c>
      <c r="B44" s="1386"/>
      <c r="C44" s="1387"/>
      <c r="D44" s="1391"/>
      <c r="E44" s="1440"/>
      <c r="F44" s="1441"/>
      <c r="G44" s="252"/>
      <c r="H44" s="252"/>
      <c r="I44" s="269"/>
      <c r="J44" s="1391"/>
      <c r="K44" s="1440">
        <v>23</v>
      </c>
    </row>
    <row r="45" spans="1:11">
      <c r="A45" s="1430">
        <v>24</v>
      </c>
      <c r="B45" s="1386"/>
      <c r="C45" s="1387"/>
      <c r="D45" s="1401"/>
      <c r="E45" s="1440"/>
      <c r="F45" s="1456"/>
      <c r="G45" s="1395"/>
      <c r="H45" s="1453"/>
      <c r="I45" s="1400"/>
      <c r="J45" s="1401"/>
      <c r="K45" s="1440">
        <v>24</v>
      </c>
    </row>
    <row r="46" spans="1:11">
      <c r="A46" s="1430">
        <v>25</v>
      </c>
      <c r="B46" s="1386"/>
      <c r="C46" s="1387"/>
      <c r="D46" s="1391"/>
      <c r="E46" s="1440"/>
      <c r="F46" s="1441"/>
      <c r="G46" s="471"/>
      <c r="H46" s="252"/>
      <c r="I46" s="269"/>
      <c r="J46" s="1391"/>
      <c r="K46" s="1440">
        <v>25</v>
      </c>
    </row>
    <row r="47" spans="1:11">
      <c r="A47" s="1430">
        <v>26</v>
      </c>
      <c r="B47" s="1386"/>
      <c r="C47" s="1387"/>
      <c r="D47" s="1391"/>
      <c r="E47" s="1440"/>
      <c r="F47" s="1441"/>
      <c r="G47" s="252"/>
      <c r="H47" s="252"/>
      <c r="I47" s="269"/>
      <c r="J47" s="1391"/>
      <c r="K47" s="1440">
        <v>26</v>
      </c>
    </row>
    <row r="48" spans="1:11">
      <c r="A48" s="1430">
        <v>27</v>
      </c>
      <c r="B48" s="1386"/>
      <c r="C48" s="1387"/>
      <c r="D48" s="1391"/>
      <c r="E48" s="1440"/>
      <c r="F48" s="1441"/>
      <c r="G48" s="252"/>
      <c r="H48" s="252"/>
      <c r="I48" s="269"/>
      <c r="J48" s="1391"/>
      <c r="K48" s="1440">
        <v>27</v>
      </c>
    </row>
    <row r="49" spans="1:11">
      <c r="A49" s="1430">
        <v>28</v>
      </c>
      <c r="B49" s="1386"/>
      <c r="C49" s="1387"/>
      <c r="D49" s="1391"/>
      <c r="E49" s="1440"/>
      <c r="F49" s="1441"/>
      <c r="G49" s="252"/>
      <c r="H49" s="252"/>
      <c r="I49" s="269"/>
      <c r="J49" s="1391"/>
      <c r="K49" s="1440">
        <v>28</v>
      </c>
    </row>
    <row r="50" spans="1:11">
      <c r="A50" s="1430">
        <v>29</v>
      </c>
      <c r="B50" s="1386"/>
      <c r="C50" s="1387"/>
      <c r="D50" s="1391"/>
      <c r="E50" s="1440"/>
      <c r="F50" s="1441"/>
      <c r="G50" s="252"/>
      <c r="H50" s="252"/>
      <c r="I50" s="269"/>
      <c r="J50" s="1391"/>
      <c r="K50" s="1440">
        <v>29</v>
      </c>
    </row>
    <row r="51" spans="1:11">
      <c r="A51" s="1430">
        <v>30</v>
      </c>
      <c r="B51" s="1386"/>
      <c r="C51" s="1387"/>
      <c r="D51" s="1391"/>
      <c r="E51" s="1440"/>
      <c r="F51" s="1441"/>
      <c r="G51" s="252"/>
      <c r="H51" s="252"/>
      <c r="I51" s="269"/>
      <c r="J51" s="1391"/>
      <c r="K51" s="1440">
        <v>30</v>
      </c>
    </row>
    <row r="52" spans="1:11">
      <c r="A52" s="1430">
        <v>31</v>
      </c>
      <c r="B52" s="1386"/>
      <c r="C52" s="1387"/>
      <c r="D52" s="1391"/>
      <c r="E52" s="1440"/>
      <c r="F52" s="1441"/>
      <c r="G52" s="252"/>
      <c r="H52" s="252"/>
      <c r="I52" s="269"/>
      <c r="J52" s="1391"/>
      <c r="K52" s="1440">
        <v>31</v>
      </c>
    </row>
    <row r="53" spans="1:11">
      <c r="A53" s="1430">
        <v>32</v>
      </c>
      <c r="B53" s="1386"/>
      <c r="C53" s="1387"/>
      <c r="D53" s="1391"/>
      <c r="E53" s="1440"/>
      <c r="F53" s="1441"/>
      <c r="G53" s="252"/>
      <c r="H53" s="252"/>
      <c r="I53" s="269"/>
      <c r="J53" s="1391"/>
      <c r="K53" s="1440">
        <v>32</v>
      </c>
    </row>
    <row r="54" spans="1:11">
      <c r="A54" s="1430">
        <v>33</v>
      </c>
      <c r="B54" s="1386"/>
      <c r="C54" s="1387"/>
      <c r="D54" s="1401"/>
      <c r="E54" s="1440"/>
      <c r="F54" s="1456"/>
      <c r="G54" s="1401"/>
      <c r="H54" s="1453"/>
      <c r="I54" s="1400"/>
      <c r="J54" s="1401"/>
      <c r="K54" s="1440">
        <v>33</v>
      </c>
    </row>
    <row r="55" spans="1:11">
      <c r="A55" s="1430">
        <v>34</v>
      </c>
      <c r="B55" s="1386"/>
      <c r="C55" s="1387"/>
      <c r="D55" s="1391"/>
      <c r="E55" s="1440"/>
      <c r="F55" s="1441"/>
      <c r="G55" s="252"/>
      <c r="H55" s="252"/>
      <c r="I55" s="269"/>
      <c r="J55" s="1391"/>
      <c r="K55" s="1440">
        <v>34</v>
      </c>
    </row>
    <row r="56" spans="1:11">
      <c r="A56" s="1430">
        <v>35</v>
      </c>
      <c r="B56" s="1386"/>
      <c r="C56" s="1387"/>
      <c r="D56" s="1391"/>
      <c r="E56" s="1440"/>
      <c r="F56" s="1441"/>
      <c r="G56" s="252"/>
      <c r="H56" s="252"/>
      <c r="I56" s="269"/>
      <c r="J56" s="1391"/>
      <c r="K56" s="1440">
        <v>35</v>
      </c>
    </row>
    <row r="57" spans="1:11">
      <c r="A57" s="1430">
        <v>36</v>
      </c>
      <c r="B57" s="1386"/>
      <c r="C57" s="1387"/>
      <c r="D57" s="1391"/>
      <c r="E57" s="1440"/>
      <c r="F57" s="1441"/>
      <c r="G57" s="252"/>
      <c r="H57" s="252"/>
      <c r="I57" s="269"/>
      <c r="J57" s="1391"/>
      <c r="K57" s="1440">
        <v>36</v>
      </c>
    </row>
    <row r="58" spans="1:11">
      <c r="A58" s="1430">
        <v>37</v>
      </c>
      <c r="B58" s="1386"/>
      <c r="C58" s="1387"/>
      <c r="D58" s="1391"/>
      <c r="E58" s="1440"/>
      <c r="F58" s="1441"/>
      <c r="G58" s="252"/>
      <c r="H58" s="252"/>
      <c r="I58" s="269"/>
      <c r="J58" s="1391"/>
      <c r="K58" s="1440">
        <v>37</v>
      </c>
    </row>
    <row r="59" spans="1:11">
      <c r="A59" s="1430">
        <v>38</v>
      </c>
      <c r="B59" s="1386"/>
      <c r="C59" s="1387"/>
      <c r="D59" s="1391"/>
      <c r="E59" s="1440"/>
      <c r="F59" s="1441"/>
      <c r="G59" s="252"/>
      <c r="H59" s="252"/>
      <c r="I59" s="269"/>
      <c r="J59" s="1567"/>
      <c r="K59" s="1440">
        <v>38</v>
      </c>
    </row>
    <row r="60" spans="1:11" ht="15.75" thickBot="1">
      <c r="A60" s="1457">
        <v>39</v>
      </c>
      <c r="B60" s="1408" t="s">
        <v>2322</v>
      </c>
      <c r="C60" s="1410">
        <f>SUM(C22:C59)</f>
        <v>0</v>
      </c>
      <c r="D60" s="1410">
        <f t="shared" ref="D60:J60" si="0">SUM(D22:D59)</f>
        <v>0</v>
      </c>
      <c r="E60" s="2558">
        <f t="shared" si="0"/>
        <v>0</v>
      </c>
      <c r="F60" s="1568">
        <f t="shared" si="0"/>
        <v>0</v>
      </c>
      <c r="G60" s="1410">
        <f t="shared" si="0"/>
        <v>0</v>
      </c>
      <c r="H60" s="1410">
        <f t="shared" si="0"/>
        <v>0</v>
      </c>
      <c r="I60" s="1410">
        <f t="shared" si="0"/>
        <v>0</v>
      </c>
      <c r="J60" s="1410">
        <f t="shared" si="0"/>
        <v>0</v>
      </c>
      <c r="K60" s="1458">
        <v>39</v>
      </c>
    </row>
    <row r="61" spans="1:11" ht="15.75" thickTop="1">
      <c r="A61" s="831"/>
      <c r="B61" s="831"/>
      <c r="C61" s="831"/>
      <c r="D61" s="992"/>
      <c r="E61" s="992"/>
      <c r="F61" s="992"/>
      <c r="G61" s="992"/>
      <c r="H61" s="992"/>
      <c r="I61" s="992"/>
      <c r="J61" s="992"/>
    </row>
    <row r="62" spans="1:11">
      <c r="A62" s="17" t="s">
        <v>4650</v>
      </c>
      <c r="B62" s="17"/>
      <c r="C62" s="17"/>
      <c r="D62" s="17"/>
      <c r="E62" s="17"/>
      <c r="F62" s="17" t="s">
        <v>4650</v>
      </c>
      <c r="G62" s="17"/>
      <c r="H62" s="17"/>
      <c r="I62" s="17"/>
      <c r="J62" s="17"/>
    </row>
    <row r="63" spans="1:11">
      <c r="A63" s="69" t="s">
        <v>4407</v>
      </c>
      <c r="B63" s="69"/>
      <c r="C63" s="69"/>
      <c r="D63" s="69"/>
      <c r="E63" s="69"/>
      <c r="F63" s="69" t="s">
        <v>4408</v>
      </c>
      <c r="G63" s="69"/>
      <c r="H63" s="69"/>
      <c r="I63" s="69"/>
      <c r="J63" s="69"/>
      <c r="K63" s="69"/>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1"/>
  <sheetViews>
    <sheetView defaultGridColor="0" topLeftCell="C49" colorId="22" zoomScaleNormal="100" zoomScaleSheetLayoutView="30" workbookViewId="0">
      <selection activeCell="P142" sqref="P142"/>
    </sheetView>
  </sheetViews>
  <sheetFormatPr defaultColWidth="9.6640625" defaultRowHeight="15"/>
  <cols>
    <col min="1" max="1" width="4.6640625" customWidth="1"/>
    <col min="2" max="2" width="15.88671875" customWidth="1"/>
    <col min="3" max="3" width="17.6640625" customWidth="1"/>
    <col min="4" max="5" width="13.44140625" customWidth="1"/>
    <col min="6" max="6" width="9.88671875" customWidth="1"/>
    <col min="7" max="7" width="13.6640625" customWidth="1"/>
    <col min="8" max="8" width="13.109375" customWidth="1"/>
    <col min="9" max="9" width="10.21875" customWidth="1"/>
    <col min="10" max="10" width="2.6640625" customWidth="1"/>
    <col min="11" max="11" width="11.6640625" customWidth="1"/>
    <col min="12" max="12" width="13.6640625" customWidth="1"/>
    <col min="13" max="13" width="15.33203125" customWidth="1"/>
    <col min="14" max="14" width="13.6640625" customWidth="1"/>
    <col min="15" max="15" width="11.6640625" customWidth="1"/>
    <col min="16" max="16" width="13.6640625" customWidth="1"/>
    <col min="17" max="17" width="12.6640625" customWidth="1"/>
    <col min="18" max="18" width="13.6640625" customWidth="1"/>
    <col min="19" max="19" width="4.6640625" customWidth="1"/>
  </cols>
  <sheetData>
    <row r="1" spans="1:19">
      <c r="A1" s="924" t="s">
        <v>1789</v>
      </c>
      <c r="B1" s="925"/>
      <c r="C1" s="925"/>
      <c r="D1" s="1031"/>
      <c r="E1" s="1031"/>
      <c r="F1" s="1028" t="s">
        <v>1335</v>
      </c>
      <c r="G1" s="1040"/>
      <c r="H1" s="1030" t="s">
        <v>1791</v>
      </c>
      <c r="I1" s="1042" t="s">
        <v>1792</v>
      </c>
      <c r="J1" s="922"/>
      <c r="K1" s="924" t="s">
        <v>1789</v>
      </c>
      <c r="L1" s="925"/>
      <c r="M1" s="925"/>
      <c r="N1" s="1028" t="s">
        <v>1335</v>
      </c>
      <c r="O1" s="1031"/>
      <c r="P1" s="925"/>
      <c r="Q1" s="1030" t="s">
        <v>1791</v>
      </c>
      <c r="R1" s="1032" t="s">
        <v>1792</v>
      </c>
      <c r="S1" s="1015"/>
    </row>
    <row r="2" spans="1:19">
      <c r="A2" s="72" t="str">
        <f>'Data Sheet'!$C$25</f>
        <v xml:space="preserve"> New York State Electric &amp; Gas Corporation</v>
      </c>
      <c r="B2" s="922"/>
      <c r="C2" s="922"/>
      <c r="D2" s="922"/>
      <c r="E2" s="922"/>
      <c r="F2" s="984" t="s">
        <v>1128</v>
      </c>
      <c r="G2" s="935"/>
      <c r="H2" s="922"/>
      <c r="I2" s="1044"/>
      <c r="J2" s="922"/>
      <c r="K2" s="72" t="str">
        <f>'Data Sheet'!$C$25</f>
        <v xml:space="preserve"> New York State Electric &amp; Gas Corporation</v>
      </c>
      <c r="L2" s="922"/>
      <c r="M2" s="922"/>
      <c r="N2" s="984" t="s">
        <v>1128</v>
      </c>
      <c r="O2" s="922"/>
      <c r="P2" s="922"/>
      <c r="Q2" s="1043" t="s">
        <v>1794</v>
      </c>
      <c r="R2" s="982"/>
      <c r="S2" s="983"/>
    </row>
    <row r="3" spans="1:19" ht="15" customHeight="1" thickBot="1">
      <c r="A3" s="1000"/>
      <c r="B3" s="974"/>
      <c r="C3" s="974"/>
      <c r="D3" s="974"/>
      <c r="E3" s="974"/>
      <c r="F3" s="1000" t="s">
        <v>1129</v>
      </c>
      <c r="G3" s="1046"/>
      <c r="H3" s="1116" t="str">
        <f>'Data Sheet'!$C$40</f>
        <v xml:space="preserve"> </v>
      </c>
      <c r="I3" s="1053" t="str">
        <f>'Data Sheet'!$C$38</f>
        <v>12/31/2016</v>
      </c>
      <c r="J3" s="922"/>
      <c r="K3" s="1000"/>
      <c r="L3" s="974"/>
      <c r="M3" s="974"/>
      <c r="N3" s="1000" t="s">
        <v>1129</v>
      </c>
      <c r="O3" s="974"/>
      <c r="P3" s="1001"/>
      <c r="Q3" s="1102" t="str">
        <f>'Data Sheet'!$C$40</f>
        <v xml:space="preserve"> </v>
      </c>
      <c r="R3" s="1048" t="str">
        <f>'Data Sheet'!$C$38</f>
        <v>12/31/2016</v>
      </c>
      <c r="S3" s="1047"/>
    </row>
    <row r="4" spans="1:19" ht="15" customHeight="1" thickBot="1">
      <c r="A4" s="579" t="s">
        <v>2966</v>
      </c>
      <c r="B4" s="580"/>
      <c r="C4" s="580"/>
      <c r="D4" s="1036"/>
      <c r="E4" s="1036"/>
      <c r="F4" s="1036"/>
      <c r="G4" s="1036"/>
      <c r="H4" s="1038"/>
      <c r="I4" s="1047"/>
      <c r="J4" s="922"/>
      <c r="K4" s="579" t="s">
        <v>2967</v>
      </c>
      <c r="L4" s="580"/>
      <c r="M4" s="580"/>
      <c r="N4" s="1036"/>
      <c r="O4" s="1036"/>
      <c r="P4" s="1036"/>
      <c r="Q4" s="1036"/>
      <c r="R4" s="1038"/>
      <c r="S4" s="1047"/>
    </row>
    <row r="5" spans="1:19" ht="15.75">
      <c r="A5" s="68"/>
      <c r="B5" s="71"/>
      <c r="C5" s="71"/>
      <c r="D5" s="69"/>
      <c r="E5" s="69"/>
      <c r="F5" s="69"/>
      <c r="G5" s="69"/>
      <c r="H5" s="376"/>
      <c r="I5" s="73"/>
      <c r="J5" s="922"/>
      <c r="K5" s="68"/>
      <c r="L5" s="71"/>
      <c r="M5" s="71"/>
      <c r="N5" s="69"/>
      <c r="O5" s="69"/>
      <c r="P5" s="69"/>
      <c r="Q5" s="69"/>
      <c r="R5" s="376"/>
      <c r="S5" s="73"/>
    </row>
    <row r="6" spans="1:19">
      <c r="A6" s="234" t="s">
        <v>2968</v>
      </c>
      <c r="B6" s="235"/>
      <c r="C6" s="235"/>
      <c r="D6" s="235"/>
      <c r="E6" s="235"/>
      <c r="F6" s="235" t="s">
        <v>2969</v>
      </c>
      <c r="G6" s="235"/>
      <c r="H6" s="235"/>
      <c r="I6" s="236"/>
      <c r="J6" s="922"/>
      <c r="K6" s="234" t="s">
        <v>2970</v>
      </c>
      <c r="L6" s="235"/>
      <c r="M6" s="235"/>
      <c r="N6" s="235"/>
      <c r="O6" s="235" t="s">
        <v>2971</v>
      </c>
      <c r="P6" s="235"/>
      <c r="Q6" s="235"/>
      <c r="R6" s="235"/>
      <c r="S6" s="236"/>
    </row>
    <row r="7" spans="1:19">
      <c r="A7" s="234" t="s">
        <v>2972</v>
      </c>
      <c r="B7" s="235"/>
      <c r="C7" s="235"/>
      <c r="D7" s="235"/>
      <c r="E7" s="235"/>
      <c r="F7" s="235" t="s">
        <v>2973</v>
      </c>
      <c r="G7" s="235"/>
      <c r="H7" s="235"/>
      <c r="I7" s="236"/>
      <c r="J7" s="922"/>
      <c r="K7" s="234" t="s">
        <v>2974</v>
      </c>
      <c r="L7" s="235"/>
      <c r="M7" s="235"/>
      <c r="N7" s="235"/>
      <c r="O7" s="235" t="s">
        <v>2975</v>
      </c>
      <c r="P7" s="235"/>
      <c r="Q7" s="235"/>
      <c r="R7" s="235"/>
      <c r="S7" s="236"/>
    </row>
    <row r="8" spans="1:19">
      <c r="A8" s="234" t="s">
        <v>1204</v>
      </c>
      <c r="B8" s="235"/>
      <c r="C8" s="235"/>
      <c r="D8" s="235"/>
      <c r="E8" s="235"/>
      <c r="F8" s="235" t="s">
        <v>1205</v>
      </c>
      <c r="G8" s="235"/>
      <c r="H8" s="235"/>
      <c r="I8" s="236"/>
      <c r="J8" s="922"/>
      <c r="K8" s="234" t="s">
        <v>1206</v>
      </c>
      <c r="L8" s="235"/>
      <c r="M8" s="235"/>
      <c r="N8" s="235"/>
      <c r="O8" s="235" t="s">
        <v>1207</v>
      </c>
      <c r="P8" s="235"/>
      <c r="Q8" s="235"/>
      <c r="R8" s="235"/>
      <c r="S8" s="236"/>
    </row>
    <row r="9" spans="1:19">
      <c r="A9" s="234" t="s">
        <v>1208</v>
      </c>
      <c r="B9" s="235"/>
      <c r="C9" s="235"/>
      <c r="D9" s="235"/>
      <c r="E9" s="235"/>
      <c r="F9" s="235" t="s">
        <v>1209</v>
      </c>
      <c r="G9" s="235"/>
      <c r="H9" s="235"/>
      <c r="I9" s="236"/>
      <c r="J9" s="922"/>
      <c r="K9" s="234" t="s">
        <v>1210</v>
      </c>
      <c r="L9" s="235"/>
      <c r="M9" s="235"/>
      <c r="N9" s="235"/>
      <c r="O9" s="235" t="s">
        <v>1211</v>
      </c>
      <c r="P9" s="235"/>
      <c r="Q9" s="235"/>
      <c r="R9" s="235"/>
      <c r="S9" s="236"/>
    </row>
    <row r="10" spans="1:19">
      <c r="A10" s="234" t="s">
        <v>1212</v>
      </c>
      <c r="B10" s="235"/>
      <c r="C10" s="235"/>
      <c r="D10" s="235"/>
      <c r="E10" s="235"/>
      <c r="F10" s="235" t="s">
        <v>1213</v>
      </c>
      <c r="G10" s="235"/>
      <c r="H10" s="235"/>
      <c r="I10" s="236"/>
      <c r="J10" s="922"/>
      <c r="K10" s="234" t="s">
        <v>1214</v>
      </c>
      <c r="L10" s="235"/>
      <c r="M10" s="235"/>
      <c r="N10" s="235"/>
      <c r="O10" s="235" t="s">
        <v>1215</v>
      </c>
      <c r="P10" s="235"/>
      <c r="Q10" s="235"/>
      <c r="R10" s="235"/>
      <c r="S10" s="236"/>
    </row>
    <row r="11" spans="1:19">
      <c r="A11" s="234" t="s">
        <v>1216</v>
      </c>
      <c r="B11" s="235"/>
      <c r="C11" s="235"/>
      <c r="D11" s="235"/>
      <c r="E11" s="235"/>
      <c r="F11" s="235" t="s">
        <v>1217</v>
      </c>
      <c r="G11" s="235"/>
      <c r="H11" s="235"/>
      <c r="I11" s="236"/>
      <c r="J11" s="922"/>
      <c r="K11" s="234" t="s">
        <v>1218</v>
      </c>
      <c r="L11" s="235"/>
      <c r="M11" s="235"/>
      <c r="N11" s="235"/>
      <c r="O11" s="235" t="s">
        <v>1219</v>
      </c>
      <c r="P11" s="235"/>
      <c r="Q11" s="235"/>
      <c r="R11" s="235"/>
      <c r="S11" s="236"/>
    </row>
    <row r="12" spans="1:19">
      <c r="A12" s="234" t="s">
        <v>1220</v>
      </c>
      <c r="B12" s="235"/>
      <c r="C12" s="235"/>
      <c r="D12" s="235"/>
      <c r="E12" s="235"/>
      <c r="F12" s="235" t="s">
        <v>1221</v>
      </c>
      <c r="G12" s="235"/>
      <c r="H12" s="235"/>
      <c r="I12" s="236"/>
      <c r="J12" s="922"/>
      <c r="K12" s="234" t="s">
        <v>1222</v>
      </c>
      <c r="L12" s="235"/>
      <c r="M12" s="235"/>
      <c r="N12" s="235"/>
      <c r="O12" s="235" t="s">
        <v>1223</v>
      </c>
      <c r="P12" s="235"/>
      <c r="Q12" s="235"/>
      <c r="R12" s="235"/>
      <c r="S12" s="236"/>
    </row>
    <row r="13" spans="1:19">
      <c r="A13" s="234" t="s">
        <v>1224</v>
      </c>
      <c r="B13" s="235"/>
      <c r="C13" s="235"/>
      <c r="D13" s="235"/>
      <c r="E13" s="235"/>
      <c r="F13" s="235" t="s">
        <v>1225</v>
      </c>
      <c r="G13" s="235"/>
      <c r="H13" s="235"/>
      <c r="I13" s="236"/>
      <c r="J13" s="922"/>
      <c r="K13" s="234" t="s">
        <v>1226</v>
      </c>
      <c r="L13" s="235"/>
      <c r="M13" s="235"/>
      <c r="N13" s="235"/>
      <c r="O13" s="235" t="s">
        <v>1227</v>
      </c>
      <c r="P13" s="235"/>
      <c r="Q13" s="235"/>
      <c r="R13" s="235"/>
      <c r="S13" s="236"/>
    </row>
    <row r="14" spans="1:19">
      <c r="A14" s="234" t="s">
        <v>1228</v>
      </c>
      <c r="B14" s="235"/>
      <c r="C14" s="235"/>
      <c r="D14" s="235"/>
      <c r="E14" s="235"/>
      <c r="F14" s="235" t="s">
        <v>1229</v>
      </c>
      <c r="G14" s="235"/>
      <c r="H14" s="235"/>
      <c r="I14" s="236"/>
      <c r="J14" s="922"/>
      <c r="K14" s="234" t="s">
        <v>2597</v>
      </c>
      <c r="L14" s="235"/>
      <c r="M14" s="235"/>
      <c r="N14" s="235"/>
      <c r="O14" s="235" t="s">
        <v>2598</v>
      </c>
      <c r="P14" s="235"/>
      <c r="Q14" s="235"/>
      <c r="R14" s="235"/>
      <c r="S14" s="236"/>
    </row>
    <row r="15" spans="1:19">
      <c r="A15" s="234" t="s">
        <v>2599</v>
      </c>
      <c r="B15" s="235"/>
      <c r="C15" s="235"/>
      <c r="D15" s="235"/>
      <c r="E15" s="235"/>
      <c r="F15" s="235" t="s">
        <v>2600</v>
      </c>
      <c r="G15" s="235"/>
      <c r="H15" s="235"/>
      <c r="I15" s="236"/>
      <c r="J15" s="922"/>
      <c r="K15" s="234" t="s">
        <v>2601</v>
      </c>
      <c r="L15" s="235"/>
      <c r="M15" s="235"/>
      <c r="N15" s="235"/>
      <c r="O15" s="235" t="s">
        <v>2602</v>
      </c>
      <c r="P15" s="235"/>
      <c r="Q15" s="235"/>
      <c r="R15" s="235"/>
      <c r="S15" s="236"/>
    </row>
    <row r="16" spans="1:19">
      <c r="A16" s="234" t="s">
        <v>2603</v>
      </c>
      <c r="B16" s="235"/>
      <c r="C16" s="235"/>
      <c r="D16" s="235"/>
      <c r="E16" s="235"/>
      <c r="F16" s="235" t="s">
        <v>2604</v>
      </c>
      <c r="G16" s="235"/>
      <c r="H16" s="235"/>
      <c r="I16" s="236"/>
      <c r="J16" s="922"/>
      <c r="K16" s="234" t="s">
        <v>2605</v>
      </c>
      <c r="L16" s="235"/>
      <c r="M16" s="235"/>
      <c r="N16" s="235"/>
      <c r="O16" s="235" t="s">
        <v>1223</v>
      </c>
      <c r="P16" s="235"/>
      <c r="Q16" s="235"/>
      <c r="R16" s="235"/>
      <c r="S16" s="236"/>
    </row>
    <row r="17" spans="1:19">
      <c r="A17" s="234" t="s">
        <v>2606</v>
      </c>
      <c r="B17" s="235"/>
      <c r="C17" s="235"/>
      <c r="D17" s="235"/>
      <c r="E17" s="235"/>
      <c r="F17" s="235" t="s">
        <v>2607</v>
      </c>
      <c r="G17" s="235"/>
      <c r="H17" s="235"/>
      <c r="I17" s="236"/>
      <c r="J17" s="922"/>
      <c r="K17" s="234" t="s">
        <v>2608</v>
      </c>
      <c r="L17" s="235"/>
      <c r="M17" s="235"/>
      <c r="N17" s="235"/>
      <c r="O17" s="235" t="s">
        <v>2609</v>
      </c>
      <c r="P17" s="235"/>
      <c r="Q17" s="235"/>
      <c r="R17" s="235"/>
      <c r="S17" s="236"/>
    </row>
    <row r="18" spans="1:19">
      <c r="A18" s="234" t="s">
        <v>2610</v>
      </c>
      <c r="B18" s="235"/>
      <c r="C18" s="235"/>
      <c r="D18" s="235"/>
      <c r="E18" s="235"/>
      <c r="F18" s="235" t="s">
        <v>2611</v>
      </c>
      <c r="G18" s="235"/>
      <c r="H18" s="235"/>
      <c r="I18" s="236"/>
      <c r="J18" s="922"/>
      <c r="K18" s="234" t="s">
        <v>2612</v>
      </c>
      <c r="L18" s="235"/>
      <c r="M18" s="235"/>
      <c r="N18" s="235"/>
      <c r="O18" s="235" t="s">
        <v>2613</v>
      </c>
      <c r="P18" s="235"/>
      <c r="Q18" s="235"/>
      <c r="R18" s="235"/>
      <c r="S18" s="236"/>
    </row>
    <row r="19" spans="1:19">
      <c r="A19" s="234" t="s">
        <v>2614</v>
      </c>
      <c r="B19" s="235"/>
      <c r="C19" s="235"/>
      <c r="D19" s="235"/>
      <c r="E19" s="235"/>
      <c r="F19" s="235" t="s">
        <v>2615</v>
      </c>
      <c r="G19" s="235"/>
      <c r="H19" s="235"/>
      <c r="I19" s="236"/>
      <c r="J19" s="922"/>
      <c r="K19" s="234"/>
      <c r="L19" s="235"/>
      <c r="M19" s="235"/>
      <c r="N19" s="235"/>
      <c r="O19" s="235"/>
      <c r="P19" s="235"/>
      <c r="Q19" s="235"/>
      <c r="R19" s="235"/>
      <c r="S19" s="236"/>
    </row>
    <row r="20" spans="1:19" ht="15.75" thickBot="1">
      <c r="A20" s="638"/>
      <c r="B20" s="637"/>
      <c r="C20" s="637"/>
      <c r="D20" s="637"/>
      <c r="E20" s="637"/>
      <c r="F20" s="637"/>
      <c r="G20" s="637"/>
      <c r="H20" s="637"/>
      <c r="I20" s="639"/>
      <c r="J20" s="922"/>
      <c r="K20" s="234"/>
      <c r="L20" s="235"/>
      <c r="M20" s="235"/>
      <c r="N20" s="235"/>
      <c r="O20" s="235"/>
      <c r="P20" s="235"/>
      <c r="Q20" s="235"/>
      <c r="R20" s="235"/>
      <c r="S20" s="236"/>
    </row>
    <row r="21" spans="1:19">
      <c r="A21" s="1030"/>
      <c r="B21" s="922"/>
      <c r="C21" s="985"/>
      <c r="D21" s="923" t="s">
        <v>2616</v>
      </c>
      <c r="E21" s="983"/>
      <c r="F21" s="985"/>
      <c r="G21" s="923" t="s">
        <v>2617</v>
      </c>
      <c r="H21" s="923"/>
      <c r="I21" s="1062"/>
      <c r="J21" s="922"/>
      <c r="K21" s="1030"/>
      <c r="L21" s="1041" t="s">
        <v>2618</v>
      </c>
      <c r="M21" s="1041"/>
      <c r="N21" s="1015"/>
      <c r="O21" s="1056"/>
      <c r="P21" s="1056"/>
      <c r="Q21" s="1056"/>
      <c r="R21" s="1056"/>
      <c r="S21" s="1062"/>
    </row>
    <row r="22" spans="1:19">
      <c r="A22" s="1043"/>
      <c r="B22" s="923" t="s">
        <v>2619</v>
      </c>
      <c r="C22" s="983"/>
      <c r="D22" s="640" t="s">
        <v>2620</v>
      </c>
      <c r="E22" s="983"/>
      <c r="F22" s="935" t="s">
        <v>2621</v>
      </c>
      <c r="G22" s="640" t="s">
        <v>2622</v>
      </c>
      <c r="H22" s="923"/>
      <c r="I22" s="1043" t="s">
        <v>1776</v>
      </c>
      <c r="J22" s="922"/>
      <c r="K22" s="1043" t="s">
        <v>2623</v>
      </c>
      <c r="L22" s="640" t="s">
        <v>2624</v>
      </c>
      <c r="M22" s="923"/>
      <c r="N22" s="641"/>
      <c r="O22" s="923" t="s">
        <v>2625</v>
      </c>
      <c r="P22" s="923"/>
      <c r="Q22" s="640"/>
      <c r="R22" s="923"/>
      <c r="S22" s="1043"/>
    </row>
    <row r="23" spans="1:19" ht="15.75" thickBot="1">
      <c r="A23" s="1043" t="s">
        <v>1718</v>
      </c>
      <c r="B23" s="974"/>
      <c r="C23" s="1001"/>
      <c r="D23" s="642" t="s">
        <v>2626</v>
      </c>
      <c r="E23" s="1047"/>
      <c r="F23" s="935" t="s">
        <v>2627</v>
      </c>
      <c r="G23" s="642" t="s">
        <v>2649</v>
      </c>
      <c r="H23" s="1036"/>
      <c r="I23" s="1043" t="s">
        <v>522</v>
      </c>
      <c r="J23" s="922"/>
      <c r="K23" s="1043" t="s">
        <v>2650</v>
      </c>
      <c r="L23" s="642" t="s">
        <v>2651</v>
      </c>
      <c r="M23" s="1036"/>
      <c r="N23" s="643"/>
      <c r="O23" s="1012"/>
      <c r="P23" s="1012"/>
      <c r="Q23" s="644"/>
      <c r="R23" s="1046"/>
      <c r="S23" s="1043" t="s">
        <v>1718</v>
      </c>
    </row>
    <row r="24" spans="1:19">
      <c r="A24" s="1043" t="s">
        <v>1721</v>
      </c>
      <c r="B24" s="935" t="s">
        <v>2652</v>
      </c>
      <c r="C24" s="935" t="s">
        <v>2653</v>
      </c>
      <c r="D24" s="935" t="s">
        <v>2654</v>
      </c>
      <c r="E24" s="935" t="s">
        <v>2655</v>
      </c>
      <c r="F24" s="935" t="s">
        <v>2656</v>
      </c>
      <c r="G24" s="983" t="s">
        <v>2657</v>
      </c>
      <c r="H24" s="983" t="s">
        <v>2657</v>
      </c>
      <c r="I24" s="1043" t="s">
        <v>2658</v>
      </c>
      <c r="J24" s="922"/>
      <c r="K24" s="1043" t="s">
        <v>2659</v>
      </c>
      <c r="L24" s="935" t="s">
        <v>2660</v>
      </c>
      <c r="M24" s="935" t="s">
        <v>2661</v>
      </c>
      <c r="N24" s="935" t="s">
        <v>2662</v>
      </c>
      <c r="O24" s="935" t="s">
        <v>3617</v>
      </c>
      <c r="P24" s="935" t="s">
        <v>3609</v>
      </c>
      <c r="Q24" s="935" t="s">
        <v>599</v>
      </c>
      <c r="R24" s="967" t="s">
        <v>2322</v>
      </c>
      <c r="S24" s="1043" t="s">
        <v>1721</v>
      </c>
    </row>
    <row r="25" spans="1:19">
      <c r="A25" s="1034"/>
      <c r="B25" s="985"/>
      <c r="C25" s="935"/>
      <c r="D25" s="985"/>
      <c r="E25" s="935"/>
      <c r="F25" s="935"/>
      <c r="G25" s="983" t="s">
        <v>2663</v>
      </c>
      <c r="H25" s="983" t="s">
        <v>2664</v>
      </c>
      <c r="I25" s="1034"/>
      <c r="J25" s="922"/>
      <c r="K25" s="1034"/>
      <c r="L25" s="985"/>
      <c r="M25" s="935" t="s">
        <v>2665</v>
      </c>
      <c r="N25" s="985"/>
      <c r="O25" s="935" t="s">
        <v>2075</v>
      </c>
      <c r="P25" s="935" t="s">
        <v>2075</v>
      </c>
      <c r="Q25" s="985"/>
      <c r="R25" s="935" t="s">
        <v>2075</v>
      </c>
      <c r="S25" s="1034"/>
    </row>
    <row r="26" spans="1:19" ht="15.75" thickBot="1">
      <c r="A26" s="1053"/>
      <c r="B26" s="1046" t="s">
        <v>3007</v>
      </c>
      <c r="C26" s="1046" t="s">
        <v>3008</v>
      </c>
      <c r="D26" s="1046" t="s">
        <v>3009</v>
      </c>
      <c r="E26" s="1046" t="s">
        <v>3010</v>
      </c>
      <c r="F26" s="1046" t="s">
        <v>2337</v>
      </c>
      <c r="G26" s="1047" t="s">
        <v>2338</v>
      </c>
      <c r="H26" s="1047" t="s">
        <v>2339</v>
      </c>
      <c r="I26" s="1047" t="s">
        <v>2340</v>
      </c>
      <c r="J26" s="922"/>
      <c r="K26" s="1045" t="s">
        <v>2341</v>
      </c>
      <c r="L26" s="1046" t="s">
        <v>2342</v>
      </c>
      <c r="M26" s="1046" t="s">
        <v>2343</v>
      </c>
      <c r="N26" s="1046" t="s">
        <v>2344</v>
      </c>
      <c r="O26" s="1046" t="s">
        <v>181</v>
      </c>
      <c r="P26" s="1046" t="s">
        <v>182</v>
      </c>
      <c r="Q26" s="1046" t="s">
        <v>183</v>
      </c>
      <c r="R26" s="1036" t="s">
        <v>184</v>
      </c>
      <c r="S26" s="1053"/>
    </row>
    <row r="27" spans="1:19">
      <c r="A27" s="1034">
        <v>1</v>
      </c>
      <c r="B27" s="73" t="s">
        <v>5261</v>
      </c>
      <c r="C27" s="73" t="s">
        <v>5272</v>
      </c>
      <c r="D27" s="1342">
        <v>345</v>
      </c>
      <c r="E27" s="1346">
        <v>345</v>
      </c>
      <c r="F27" s="2926" t="s">
        <v>5285</v>
      </c>
      <c r="G27" s="1346">
        <v>5.23</v>
      </c>
      <c r="H27" s="1338"/>
      <c r="I27" s="1092">
        <v>1</v>
      </c>
      <c r="J27" s="922"/>
      <c r="K27" s="2928" t="s">
        <v>5287</v>
      </c>
      <c r="L27" s="1118"/>
      <c r="M27" s="1118"/>
      <c r="N27" s="1118">
        <f t="shared" ref="N27:N61" si="0">L27+M27</f>
        <v>0</v>
      </c>
      <c r="O27" s="1119"/>
      <c r="P27" s="1119"/>
      <c r="Q27" s="1119"/>
      <c r="R27" s="1120">
        <f t="shared" ref="R27:R61" si="1">SUM(O27:Q27)</f>
        <v>0</v>
      </c>
      <c r="S27" s="1034">
        <v>1</v>
      </c>
    </row>
    <row r="28" spans="1:19">
      <c r="A28" s="1034">
        <v>2</v>
      </c>
      <c r="B28" s="985"/>
      <c r="C28" s="985"/>
      <c r="D28" s="1342">
        <v>345</v>
      </c>
      <c r="E28" s="1346">
        <v>345</v>
      </c>
      <c r="F28" s="2926" t="s">
        <v>5285</v>
      </c>
      <c r="G28" s="1346">
        <v>167.58</v>
      </c>
      <c r="H28" s="1338"/>
      <c r="I28" s="1092"/>
      <c r="J28" s="922"/>
      <c r="K28" s="2928" t="s">
        <v>5288</v>
      </c>
      <c r="L28" s="1052"/>
      <c r="M28" s="1052"/>
      <c r="N28" s="1052">
        <f t="shared" si="0"/>
        <v>0</v>
      </c>
      <c r="O28" s="1051"/>
      <c r="P28" s="1051"/>
      <c r="Q28" s="1051"/>
      <c r="R28" s="1122">
        <f t="shared" si="1"/>
        <v>0</v>
      </c>
      <c r="S28" s="1034">
        <v>2</v>
      </c>
    </row>
    <row r="29" spans="1:19">
      <c r="A29" s="1034">
        <v>3</v>
      </c>
      <c r="B29" s="985"/>
      <c r="C29" s="985"/>
      <c r="D29" s="1342">
        <v>345</v>
      </c>
      <c r="E29" s="1346">
        <v>345</v>
      </c>
      <c r="F29" s="2926" t="s">
        <v>5286</v>
      </c>
      <c r="G29" s="1346">
        <v>5.69</v>
      </c>
      <c r="H29" s="1338"/>
      <c r="I29" s="1092"/>
      <c r="J29" s="922"/>
      <c r="K29" s="2928" t="s">
        <v>5287</v>
      </c>
      <c r="L29" s="1052"/>
      <c r="M29" s="1052"/>
      <c r="N29" s="1052">
        <f t="shared" si="0"/>
        <v>0</v>
      </c>
      <c r="O29" s="1051"/>
      <c r="P29" s="1051"/>
      <c r="Q29" s="1051"/>
      <c r="R29" s="1122">
        <f t="shared" si="1"/>
        <v>0</v>
      </c>
      <c r="S29" s="1034">
        <v>3</v>
      </c>
    </row>
    <row r="30" spans="1:19">
      <c r="A30" s="1034">
        <v>4</v>
      </c>
      <c r="B30" s="985"/>
      <c r="C30" s="985"/>
      <c r="D30" s="1342">
        <v>345</v>
      </c>
      <c r="E30" s="1346">
        <v>345</v>
      </c>
      <c r="F30" s="2926" t="s">
        <v>5286</v>
      </c>
      <c r="G30" s="1346">
        <v>3.31</v>
      </c>
      <c r="H30" s="1338"/>
      <c r="I30" s="1092"/>
      <c r="J30" s="922"/>
      <c r="K30" s="2928" t="s">
        <v>5288</v>
      </c>
      <c r="L30" s="1052"/>
      <c r="M30" s="1052"/>
      <c r="N30" s="1052">
        <f t="shared" si="0"/>
        <v>0</v>
      </c>
      <c r="O30" s="1051"/>
      <c r="P30" s="1051"/>
      <c r="Q30" s="1051"/>
      <c r="R30" s="1122">
        <f t="shared" si="1"/>
        <v>0</v>
      </c>
      <c r="S30" s="1034">
        <v>4</v>
      </c>
    </row>
    <row r="31" spans="1:19">
      <c r="A31" s="1034">
        <v>5</v>
      </c>
      <c r="B31" s="73" t="s">
        <v>5262</v>
      </c>
      <c r="C31" s="73" t="s">
        <v>5273</v>
      </c>
      <c r="D31" s="1342">
        <v>345</v>
      </c>
      <c r="E31" s="1346">
        <v>345</v>
      </c>
      <c r="F31" s="2926" t="s">
        <v>5285</v>
      </c>
      <c r="G31" s="1346">
        <v>2.12</v>
      </c>
      <c r="H31" s="1338"/>
      <c r="I31" s="1092">
        <v>1</v>
      </c>
      <c r="J31" s="922"/>
      <c r="K31" s="2928" t="s">
        <v>5287</v>
      </c>
      <c r="L31" s="1052"/>
      <c r="M31" s="1052"/>
      <c r="N31" s="1052">
        <f t="shared" si="0"/>
        <v>0</v>
      </c>
      <c r="O31" s="1051"/>
      <c r="P31" s="1051"/>
      <c r="Q31" s="1051"/>
      <c r="R31" s="1122">
        <f t="shared" si="1"/>
        <v>0</v>
      </c>
      <c r="S31" s="1034">
        <v>5</v>
      </c>
    </row>
    <row r="32" spans="1:19">
      <c r="A32" s="1049">
        <v>6</v>
      </c>
      <c r="B32" s="985"/>
      <c r="C32" s="985"/>
      <c r="D32" s="1342">
        <v>345</v>
      </c>
      <c r="E32" s="1346">
        <v>345</v>
      </c>
      <c r="F32" s="2926" t="s">
        <v>5285</v>
      </c>
      <c r="G32" s="1346">
        <v>41.71</v>
      </c>
      <c r="H32" s="1338"/>
      <c r="I32" s="1092"/>
      <c r="J32" s="922"/>
      <c r="K32" s="2928" t="s">
        <v>5288</v>
      </c>
      <c r="L32" s="1052"/>
      <c r="M32" s="1052"/>
      <c r="N32" s="1052">
        <f t="shared" si="0"/>
        <v>0</v>
      </c>
      <c r="O32" s="1051"/>
      <c r="P32" s="1051"/>
      <c r="Q32" s="1051"/>
      <c r="R32" s="1122">
        <f t="shared" si="1"/>
        <v>0</v>
      </c>
      <c r="S32" s="1034">
        <v>6</v>
      </c>
    </row>
    <row r="33" spans="1:19">
      <c r="A33" s="1049">
        <v>7</v>
      </c>
      <c r="B33" s="985"/>
      <c r="C33" s="985"/>
      <c r="D33" s="1342">
        <v>345</v>
      </c>
      <c r="E33" s="1346">
        <v>345</v>
      </c>
      <c r="F33" s="2926" t="s">
        <v>5286</v>
      </c>
      <c r="G33" s="1346">
        <v>0.99</v>
      </c>
      <c r="H33" s="1338"/>
      <c r="I33" s="1092"/>
      <c r="J33" s="922"/>
      <c r="K33" s="2928" t="s">
        <v>5287</v>
      </c>
      <c r="L33" s="1052"/>
      <c r="M33" s="1052"/>
      <c r="N33" s="1052">
        <f t="shared" si="0"/>
        <v>0</v>
      </c>
      <c r="O33" s="1051"/>
      <c r="P33" s="1051"/>
      <c r="Q33" s="1051"/>
      <c r="R33" s="1122">
        <f t="shared" si="1"/>
        <v>0</v>
      </c>
      <c r="S33" s="1034">
        <v>7</v>
      </c>
    </row>
    <row r="34" spans="1:19">
      <c r="A34" s="1049">
        <v>8</v>
      </c>
      <c r="B34" s="985"/>
      <c r="C34" s="985"/>
      <c r="D34" s="1342"/>
      <c r="E34" s="1346">
        <v>345</v>
      </c>
      <c r="F34" s="2926" t="s">
        <v>5286</v>
      </c>
      <c r="G34" s="1346">
        <v>0.56000000000000005</v>
      </c>
      <c r="H34" s="1338"/>
      <c r="I34" s="1092"/>
      <c r="J34" s="922"/>
      <c r="K34" s="2928" t="s">
        <v>5288</v>
      </c>
      <c r="L34" s="1052"/>
      <c r="M34" s="1052"/>
      <c r="N34" s="1052">
        <f t="shared" si="0"/>
        <v>0</v>
      </c>
      <c r="O34" s="1051"/>
      <c r="P34" s="1051"/>
      <c r="Q34" s="1051"/>
      <c r="R34" s="1122">
        <f t="shared" si="1"/>
        <v>0</v>
      </c>
      <c r="S34" s="1034">
        <v>8</v>
      </c>
    </row>
    <row r="35" spans="1:19">
      <c r="A35" s="1049">
        <v>9</v>
      </c>
      <c r="B35" s="985"/>
      <c r="C35" s="985"/>
      <c r="D35" s="1342">
        <v>345</v>
      </c>
      <c r="E35" s="1346">
        <v>345</v>
      </c>
      <c r="F35" s="2926" t="s">
        <v>5286</v>
      </c>
      <c r="G35" s="1346">
        <v>0.2</v>
      </c>
      <c r="H35" s="1338"/>
      <c r="I35" s="1092"/>
      <c r="J35" s="922"/>
      <c r="K35" s="2928" t="s">
        <v>5289</v>
      </c>
      <c r="L35" s="1052"/>
      <c r="M35" s="1052"/>
      <c r="N35" s="1052">
        <f t="shared" si="0"/>
        <v>0</v>
      </c>
      <c r="O35" s="1051"/>
      <c r="P35" s="1051"/>
      <c r="Q35" s="1051"/>
      <c r="R35" s="1122">
        <f t="shared" si="1"/>
        <v>0</v>
      </c>
      <c r="S35" s="1034">
        <v>9</v>
      </c>
    </row>
    <row r="36" spans="1:19">
      <c r="A36" s="1049">
        <v>10</v>
      </c>
      <c r="B36" s="73" t="s">
        <v>5263</v>
      </c>
      <c r="C36" s="73" t="s">
        <v>5274</v>
      </c>
      <c r="D36" s="1342">
        <v>345</v>
      </c>
      <c r="E36" s="1346">
        <v>345</v>
      </c>
      <c r="F36" s="2926" t="s">
        <v>5285</v>
      </c>
      <c r="G36" s="1346">
        <v>53.6</v>
      </c>
      <c r="H36" s="1338"/>
      <c r="I36" s="1092">
        <v>1</v>
      </c>
      <c r="J36" s="922"/>
      <c r="K36" s="2928" t="s">
        <v>5287</v>
      </c>
      <c r="L36" s="1052"/>
      <c r="M36" s="1052"/>
      <c r="N36" s="1052">
        <f t="shared" si="0"/>
        <v>0</v>
      </c>
      <c r="O36" s="1051"/>
      <c r="P36" s="1051"/>
      <c r="Q36" s="1051"/>
      <c r="R36" s="1122">
        <f t="shared" si="1"/>
        <v>0</v>
      </c>
      <c r="S36" s="1034">
        <v>10</v>
      </c>
    </row>
    <row r="37" spans="1:19">
      <c r="A37" s="1049">
        <v>11</v>
      </c>
      <c r="B37" s="985"/>
      <c r="C37" s="985"/>
      <c r="D37" s="1342">
        <v>345</v>
      </c>
      <c r="E37" s="1346">
        <v>345</v>
      </c>
      <c r="F37" s="2926" t="s">
        <v>5286</v>
      </c>
      <c r="G37" s="1346">
        <v>0.21</v>
      </c>
      <c r="H37" s="1338"/>
      <c r="I37" s="1092"/>
      <c r="J37" s="922"/>
      <c r="K37" s="2928" t="s">
        <v>5287</v>
      </c>
      <c r="L37" s="1052"/>
      <c r="M37" s="1052"/>
      <c r="N37" s="1052">
        <f t="shared" si="0"/>
        <v>0</v>
      </c>
      <c r="O37" s="1051"/>
      <c r="P37" s="1051"/>
      <c r="Q37" s="1051"/>
      <c r="R37" s="1122">
        <f t="shared" si="1"/>
        <v>0</v>
      </c>
      <c r="S37" s="1034">
        <v>11</v>
      </c>
    </row>
    <row r="38" spans="1:19">
      <c r="A38" s="1049">
        <v>12</v>
      </c>
      <c r="B38" s="73" t="s">
        <v>5264</v>
      </c>
      <c r="C38" s="73" t="s">
        <v>5275</v>
      </c>
      <c r="D38" s="1342">
        <v>345</v>
      </c>
      <c r="E38" s="1346">
        <v>345</v>
      </c>
      <c r="F38" s="2926" t="s">
        <v>5285</v>
      </c>
      <c r="G38" s="1346">
        <v>24.36</v>
      </c>
      <c r="H38" s="1338"/>
      <c r="I38" s="1092">
        <v>1</v>
      </c>
      <c r="J38" s="922"/>
      <c r="K38" s="2928" t="s">
        <v>5287</v>
      </c>
      <c r="L38" s="1052"/>
      <c r="M38" s="1052"/>
      <c r="N38" s="1052">
        <f t="shared" si="0"/>
        <v>0</v>
      </c>
      <c r="O38" s="1051"/>
      <c r="P38" s="1051"/>
      <c r="Q38" s="1051"/>
      <c r="R38" s="1122">
        <f t="shared" si="1"/>
        <v>0</v>
      </c>
      <c r="S38" s="1034">
        <v>12</v>
      </c>
    </row>
    <row r="39" spans="1:19">
      <c r="A39" s="1049">
        <v>13</v>
      </c>
      <c r="B39" s="985"/>
      <c r="C39" s="985"/>
      <c r="D39" s="1342">
        <v>345</v>
      </c>
      <c r="E39" s="1346">
        <v>345</v>
      </c>
      <c r="F39" s="2926" t="s">
        <v>5285</v>
      </c>
      <c r="G39" s="1346">
        <v>0.02</v>
      </c>
      <c r="H39" s="1338"/>
      <c r="I39" s="1092"/>
      <c r="J39" s="922"/>
      <c r="K39" s="2928" t="s">
        <v>5290</v>
      </c>
      <c r="L39" s="1052"/>
      <c r="M39" s="1052"/>
      <c r="N39" s="1052">
        <f t="shared" si="0"/>
        <v>0</v>
      </c>
      <c r="O39" s="1051"/>
      <c r="P39" s="1051"/>
      <c r="Q39" s="1051"/>
      <c r="R39" s="1122">
        <f t="shared" si="1"/>
        <v>0</v>
      </c>
      <c r="S39" s="1034">
        <v>13</v>
      </c>
    </row>
    <row r="40" spans="1:19">
      <c r="A40" s="1049">
        <v>14</v>
      </c>
      <c r="B40" s="985"/>
      <c r="C40" s="985"/>
      <c r="D40" s="1342">
        <v>345</v>
      </c>
      <c r="E40" s="1346">
        <v>345</v>
      </c>
      <c r="F40" s="2926" t="s">
        <v>5285</v>
      </c>
      <c r="G40" s="1346">
        <v>21.03</v>
      </c>
      <c r="H40" s="1338"/>
      <c r="I40" s="1092"/>
      <c r="J40" s="922"/>
      <c r="K40" s="2928" t="s">
        <v>5288</v>
      </c>
      <c r="L40" s="1052"/>
      <c r="M40" s="1052"/>
      <c r="N40" s="1052">
        <f t="shared" si="0"/>
        <v>0</v>
      </c>
      <c r="O40" s="1051"/>
      <c r="P40" s="1051"/>
      <c r="Q40" s="1051"/>
      <c r="R40" s="1122">
        <f t="shared" si="1"/>
        <v>0</v>
      </c>
      <c r="S40" s="1034">
        <v>14</v>
      </c>
    </row>
    <row r="41" spans="1:19">
      <c r="A41" s="1049">
        <v>15</v>
      </c>
      <c r="B41" s="985"/>
      <c r="C41" s="985"/>
      <c r="D41" s="1342">
        <v>345</v>
      </c>
      <c r="E41" s="1346">
        <v>345</v>
      </c>
      <c r="F41" s="2926" t="s">
        <v>5286</v>
      </c>
      <c r="G41" s="1346">
        <v>0.95</v>
      </c>
      <c r="H41" s="1338"/>
      <c r="I41" s="1092"/>
      <c r="J41" s="922"/>
      <c r="K41" s="2928" t="s">
        <v>5288</v>
      </c>
      <c r="L41" s="1052"/>
      <c r="M41" s="1052"/>
      <c r="N41" s="1052">
        <f t="shared" si="0"/>
        <v>0</v>
      </c>
      <c r="O41" s="1051"/>
      <c r="P41" s="1051"/>
      <c r="Q41" s="1051"/>
      <c r="R41" s="1122">
        <f t="shared" si="1"/>
        <v>0</v>
      </c>
      <c r="S41" s="1034">
        <v>15</v>
      </c>
    </row>
    <row r="42" spans="1:19">
      <c r="A42" s="1049">
        <v>16</v>
      </c>
      <c r="B42" s="985"/>
      <c r="C42" s="985"/>
      <c r="D42" s="1342">
        <v>345</v>
      </c>
      <c r="E42" s="1346">
        <v>345</v>
      </c>
      <c r="F42" s="2926" t="s">
        <v>5286</v>
      </c>
      <c r="G42" s="1346">
        <v>0.14000000000000001</v>
      </c>
      <c r="H42" s="1338"/>
      <c r="I42" s="1092"/>
      <c r="J42" s="922"/>
      <c r="K42" s="2928" t="s">
        <v>5290</v>
      </c>
      <c r="L42" s="1052"/>
      <c r="M42" s="1052"/>
      <c r="N42" s="1052">
        <f t="shared" si="0"/>
        <v>0</v>
      </c>
      <c r="O42" s="1051"/>
      <c r="P42" s="1051"/>
      <c r="Q42" s="1051"/>
      <c r="R42" s="1122">
        <f t="shared" si="1"/>
        <v>0</v>
      </c>
      <c r="S42" s="1034">
        <v>16</v>
      </c>
    </row>
    <row r="43" spans="1:19">
      <c r="A43" s="1034">
        <v>17</v>
      </c>
      <c r="B43" s="985"/>
      <c r="C43" s="985"/>
      <c r="D43" s="1342">
        <v>345</v>
      </c>
      <c r="E43" s="1346">
        <v>345</v>
      </c>
      <c r="F43" s="2926" t="s">
        <v>5286</v>
      </c>
      <c r="G43" s="1346">
        <v>0.5</v>
      </c>
      <c r="H43" s="1338"/>
      <c r="I43" s="1092"/>
      <c r="J43" s="922"/>
      <c r="K43" s="2928" t="s">
        <v>5287</v>
      </c>
      <c r="L43" s="1052"/>
      <c r="M43" s="1052"/>
      <c r="N43" s="1052">
        <f t="shared" si="0"/>
        <v>0</v>
      </c>
      <c r="O43" s="1051"/>
      <c r="P43" s="1051"/>
      <c r="Q43" s="1051"/>
      <c r="R43" s="1122">
        <f t="shared" si="1"/>
        <v>0</v>
      </c>
      <c r="S43" s="1034">
        <v>17</v>
      </c>
    </row>
    <row r="44" spans="1:19">
      <c r="A44" s="1034">
        <v>18</v>
      </c>
      <c r="B44" s="73" t="s">
        <v>5265</v>
      </c>
      <c r="C44" s="73" t="s">
        <v>5276</v>
      </c>
      <c r="D44" s="1342">
        <v>345</v>
      </c>
      <c r="E44" s="1346">
        <v>345</v>
      </c>
      <c r="F44" s="2926" t="s">
        <v>5286</v>
      </c>
      <c r="G44" s="1346">
        <v>22.22</v>
      </c>
      <c r="H44" s="1338"/>
      <c r="I44" s="1092">
        <v>1</v>
      </c>
      <c r="J44" s="922"/>
      <c r="K44" s="2928" t="s">
        <v>5289</v>
      </c>
      <c r="L44" s="1052"/>
      <c r="M44" s="1052"/>
      <c r="N44" s="1052">
        <f t="shared" si="0"/>
        <v>0</v>
      </c>
      <c r="O44" s="1051"/>
      <c r="P44" s="1051"/>
      <c r="Q44" s="1051"/>
      <c r="R44" s="1122">
        <f t="shared" si="1"/>
        <v>0</v>
      </c>
      <c r="S44" s="1034">
        <v>18</v>
      </c>
    </row>
    <row r="45" spans="1:19">
      <c r="A45" s="1034">
        <v>19</v>
      </c>
      <c r="B45" s="73" t="s">
        <v>5266</v>
      </c>
      <c r="C45" s="73" t="s">
        <v>5277</v>
      </c>
      <c r="D45" s="1342">
        <v>345</v>
      </c>
      <c r="E45" s="1346">
        <v>345</v>
      </c>
      <c r="F45" s="2926" t="s">
        <v>5285</v>
      </c>
      <c r="G45" s="1346">
        <v>153.66</v>
      </c>
      <c r="H45" s="1338"/>
      <c r="I45" s="1092">
        <v>1</v>
      </c>
      <c r="J45" s="922"/>
      <c r="K45" s="2928" t="s">
        <v>5287</v>
      </c>
      <c r="L45" s="1052"/>
      <c r="M45" s="1052"/>
      <c r="N45" s="1052">
        <f t="shared" si="0"/>
        <v>0</v>
      </c>
      <c r="O45" s="1051"/>
      <c r="P45" s="1051"/>
      <c r="Q45" s="1051"/>
      <c r="R45" s="1122">
        <f t="shared" si="1"/>
        <v>0</v>
      </c>
      <c r="S45" s="1034">
        <v>19</v>
      </c>
    </row>
    <row r="46" spans="1:19">
      <c r="A46" s="1034">
        <v>20</v>
      </c>
      <c r="B46" s="985"/>
      <c r="C46" s="985"/>
      <c r="D46" s="1342">
        <v>345</v>
      </c>
      <c r="E46" s="1346">
        <v>345</v>
      </c>
      <c r="F46" s="2926" t="s">
        <v>5285</v>
      </c>
      <c r="G46" s="1346">
        <v>6.68</v>
      </c>
      <c r="H46" s="1338"/>
      <c r="I46" s="1092"/>
      <c r="J46" s="922"/>
      <c r="K46" s="2928" t="s">
        <v>5288</v>
      </c>
      <c r="L46" s="1052"/>
      <c r="M46" s="1052"/>
      <c r="N46" s="1052">
        <f t="shared" si="0"/>
        <v>0</v>
      </c>
      <c r="O46" s="1051"/>
      <c r="P46" s="1051"/>
      <c r="Q46" s="1051"/>
      <c r="R46" s="1122">
        <f t="shared" si="1"/>
        <v>0</v>
      </c>
      <c r="S46" s="1034">
        <v>20</v>
      </c>
    </row>
    <row r="47" spans="1:19">
      <c r="A47" s="1034">
        <v>21</v>
      </c>
      <c r="B47" s="985"/>
      <c r="C47" s="985"/>
      <c r="D47" s="1342">
        <v>345</v>
      </c>
      <c r="E47" s="1346">
        <v>345</v>
      </c>
      <c r="F47" s="2926" t="s">
        <v>5286</v>
      </c>
      <c r="G47" s="1346">
        <v>2.14</v>
      </c>
      <c r="H47" s="1338"/>
      <c r="I47" s="1092"/>
      <c r="J47" s="922"/>
      <c r="K47" s="2928" t="s">
        <v>5287</v>
      </c>
      <c r="L47" s="1052"/>
      <c r="M47" s="1052"/>
      <c r="N47" s="1052">
        <f t="shared" si="0"/>
        <v>0</v>
      </c>
      <c r="O47" s="1051"/>
      <c r="P47" s="1051"/>
      <c r="Q47" s="1051"/>
      <c r="R47" s="1122">
        <f t="shared" si="1"/>
        <v>0</v>
      </c>
      <c r="S47" s="1034">
        <v>21</v>
      </c>
    </row>
    <row r="48" spans="1:19">
      <c r="A48" s="1034">
        <v>22</v>
      </c>
      <c r="B48" s="73" t="s">
        <v>5267</v>
      </c>
      <c r="C48" s="73" t="s">
        <v>5278</v>
      </c>
      <c r="D48" s="1342">
        <v>345</v>
      </c>
      <c r="E48" s="1346">
        <v>345</v>
      </c>
      <c r="F48" s="2926" t="s">
        <v>5286</v>
      </c>
      <c r="G48" s="1346">
        <v>0.6</v>
      </c>
      <c r="H48" s="1338"/>
      <c r="I48" s="1092"/>
      <c r="J48" s="922"/>
      <c r="K48" s="2928" t="s">
        <v>5291</v>
      </c>
      <c r="L48" s="1052"/>
      <c r="M48" s="1052"/>
      <c r="N48" s="1052">
        <f t="shared" si="0"/>
        <v>0</v>
      </c>
      <c r="O48" s="1051"/>
      <c r="P48" s="1051"/>
      <c r="Q48" s="1051"/>
      <c r="R48" s="1122">
        <f t="shared" si="1"/>
        <v>0</v>
      </c>
      <c r="S48" s="1034">
        <v>22</v>
      </c>
    </row>
    <row r="49" spans="1:19">
      <c r="A49" s="1034">
        <v>23</v>
      </c>
      <c r="B49" s="985"/>
      <c r="C49" s="985"/>
      <c r="D49" s="1342">
        <v>345</v>
      </c>
      <c r="E49" s="1346">
        <v>345</v>
      </c>
      <c r="F49" s="2926" t="s">
        <v>5285</v>
      </c>
      <c r="G49" s="1346">
        <v>17.29</v>
      </c>
      <c r="H49" s="1338"/>
      <c r="I49" s="1092">
        <v>1</v>
      </c>
      <c r="J49" s="922"/>
      <c r="K49" s="2928" t="s">
        <v>5291</v>
      </c>
      <c r="L49" s="1052"/>
      <c r="M49" s="1052"/>
      <c r="N49" s="1052">
        <f t="shared" si="0"/>
        <v>0</v>
      </c>
      <c r="O49" s="1051"/>
      <c r="P49" s="1051"/>
      <c r="Q49" s="1051"/>
      <c r="R49" s="1122">
        <f t="shared" si="1"/>
        <v>0</v>
      </c>
      <c r="S49" s="1034">
        <v>23</v>
      </c>
    </row>
    <row r="50" spans="1:19">
      <c r="A50" s="1034">
        <v>24</v>
      </c>
      <c r="B50" s="73" t="s">
        <v>5267</v>
      </c>
      <c r="C50" s="73" t="s">
        <v>5279</v>
      </c>
      <c r="D50" s="1342">
        <v>345</v>
      </c>
      <c r="E50" s="1346">
        <v>345</v>
      </c>
      <c r="F50" s="2926" t="s">
        <v>5285</v>
      </c>
      <c r="G50" s="1346">
        <v>17.079999999999998</v>
      </c>
      <c r="H50" s="1338"/>
      <c r="I50" s="1092">
        <v>1</v>
      </c>
      <c r="J50" s="922"/>
      <c r="K50" s="2928" t="s">
        <v>5291</v>
      </c>
      <c r="L50" s="1052"/>
      <c r="M50" s="1052"/>
      <c r="N50" s="1052">
        <f t="shared" si="0"/>
        <v>0</v>
      </c>
      <c r="O50" s="1051"/>
      <c r="P50" s="1051"/>
      <c r="Q50" s="1051"/>
      <c r="R50" s="1122">
        <f t="shared" si="1"/>
        <v>0</v>
      </c>
      <c r="S50" s="1034">
        <v>24</v>
      </c>
    </row>
    <row r="51" spans="1:19">
      <c r="A51" s="1034">
        <v>25</v>
      </c>
      <c r="B51" s="985"/>
      <c r="C51" s="985"/>
      <c r="D51" s="1342">
        <v>345</v>
      </c>
      <c r="E51" s="1346">
        <v>345</v>
      </c>
      <c r="F51" s="2926" t="s">
        <v>5286</v>
      </c>
      <c r="G51" s="1346">
        <v>0.62</v>
      </c>
      <c r="H51" s="1338"/>
      <c r="I51" s="1092"/>
      <c r="J51" s="922"/>
      <c r="K51" s="2928" t="s">
        <v>5291</v>
      </c>
      <c r="L51" s="1052"/>
      <c r="M51" s="1052"/>
      <c r="N51" s="1052">
        <f t="shared" si="0"/>
        <v>0</v>
      </c>
      <c r="O51" s="1051"/>
      <c r="P51" s="1051"/>
      <c r="Q51" s="1051"/>
      <c r="R51" s="1122">
        <f t="shared" si="1"/>
        <v>0</v>
      </c>
      <c r="S51" s="1034">
        <v>25</v>
      </c>
    </row>
    <row r="52" spans="1:19">
      <c r="A52" s="1034">
        <v>26</v>
      </c>
      <c r="B52" s="985"/>
      <c r="C52" s="985"/>
      <c r="D52" s="1342">
        <v>345</v>
      </c>
      <c r="E52" s="1346">
        <v>345</v>
      </c>
      <c r="F52" s="2926" t="s">
        <v>5286</v>
      </c>
      <c r="G52" s="1346">
        <v>2.73</v>
      </c>
      <c r="H52" s="1338"/>
      <c r="I52" s="1092">
        <v>1</v>
      </c>
      <c r="J52" s="922"/>
      <c r="K52" s="2928" t="s">
        <v>5289</v>
      </c>
      <c r="L52" s="1052"/>
      <c r="M52" s="1052"/>
      <c r="N52" s="1052">
        <f t="shared" si="0"/>
        <v>0</v>
      </c>
      <c r="O52" s="1051"/>
      <c r="P52" s="1051"/>
      <c r="Q52" s="1051"/>
      <c r="R52" s="1122">
        <f t="shared" si="1"/>
        <v>0</v>
      </c>
      <c r="S52" s="1034">
        <v>26</v>
      </c>
    </row>
    <row r="53" spans="1:19">
      <c r="A53" s="1034">
        <v>27</v>
      </c>
      <c r="B53" s="985"/>
      <c r="C53" s="985"/>
      <c r="D53" s="1342">
        <v>345</v>
      </c>
      <c r="E53" s="1346">
        <v>345</v>
      </c>
      <c r="F53" s="2926" t="s">
        <v>5286</v>
      </c>
      <c r="G53" s="1346">
        <v>2.4300000000000002</v>
      </c>
      <c r="H53" s="1338"/>
      <c r="I53" s="1092">
        <v>1</v>
      </c>
      <c r="J53" s="922"/>
      <c r="K53" s="2928" t="s">
        <v>5289</v>
      </c>
      <c r="L53" s="1052"/>
      <c r="M53" s="1052"/>
      <c r="N53" s="1052">
        <f t="shared" si="0"/>
        <v>0</v>
      </c>
      <c r="O53" s="1051"/>
      <c r="P53" s="1051"/>
      <c r="Q53" s="1051"/>
      <c r="R53" s="1122">
        <f t="shared" si="1"/>
        <v>0</v>
      </c>
      <c r="S53" s="1034">
        <v>27</v>
      </c>
    </row>
    <row r="54" spans="1:19">
      <c r="A54" s="1034">
        <v>28</v>
      </c>
      <c r="B54" s="985"/>
      <c r="C54" s="985"/>
      <c r="D54" s="1342">
        <v>345</v>
      </c>
      <c r="E54" s="1346">
        <v>345</v>
      </c>
      <c r="F54" s="2926" t="s">
        <v>5285</v>
      </c>
      <c r="G54" s="1346">
        <v>0.16</v>
      </c>
      <c r="H54" s="1338"/>
      <c r="I54" s="1092"/>
      <c r="J54" s="922"/>
      <c r="K54" s="2928" t="s">
        <v>5289</v>
      </c>
      <c r="L54" s="1052"/>
      <c r="M54" s="1052"/>
      <c r="N54" s="1052">
        <f t="shared" si="0"/>
        <v>0</v>
      </c>
      <c r="O54" s="1051"/>
      <c r="P54" s="1051"/>
      <c r="Q54" s="1051"/>
      <c r="R54" s="1122">
        <f t="shared" si="1"/>
        <v>0</v>
      </c>
      <c r="S54" s="1034">
        <v>28</v>
      </c>
    </row>
    <row r="55" spans="1:19">
      <c r="A55" s="1034">
        <v>29</v>
      </c>
      <c r="B55" s="73" t="s">
        <v>5268</v>
      </c>
      <c r="C55" s="73" t="s">
        <v>5280</v>
      </c>
      <c r="D55" s="1342">
        <v>230</v>
      </c>
      <c r="E55" s="1346">
        <v>230</v>
      </c>
      <c r="F55" s="2926" t="s">
        <v>5285</v>
      </c>
      <c r="G55" s="1346">
        <v>12.89</v>
      </c>
      <c r="H55" s="1338"/>
      <c r="I55" s="1092">
        <v>1</v>
      </c>
      <c r="J55" s="922"/>
      <c r="K55" s="2928" t="s">
        <v>5287</v>
      </c>
      <c r="L55" s="1052"/>
      <c r="M55" s="1052"/>
      <c r="N55" s="1052">
        <f t="shared" si="0"/>
        <v>0</v>
      </c>
      <c r="O55" s="1051"/>
      <c r="P55" s="1051"/>
      <c r="Q55" s="1051"/>
      <c r="R55" s="1122">
        <f t="shared" si="1"/>
        <v>0</v>
      </c>
      <c r="S55" s="1034">
        <v>29</v>
      </c>
    </row>
    <row r="56" spans="1:19">
      <c r="A56" s="1034">
        <v>30</v>
      </c>
      <c r="B56" s="73" t="s">
        <v>5269</v>
      </c>
      <c r="C56" s="73" t="s">
        <v>5281</v>
      </c>
      <c r="D56" s="1342">
        <v>230</v>
      </c>
      <c r="E56" s="1346">
        <v>230</v>
      </c>
      <c r="F56" s="2926" t="s">
        <v>5285</v>
      </c>
      <c r="G56" s="1346">
        <v>17.46</v>
      </c>
      <c r="H56" s="1338"/>
      <c r="I56" s="1092">
        <v>1</v>
      </c>
      <c r="J56" s="922"/>
      <c r="K56" s="2928" t="s">
        <v>5291</v>
      </c>
      <c r="L56" s="1052"/>
      <c r="M56" s="1052"/>
      <c r="N56" s="1052">
        <f t="shared" si="0"/>
        <v>0</v>
      </c>
      <c r="O56" s="1051"/>
      <c r="P56" s="1051"/>
      <c r="Q56" s="1051"/>
      <c r="R56" s="1122">
        <f t="shared" si="1"/>
        <v>0</v>
      </c>
      <c r="S56" s="1034">
        <v>30</v>
      </c>
    </row>
    <row r="57" spans="1:19">
      <c r="A57" s="1034">
        <v>31</v>
      </c>
      <c r="B57" s="985"/>
      <c r="C57" s="985"/>
      <c r="D57" s="1342">
        <v>230</v>
      </c>
      <c r="E57" s="1346">
        <v>230</v>
      </c>
      <c r="F57" s="2926" t="s">
        <v>5286</v>
      </c>
      <c r="G57" s="1346">
        <v>0.5</v>
      </c>
      <c r="H57" s="1338"/>
      <c r="I57" s="1092"/>
      <c r="J57" s="922"/>
      <c r="K57" s="2928" t="s">
        <v>5291</v>
      </c>
      <c r="L57" s="1052"/>
      <c r="M57" s="1052"/>
      <c r="N57" s="1052">
        <f t="shared" si="0"/>
        <v>0</v>
      </c>
      <c r="O57" s="1051"/>
      <c r="P57" s="1051"/>
      <c r="Q57" s="1051"/>
      <c r="R57" s="1122">
        <f t="shared" si="1"/>
        <v>0</v>
      </c>
      <c r="S57" s="1034">
        <v>31</v>
      </c>
    </row>
    <row r="58" spans="1:19">
      <c r="A58" s="1034">
        <v>32</v>
      </c>
      <c r="B58" s="73" t="s">
        <v>5270</v>
      </c>
      <c r="C58" s="73" t="s">
        <v>5282</v>
      </c>
      <c r="D58" s="1342">
        <v>230</v>
      </c>
      <c r="E58" s="1346">
        <v>230</v>
      </c>
      <c r="F58" s="2926" t="s">
        <v>5285</v>
      </c>
      <c r="G58" s="1346">
        <v>30.8</v>
      </c>
      <c r="H58" s="1338"/>
      <c r="I58" s="1092">
        <v>1</v>
      </c>
      <c r="J58" s="922"/>
      <c r="K58" s="2928" t="s">
        <v>5291</v>
      </c>
      <c r="L58" s="1052"/>
      <c r="M58" s="1052"/>
      <c r="N58" s="1052">
        <f t="shared" si="0"/>
        <v>0</v>
      </c>
      <c r="O58" s="1051"/>
      <c r="P58" s="1051"/>
      <c r="Q58" s="1051"/>
      <c r="R58" s="1122">
        <f t="shared" si="1"/>
        <v>0</v>
      </c>
      <c r="S58" s="1034">
        <v>32</v>
      </c>
    </row>
    <row r="59" spans="1:19">
      <c r="A59" s="1034">
        <v>33</v>
      </c>
      <c r="B59" s="73" t="s">
        <v>5271</v>
      </c>
      <c r="C59" s="73" t="s">
        <v>5283</v>
      </c>
      <c r="D59" s="1342">
        <v>230</v>
      </c>
      <c r="E59" s="1346">
        <v>230</v>
      </c>
      <c r="F59" s="2926" t="s">
        <v>5285</v>
      </c>
      <c r="G59" s="1346">
        <v>3.04</v>
      </c>
      <c r="H59" s="1338"/>
      <c r="I59" s="1092">
        <v>1</v>
      </c>
      <c r="J59" s="922"/>
      <c r="K59" s="2928" t="s">
        <v>5291</v>
      </c>
      <c r="L59" s="1052"/>
      <c r="M59" s="1052"/>
      <c r="N59" s="1052">
        <f t="shared" si="0"/>
        <v>0</v>
      </c>
      <c r="O59" s="1051"/>
      <c r="P59" s="1051"/>
      <c r="Q59" s="1051"/>
      <c r="R59" s="1122">
        <f t="shared" si="1"/>
        <v>0</v>
      </c>
      <c r="S59" s="1034">
        <v>33</v>
      </c>
    </row>
    <row r="60" spans="1:19">
      <c r="A60" s="1034">
        <v>34</v>
      </c>
      <c r="B60" s="985"/>
      <c r="C60" s="985"/>
      <c r="D60" s="1342">
        <v>230</v>
      </c>
      <c r="E60" s="1346">
        <v>230</v>
      </c>
      <c r="F60" s="2926" t="s">
        <v>5286</v>
      </c>
      <c r="G60" s="1346">
        <v>9.4</v>
      </c>
      <c r="H60" s="1338"/>
      <c r="I60" s="1092">
        <v>1</v>
      </c>
      <c r="J60" s="922"/>
      <c r="K60" s="2928" t="s">
        <v>5291</v>
      </c>
      <c r="L60" s="1052"/>
      <c r="M60" s="1052"/>
      <c r="N60" s="1052">
        <f t="shared" si="0"/>
        <v>0</v>
      </c>
      <c r="O60" s="1051"/>
      <c r="P60" s="1051"/>
      <c r="Q60" s="1051"/>
      <c r="R60" s="1122">
        <f t="shared" si="1"/>
        <v>0</v>
      </c>
      <c r="S60" s="1034">
        <v>34</v>
      </c>
    </row>
    <row r="61" spans="1:19" ht="15.75" thickBot="1">
      <c r="A61" s="1053">
        <v>35</v>
      </c>
      <c r="B61" s="114" t="s">
        <v>5271</v>
      </c>
      <c r="C61" s="114" t="s">
        <v>5284</v>
      </c>
      <c r="D61" s="1343">
        <v>230</v>
      </c>
      <c r="E61" s="1347">
        <v>230</v>
      </c>
      <c r="F61" s="2927" t="s">
        <v>5285</v>
      </c>
      <c r="G61" s="1347">
        <v>11.47</v>
      </c>
      <c r="H61" s="1339"/>
      <c r="I61" s="1100">
        <v>1</v>
      </c>
      <c r="J61" s="922"/>
      <c r="K61" s="2928" t="s">
        <v>5287</v>
      </c>
      <c r="L61" s="1052"/>
      <c r="M61" s="1052"/>
      <c r="N61" s="1052">
        <f t="shared" si="0"/>
        <v>0</v>
      </c>
      <c r="O61" s="1051"/>
      <c r="P61" s="1051"/>
      <c r="Q61" s="1051"/>
      <c r="R61" s="1122">
        <f t="shared" si="1"/>
        <v>0</v>
      </c>
      <c r="S61" s="1034">
        <v>35</v>
      </c>
    </row>
    <row r="62" spans="1:19" ht="15.75" thickBot="1">
      <c r="A62" s="1053">
        <v>36</v>
      </c>
      <c r="B62" s="974"/>
      <c r="C62" s="974"/>
      <c r="D62" s="974"/>
      <c r="E62" s="974"/>
      <c r="F62" s="1046" t="s">
        <v>2322</v>
      </c>
      <c r="G62" s="1347">
        <f>SUM(G27:G61)</f>
        <v>639.36999999999989</v>
      </c>
      <c r="H62" s="1337">
        <f>SUM(H27:H61)</f>
        <v>0</v>
      </c>
      <c r="I62" s="1099">
        <f>SUM(I27:I61)</f>
        <v>16</v>
      </c>
      <c r="J62" s="922"/>
      <c r="K62" s="2929"/>
      <c r="L62" s="1124">
        <f t="shared" ref="L62:R62" si="2">SUM(L27:L61)</f>
        <v>0</v>
      </c>
      <c r="M62" s="1124">
        <f t="shared" si="2"/>
        <v>0</v>
      </c>
      <c r="N62" s="1124">
        <f t="shared" si="2"/>
        <v>0</v>
      </c>
      <c r="O62" s="1124">
        <f t="shared" si="2"/>
        <v>0</v>
      </c>
      <c r="P62" s="1124">
        <f t="shared" si="2"/>
        <v>0</v>
      </c>
      <c r="Q62" s="1124">
        <f t="shared" si="2"/>
        <v>0</v>
      </c>
      <c r="R62" s="1124">
        <f t="shared" si="2"/>
        <v>0</v>
      </c>
      <c r="S62" s="1123">
        <v>36</v>
      </c>
    </row>
    <row r="63" spans="1:19">
      <c r="A63" s="1111"/>
      <c r="B63" s="1111"/>
      <c r="C63" s="1111"/>
      <c r="D63" s="1111"/>
      <c r="E63" s="1111"/>
      <c r="F63" s="1115"/>
      <c r="G63" s="1125"/>
      <c r="H63" s="1125"/>
      <c r="I63" s="1125"/>
      <c r="J63" s="922"/>
      <c r="K63" s="1111"/>
      <c r="L63" s="1126"/>
      <c r="M63" s="1126"/>
      <c r="N63" s="1126"/>
      <c r="O63" s="1126"/>
      <c r="P63" s="1126"/>
      <c r="Q63" s="1126"/>
      <c r="R63" s="1126"/>
      <c r="S63" s="1111"/>
    </row>
    <row r="64" spans="1:19" ht="15.75">
      <c r="A64" s="115" t="s">
        <v>3808</v>
      </c>
      <c r="B64" s="922"/>
      <c r="C64" s="922"/>
      <c r="D64" s="922"/>
      <c r="E64" s="922"/>
      <c r="F64" s="922"/>
      <c r="G64" s="922"/>
      <c r="H64" s="922"/>
      <c r="I64" s="922"/>
      <c r="J64" s="922"/>
      <c r="K64" s="115" t="s">
        <v>3808</v>
      </c>
      <c r="L64" s="922"/>
      <c r="M64" s="922"/>
      <c r="N64" s="922"/>
      <c r="O64" s="923"/>
    </row>
    <row r="65" spans="1:19">
      <c r="A65" s="923" t="s">
        <v>2666</v>
      </c>
      <c r="B65" s="923"/>
      <c r="C65" s="923"/>
      <c r="D65" s="923"/>
      <c r="E65" s="923"/>
      <c r="F65" s="923"/>
      <c r="G65" s="923"/>
      <c r="H65" s="923"/>
      <c r="I65" s="923"/>
      <c r="J65" s="922"/>
      <c r="K65" s="923" t="s">
        <v>2667</v>
      </c>
      <c r="L65" s="923"/>
      <c r="M65" s="923"/>
      <c r="N65" s="923"/>
      <c r="O65" s="923"/>
      <c r="P65" s="923"/>
      <c r="Q65" s="923"/>
      <c r="R65" s="923"/>
      <c r="S65" s="923"/>
    </row>
    <row r="67" spans="1:19" ht="15.75">
      <c r="A67" s="71" t="s">
        <v>1402</v>
      </c>
      <c r="B67" s="923"/>
      <c r="C67" s="923"/>
      <c r="D67" s="923"/>
      <c r="E67" s="923"/>
      <c r="F67" s="923"/>
      <c r="G67" s="923"/>
      <c r="H67" s="923"/>
      <c r="I67" s="923"/>
    </row>
    <row r="69" spans="1:19" ht="16.5" thickBot="1">
      <c r="A69" s="990" t="str">
        <f>'Data Sheet'!$C$25</f>
        <v xml:space="preserve"> New York State Electric &amp; Gas Corporation</v>
      </c>
      <c r="B69" s="974"/>
      <c r="C69" s="974"/>
      <c r="D69" s="974"/>
      <c r="E69" s="974"/>
      <c r="F69" s="974"/>
      <c r="G69" s="980" t="str">
        <f>'Data Sheet'!$C$40</f>
        <v xml:space="preserve"> </v>
      </c>
      <c r="H69" s="922" t="str">
        <f>'Data Sheet'!$C$38</f>
        <v>12/31/2016</v>
      </c>
      <c r="I69" s="1036"/>
      <c r="J69" s="922"/>
      <c r="K69" s="990" t="str">
        <f>'Data Sheet'!$C$25</f>
        <v xml:space="preserve"> New York State Electric &amp; Gas Corporation</v>
      </c>
      <c r="L69" s="974"/>
      <c r="M69" s="974"/>
      <c r="N69" s="974"/>
      <c r="O69" s="974"/>
      <c r="P69" s="974"/>
      <c r="Q69" s="980" t="str">
        <f>'Data Sheet'!$C$40</f>
        <v xml:space="preserve"> </v>
      </c>
      <c r="R69" s="922" t="str">
        <f>'Data Sheet'!$C$38</f>
        <v>12/31/2016</v>
      </c>
      <c r="S69" s="1036"/>
    </row>
    <row r="70" spans="1:19" ht="16.5" thickBot="1">
      <c r="A70" s="645" t="s">
        <v>2967</v>
      </c>
      <c r="B70" s="580"/>
      <c r="C70" s="580"/>
      <c r="D70" s="1036"/>
      <c r="E70" s="1036"/>
      <c r="F70" s="1036"/>
      <c r="G70" s="1038"/>
      <c r="H70" s="1038"/>
      <c r="I70" s="1047"/>
      <c r="J70" s="922"/>
      <c r="K70" s="645" t="s">
        <v>2967</v>
      </c>
      <c r="L70" s="580"/>
      <c r="M70" s="580"/>
      <c r="N70" s="1036"/>
      <c r="O70" s="1036"/>
      <c r="P70" s="1036"/>
      <c r="Q70" s="1038"/>
      <c r="R70" s="1038"/>
      <c r="S70" s="1047"/>
    </row>
    <row r="71" spans="1:19">
      <c r="A71" s="1030"/>
      <c r="B71" s="922"/>
      <c r="C71" s="985"/>
      <c r="D71" s="923" t="s">
        <v>2616</v>
      </c>
      <c r="E71" s="983"/>
      <c r="F71" s="985"/>
      <c r="G71" s="923" t="s">
        <v>2617</v>
      </c>
      <c r="H71" s="923"/>
      <c r="I71" s="1062"/>
      <c r="J71" s="922"/>
      <c r="K71" s="1030"/>
      <c r="L71" s="1041" t="s">
        <v>2618</v>
      </c>
      <c r="M71" s="1041"/>
      <c r="N71" s="1015"/>
      <c r="O71" s="1056"/>
      <c r="P71" s="1056"/>
      <c r="Q71" s="1056"/>
      <c r="R71" s="1056"/>
      <c r="S71" s="1062"/>
    </row>
    <row r="72" spans="1:19">
      <c r="A72" s="1043"/>
      <c r="B72" s="923" t="s">
        <v>2619</v>
      </c>
      <c r="C72" s="983"/>
      <c r="D72" s="640" t="s">
        <v>2620</v>
      </c>
      <c r="E72" s="983"/>
      <c r="F72" s="935" t="s">
        <v>2621</v>
      </c>
      <c r="G72" s="640" t="s">
        <v>2622</v>
      </c>
      <c r="H72" s="923"/>
      <c r="I72" s="1043" t="s">
        <v>1776</v>
      </c>
      <c r="J72" s="922"/>
      <c r="K72" s="1043" t="s">
        <v>2623</v>
      </c>
      <c r="L72" s="640" t="s">
        <v>2624</v>
      </c>
      <c r="M72" s="923"/>
      <c r="N72" s="641"/>
      <c r="O72" s="923" t="s">
        <v>2625</v>
      </c>
      <c r="P72" s="923"/>
      <c r="Q72" s="640"/>
      <c r="R72" s="923"/>
      <c r="S72" s="1043"/>
    </row>
    <row r="73" spans="1:19" ht="15.75" thickBot="1">
      <c r="A73" s="1043" t="s">
        <v>1718</v>
      </c>
      <c r="B73" s="974"/>
      <c r="C73" s="1001"/>
      <c r="D73" s="642" t="s">
        <v>2626</v>
      </c>
      <c r="E73" s="1047"/>
      <c r="F73" s="935" t="s">
        <v>2627</v>
      </c>
      <c r="G73" s="642" t="s">
        <v>2649</v>
      </c>
      <c r="H73" s="1036"/>
      <c r="I73" s="1043" t="s">
        <v>522</v>
      </c>
      <c r="J73" s="922"/>
      <c r="K73" s="1043" t="s">
        <v>2650</v>
      </c>
      <c r="L73" s="642" t="s">
        <v>2651</v>
      </c>
      <c r="M73" s="1036"/>
      <c r="N73" s="643"/>
      <c r="O73" s="1012"/>
      <c r="P73" s="1012"/>
      <c r="Q73" s="644"/>
      <c r="R73" s="1046"/>
      <c r="S73" s="1043" t="s">
        <v>1718</v>
      </c>
    </row>
    <row r="74" spans="1:19">
      <c r="A74" s="1043" t="s">
        <v>1721</v>
      </c>
      <c r="B74" s="935" t="s">
        <v>2652</v>
      </c>
      <c r="C74" s="935" t="s">
        <v>2653</v>
      </c>
      <c r="D74" s="935" t="s">
        <v>2654</v>
      </c>
      <c r="E74" s="935" t="s">
        <v>2655</v>
      </c>
      <c r="F74" s="935" t="s">
        <v>2656</v>
      </c>
      <c r="G74" s="983" t="s">
        <v>2657</v>
      </c>
      <c r="H74" s="983" t="s">
        <v>2657</v>
      </c>
      <c r="I74" s="1043" t="s">
        <v>2658</v>
      </c>
      <c r="J74" s="922"/>
      <c r="K74" s="1043" t="s">
        <v>2659</v>
      </c>
      <c r="L74" s="935" t="s">
        <v>2660</v>
      </c>
      <c r="M74" s="935" t="s">
        <v>2661</v>
      </c>
      <c r="N74" s="935" t="s">
        <v>2662</v>
      </c>
      <c r="O74" s="935" t="s">
        <v>3617</v>
      </c>
      <c r="P74" s="935" t="s">
        <v>3609</v>
      </c>
      <c r="Q74" s="935" t="s">
        <v>599</v>
      </c>
      <c r="R74" s="967" t="s">
        <v>2322</v>
      </c>
      <c r="S74" s="1043" t="s">
        <v>1721</v>
      </c>
    </row>
    <row r="75" spans="1:19">
      <c r="A75" s="1034"/>
      <c r="B75" s="985"/>
      <c r="C75" s="935"/>
      <c r="D75" s="985"/>
      <c r="E75" s="935"/>
      <c r="F75" s="935"/>
      <c r="G75" s="983" t="s">
        <v>2663</v>
      </c>
      <c r="H75" s="983" t="s">
        <v>2664</v>
      </c>
      <c r="I75" s="1034"/>
      <c r="J75" s="922"/>
      <c r="K75" s="1034"/>
      <c r="L75" s="985"/>
      <c r="M75" s="935" t="s">
        <v>2665</v>
      </c>
      <c r="N75" s="985"/>
      <c r="O75" s="935" t="s">
        <v>2075</v>
      </c>
      <c r="P75" s="935" t="s">
        <v>2075</v>
      </c>
      <c r="Q75" s="985"/>
      <c r="R75" s="935" t="s">
        <v>2075</v>
      </c>
      <c r="S75" s="1034"/>
    </row>
    <row r="76" spans="1:19" ht="15.75" thickBot="1">
      <c r="A76" s="1053"/>
      <c r="B76" s="1046" t="s">
        <v>3007</v>
      </c>
      <c r="C76" s="1046" t="s">
        <v>3008</v>
      </c>
      <c r="D76" s="1046" t="s">
        <v>3009</v>
      </c>
      <c r="E76" s="1046" t="s">
        <v>3010</v>
      </c>
      <c r="F76" s="1046" t="s">
        <v>2337</v>
      </c>
      <c r="G76" s="1047" t="s">
        <v>2338</v>
      </c>
      <c r="H76" s="1047" t="s">
        <v>2339</v>
      </c>
      <c r="I76" s="1047" t="s">
        <v>2340</v>
      </c>
      <c r="J76" s="922"/>
      <c r="K76" s="1045" t="s">
        <v>2341</v>
      </c>
      <c r="L76" s="1046" t="s">
        <v>2342</v>
      </c>
      <c r="M76" s="1046" t="s">
        <v>2343</v>
      </c>
      <c r="N76" s="1046" t="s">
        <v>2344</v>
      </c>
      <c r="O76" s="1046" t="s">
        <v>181</v>
      </c>
      <c r="P76" s="1046" t="s">
        <v>182</v>
      </c>
      <c r="Q76" s="1046" t="s">
        <v>183</v>
      </c>
      <c r="R76" s="1036" t="s">
        <v>184</v>
      </c>
      <c r="S76" s="1053"/>
    </row>
    <row r="77" spans="1:19">
      <c r="A77" s="1034">
        <v>1</v>
      </c>
      <c r="B77" s="73" t="s">
        <v>5292</v>
      </c>
      <c r="C77" s="73" t="s">
        <v>5295</v>
      </c>
      <c r="D77" s="1342">
        <v>230</v>
      </c>
      <c r="E77" s="1346">
        <v>230</v>
      </c>
      <c r="F77" s="2911" t="s">
        <v>5285</v>
      </c>
      <c r="G77" s="1346">
        <v>50.93</v>
      </c>
      <c r="H77" s="1117"/>
      <c r="I77" s="1092">
        <v>1</v>
      </c>
      <c r="J77" s="922"/>
      <c r="K77" s="2928" t="s">
        <v>5287</v>
      </c>
      <c r="L77" s="1052"/>
      <c r="M77" s="1052"/>
      <c r="N77" s="1052">
        <f t="shared" ref="N77:N128" si="3">L77+M77</f>
        <v>0</v>
      </c>
      <c r="O77" s="1336"/>
      <c r="P77" s="1336"/>
      <c r="Q77" s="1336"/>
      <c r="R77" s="1338">
        <f t="shared" ref="R77:R128" si="4">SUM(O77:Q77)</f>
        <v>0</v>
      </c>
      <c r="S77" s="1034">
        <v>1</v>
      </c>
    </row>
    <row r="78" spans="1:19">
      <c r="A78" s="1034">
        <v>2</v>
      </c>
      <c r="B78" s="73" t="s">
        <v>5262</v>
      </c>
      <c r="C78" s="73" t="s">
        <v>5296</v>
      </c>
      <c r="D78" s="1342">
        <v>230</v>
      </c>
      <c r="E78" s="1346">
        <v>230</v>
      </c>
      <c r="F78" s="2911" t="s">
        <v>5285</v>
      </c>
      <c r="G78" s="1346">
        <v>1.24</v>
      </c>
      <c r="H78" s="1121"/>
      <c r="I78" s="1092">
        <v>1</v>
      </c>
      <c r="J78" s="922"/>
      <c r="K78" s="2928" t="s">
        <v>5287</v>
      </c>
      <c r="L78" s="1052"/>
      <c r="M78" s="1052"/>
      <c r="N78" s="1052">
        <f t="shared" si="3"/>
        <v>0</v>
      </c>
      <c r="O78" s="1336"/>
      <c r="P78" s="1336"/>
      <c r="Q78" s="1336"/>
      <c r="R78" s="1338">
        <f t="shared" si="4"/>
        <v>0</v>
      </c>
      <c r="S78" s="1034">
        <v>2</v>
      </c>
    </row>
    <row r="79" spans="1:19">
      <c r="A79" s="1034">
        <v>3</v>
      </c>
      <c r="B79" s="985"/>
      <c r="C79" s="985"/>
      <c r="D79" s="1342">
        <v>230</v>
      </c>
      <c r="E79" s="1346">
        <v>230</v>
      </c>
      <c r="F79" s="2911" t="s">
        <v>5286</v>
      </c>
      <c r="G79" s="1346">
        <v>0.63</v>
      </c>
      <c r="H79" s="1121"/>
      <c r="I79" s="1092"/>
      <c r="J79" s="922"/>
      <c r="K79" s="2928" t="s">
        <v>5291</v>
      </c>
      <c r="L79" s="1052"/>
      <c r="M79" s="1052"/>
      <c r="N79" s="1052">
        <f t="shared" si="3"/>
        <v>0</v>
      </c>
      <c r="O79" s="1336"/>
      <c r="P79" s="1336"/>
      <c r="Q79" s="1336"/>
      <c r="R79" s="1338">
        <f t="shared" si="4"/>
        <v>0</v>
      </c>
      <c r="S79" s="1034">
        <v>3</v>
      </c>
    </row>
    <row r="80" spans="1:19">
      <c r="A80" s="1034">
        <v>4</v>
      </c>
      <c r="B80" s="985"/>
      <c r="C80" s="985"/>
      <c r="D80" s="1342">
        <v>230</v>
      </c>
      <c r="E80" s="1346">
        <v>230</v>
      </c>
      <c r="F80" s="2911" t="s">
        <v>5286</v>
      </c>
      <c r="G80" s="1346">
        <v>0.13</v>
      </c>
      <c r="H80" s="1121"/>
      <c r="I80" s="1092"/>
      <c r="J80" s="922"/>
      <c r="K80" s="2928" t="s">
        <v>5287</v>
      </c>
      <c r="L80" s="1052"/>
      <c r="M80" s="1052"/>
      <c r="N80" s="1052">
        <f t="shared" si="3"/>
        <v>0</v>
      </c>
      <c r="O80" s="1336"/>
      <c r="P80" s="1336"/>
      <c r="Q80" s="1336"/>
      <c r="R80" s="1338">
        <f t="shared" si="4"/>
        <v>0</v>
      </c>
      <c r="S80" s="1034">
        <v>4</v>
      </c>
    </row>
    <row r="81" spans="1:19">
      <c r="A81" s="1034">
        <v>5</v>
      </c>
      <c r="B81" s="73" t="s">
        <v>5293</v>
      </c>
      <c r="C81" s="73" t="s">
        <v>5297</v>
      </c>
      <c r="D81" s="1342">
        <v>230</v>
      </c>
      <c r="E81" s="1346">
        <v>230</v>
      </c>
      <c r="F81" s="2911" t="s">
        <v>5285</v>
      </c>
      <c r="G81" s="1346">
        <v>11.1</v>
      </c>
      <c r="H81" s="1121"/>
      <c r="I81" s="1092">
        <v>1</v>
      </c>
      <c r="J81" s="922"/>
      <c r="K81" s="2928" t="s">
        <v>5287</v>
      </c>
      <c r="L81" s="1052"/>
      <c r="M81" s="1052"/>
      <c r="N81" s="1052">
        <f t="shared" si="3"/>
        <v>0</v>
      </c>
      <c r="O81" s="1336"/>
      <c r="P81" s="1336"/>
      <c r="Q81" s="1336"/>
      <c r="R81" s="1338">
        <f t="shared" si="4"/>
        <v>0</v>
      </c>
      <c r="S81" s="1034">
        <v>5</v>
      </c>
    </row>
    <row r="82" spans="1:19">
      <c r="A82" s="1049">
        <v>6</v>
      </c>
      <c r="B82" s="985"/>
      <c r="C82" s="985"/>
      <c r="D82" s="1342">
        <v>230</v>
      </c>
      <c r="E82" s="1346">
        <v>230</v>
      </c>
      <c r="F82" s="2911" t="s">
        <v>5286</v>
      </c>
      <c r="G82" s="1346">
        <v>1</v>
      </c>
      <c r="H82" s="995"/>
      <c r="I82" s="1092"/>
      <c r="J82" s="922"/>
      <c r="K82" s="2928" t="s">
        <v>5291</v>
      </c>
      <c r="L82" s="1052"/>
      <c r="M82" s="1052"/>
      <c r="N82" s="1052">
        <f t="shared" si="3"/>
        <v>0</v>
      </c>
      <c r="O82" s="1336"/>
      <c r="P82" s="1336"/>
      <c r="Q82" s="1336"/>
      <c r="R82" s="1338">
        <f t="shared" si="4"/>
        <v>0</v>
      </c>
      <c r="S82" s="1034">
        <v>6</v>
      </c>
    </row>
    <row r="83" spans="1:19">
      <c r="A83" s="1049">
        <v>7</v>
      </c>
      <c r="B83" s="73" t="s">
        <v>5262</v>
      </c>
      <c r="C83" s="73" t="s">
        <v>5299</v>
      </c>
      <c r="D83" s="1342">
        <v>230</v>
      </c>
      <c r="E83" s="1346">
        <v>230</v>
      </c>
      <c r="F83" s="2911" t="s">
        <v>5285</v>
      </c>
      <c r="G83" s="1346">
        <v>42.27</v>
      </c>
      <c r="H83" s="995"/>
      <c r="I83" s="1092">
        <v>1</v>
      </c>
      <c r="J83" s="922"/>
      <c r="K83" s="2928" t="s">
        <v>5291</v>
      </c>
      <c r="L83" s="1052"/>
      <c r="M83" s="1052"/>
      <c r="N83" s="1052">
        <f t="shared" si="3"/>
        <v>0</v>
      </c>
      <c r="O83" s="1336"/>
      <c r="P83" s="1336"/>
      <c r="Q83" s="1336"/>
      <c r="R83" s="1338">
        <f t="shared" si="4"/>
        <v>0</v>
      </c>
      <c r="S83" s="1034">
        <v>7</v>
      </c>
    </row>
    <row r="84" spans="1:19">
      <c r="A84" s="1049">
        <v>8</v>
      </c>
      <c r="B84" s="985"/>
      <c r="C84" s="985"/>
      <c r="D84" s="1342">
        <v>230</v>
      </c>
      <c r="E84" s="1346">
        <v>230</v>
      </c>
      <c r="F84" s="2911" t="s">
        <v>5286</v>
      </c>
      <c r="G84" s="1346">
        <v>0.23</v>
      </c>
      <c r="H84" s="995"/>
      <c r="I84" s="1092"/>
      <c r="J84" s="922"/>
      <c r="K84" s="2928" t="s">
        <v>5291</v>
      </c>
      <c r="L84" s="1052"/>
      <c r="M84" s="1052"/>
      <c r="N84" s="1052">
        <f t="shared" si="3"/>
        <v>0</v>
      </c>
      <c r="O84" s="1336"/>
      <c r="P84" s="1336"/>
      <c r="Q84" s="1336"/>
      <c r="R84" s="1338">
        <f t="shared" si="4"/>
        <v>0</v>
      </c>
      <c r="S84" s="1034">
        <v>8</v>
      </c>
    </row>
    <row r="85" spans="1:19">
      <c r="A85" s="1049">
        <v>9</v>
      </c>
      <c r="B85" s="73" t="s">
        <v>5293</v>
      </c>
      <c r="C85" s="73" t="s">
        <v>5298</v>
      </c>
      <c r="D85" s="1342">
        <v>230</v>
      </c>
      <c r="E85" s="1346">
        <v>230</v>
      </c>
      <c r="F85" s="2911" t="s">
        <v>5285</v>
      </c>
      <c r="G85" s="1346">
        <v>0.14000000000000001</v>
      </c>
      <c r="H85" s="995"/>
      <c r="I85" s="1092">
        <v>1</v>
      </c>
      <c r="J85" s="922"/>
      <c r="K85" s="2928" t="s">
        <v>5287</v>
      </c>
      <c r="L85" s="1052"/>
      <c r="M85" s="1052"/>
      <c r="N85" s="1052">
        <f t="shared" si="3"/>
        <v>0</v>
      </c>
      <c r="O85" s="1336"/>
      <c r="P85" s="1336"/>
      <c r="Q85" s="1336"/>
      <c r="R85" s="1338">
        <f t="shared" si="4"/>
        <v>0</v>
      </c>
      <c r="S85" s="1034">
        <v>9</v>
      </c>
    </row>
    <row r="86" spans="1:19">
      <c r="A86" s="1049">
        <v>10</v>
      </c>
      <c r="B86" s="985"/>
      <c r="C86" s="985"/>
      <c r="D86" s="1342">
        <v>230</v>
      </c>
      <c r="E86" s="1346">
        <v>230</v>
      </c>
      <c r="F86" s="2911" t="s">
        <v>5286</v>
      </c>
      <c r="G86" s="1346">
        <v>0.2</v>
      </c>
      <c r="H86" s="995"/>
      <c r="I86" s="1092"/>
      <c r="J86" s="922"/>
      <c r="K86" s="2928" t="s">
        <v>5287</v>
      </c>
      <c r="L86" s="1052"/>
      <c r="M86" s="1052"/>
      <c r="N86" s="1052">
        <f t="shared" si="3"/>
        <v>0</v>
      </c>
      <c r="O86" s="1336"/>
      <c r="P86" s="1336"/>
      <c r="Q86" s="1336"/>
      <c r="R86" s="1338">
        <f t="shared" si="4"/>
        <v>0</v>
      </c>
      <c r="S86" s="1034">
        <v>10</v>
      </c>
    </row>
    <row r="87" spans="1:19">
      <c r="A87" s="1049">
        <v>11</v>
      </c>
      <c r="B87" s="73" t="s">
        <v>5294</v>
      </c>
      <c r="C87" s="73" t="s">
        <v>5300</v>
      </c>
      <c r="D87" s="1342">
        <v>230</v>
      </c>
      <c r="E87" s="1346">
        <v>230</v>
      </c>
      <c r="F87" s="2911" t="s">
        <v>5286</v>
      </c>
      <c r="G87" s="1346">
        <v>12.46</v>
      </c>
      <c r="H87" s="995"/>
      <c r="I87" s="1092">
        <v>1</v>
      </c>
      <c r="J87" s="922"/>
      <c r="K87" s="2928" t="s">
        <v>5302</v>
      </c>
      <c r="L87" s="1052"/>
      <c r="M87" s="1052"/>
      <c r="N87" s="1052">
        <f t="shared" si="3"/>
        <v>0</v>
      </c>
      <c r="O87" s="1336"/>
      <c r="P87" s="1336"/>
      <c r="Q87" s="1336"/>
      <c r="R87" s="1338">
        <f t="shared" si="4"/>
        <v>0</v>
      </c>
      <c r="S87" s="1034">
        <v>11</v>
      </c>
    </row>
    <row r="88" spans="1:19">
      <c r="A88" s="1049">
        <v>12</v>
      </c>
      <c r="B88" s="73" t="s">
        <v>5268</v>
      </c>
      <c r="C88" s="73" t="s">
        <v>5301</v>
      </c>
      <c r="D88" s="1342">
        <v>230</v>
      </c>
      <c r="E88" s="1346">
        <v>230</v>
      </c>
      <c r="F88" s="2911" t="s">
        <v>5285</v>
      </c>
      <c r="G88" s="1346">
        <v>27.3</v>
      </c>
      <c r="H88" s="995"/>
      <c r="I88" s="1092">
        <v>1</v>
      </c>
      <c r="J88" s="922"/>
      <c r="K88" s="2928" t="s">
        <v>5303</v>
      </c>
      <c r="L88" s="1052"/>
      <c r="M88" s="1052"/>
      <c r="N88" s="1052">
        <f t="shared" si="3"/>
        <v>0</v>
      </c>
      <c r="O88" s="1336"/>
      <c r="P88" s="1336"/>
      <c r="Q88" s="1336"/>
      <c r="R88" s="1338">
        <f t="shared" si="4"/>
        <v>0</v>
      </c>
      <c r="S88" s="1034">
        <v>12</v>
      </c>
    </row>
    <row r="89" spans="1:19">
      <c r="A89" s="1049">
        <v>13</v>
      </c>
      <c r="B89" s="985"/>
      <c r="C89" s="985"/>
      <c r="D89" s="1342">
        <v>230</v>
      </c>
      <c r="E89" s="1346">
        <v>230</v>
      </c>
      <c r="F89" s="2911" t="s">
        <v>5286</v>
      </c>
      <c r="G89" s="1346">
        <v>1.9</v>
      </c>
      <c r="H89" s="995"/>
      <c r="I89" s="1092"/>
      <c r="J89" s="922"/>
      <c r="K89" s="2928" t="s">
        <v>5304</v>
      </c>
      <c r="L89" s="1052"/>
      <c r="M89" s="1052"/>
      <c r="N89" s="1052">
        <f t="shared" si="3"/>
        <v>0</v>
      </c>
      <c r="O89" s="1336"/>
      <c r="P89" s="1336"/>
      <c r="Q89" s="1336"/>
      <c r="R89" s="1338">
        <f t="shared" si="4"/>
        <v>0</v>
      </c>
      <c r="S89" s="1034">
        <v>13</v>
      </c>
    </row>
    <row r="90" spans="1:19">
      <c r="A90" s="1049">
        <v>14</v>
      </c>
      <c r="B90" s="985"/>
      <c r="C90" s="985"/>
      <c r="D90" s="1342"/>
      <c r="E90" s="1346"/>
      <c r="F90" s="985"/>
      <c r="G90" s="1346"/>
      <c r="H90" s="995"/>
      <c r="I90" s="1092"/>
      <c r="J90" s="922"/>
      <c r="K90" s="1049"/>
      <c r="L90" s="1052"/>
      <c r="M90" s="1052"/>
      <c r="N90" s="1052">
        <f t="shared" si="3"/>
        <v>0</v>
      </c>
      <c r="O90" s="1336"/>
      <c r="P90" s="1336"/>
      <c r="Q90" s="1336"/>
      <c r="R90" s="1338">
        <f t="shared" si="4"/>
        <v>0</v>
      </c>
      <c r="S90" s="1034">
        <v>14</v>
      </c>
    </row>
    <row r="91" spans="1:19">
      <c r="A91" s="1049">
        <v>15</v>
      </c>
      <c r="B91" s="985"/>
      <c r="C91" s="985"/>
      <c r="D91" s="1342">
        <v>115</v>
      </c>
      <c r="E91" s="1346"/>
      <c r="F91" s="985"/>
      <c r="G91" s="1346">
        <v>1452</v>
      </c>
      <c r="H91" s="995"/>
      <c r="I91" s="1092">
        <v>124</v>
      </c>
      <c r="J91" s="922"/>
      <c r="K91" s="1049"/>
      <c r="L91" s="1052"/>
      <c r="M91" s="1052"/>
      <c r="N91" s="1052">
        <f t="shared" si="3"/>
        <v>0</v>
      </c>
      <c r="O91" s="1336"/>
      <c r="P91" s="1336"/>
      <c r="Q91" s="1336"/>
      <c r="R91" s="1338">
        <f t="shared" si="4"/>
        <v>0</v>
      </c>
      <c r="S91" s="1034">
        <v>15</v>
      </c>
    </row>
    <row r="92" spans="1:19">
      <c r="A92" s="1049">
        <v>16</v>
      </c>
      <c r="B92" s="985"/>
      <c r="C92" s="985"/>
      <c r="D92" s="1342"/>
      <c r="E92" s="1346"/>
      <c r="F92" s="985"/>
      <c r="G92" s="1346">
        <v>3</v>
      </c>
      <c r="H92" s="995"/>
      <c r="I92" s="1092">
        <v>1</v>
      </c>
      <c r="J92" s="922"/>
      <c r="K92" s="1049"/>
      <c r="L92" s="1052"/>
      <c r="M92" s="1052"/>
      <c r="N92" s="1052">
        <f t="shared" si="3"/>
        <v>0</v>
      </c>
      <c r="O92" s="1336"/>
      <c r="P92" s="1336"/>
      <c r="Q92" s="1336"/>
      <c r="R92" s="1338">
        <f t="shared" si="4"/>
        <v>0</v>
      </c>
      <c r="S92" s="1034">
        <v>16</v>
      </c>
    </row>
    <row r="93" spans="1:19">
      <c r="A93" s="1034">
        <v>17</v>
      </c>
      <c r="B93" s="985"/>
      <c r="C93" s="985"/>
      <c r="D93" s="1342">
        <v>69</v>
      </c>
      <c r="E93" s="1346"/>
      <c r="F93" s="985"/>
      <c r="G93" s="1346">
        <v>12</v>
      </c>
      <c r="H93" s="995"/>
      <c r="I93" s="1092">
        <v>2</v>
      </c>
      <c r="J93" s="922"/>
      <c r="K93" s="1034"/>
      <c r="L93" s="1052"/>
      <c r="M93" s="1052"/>
      <c r="N93" s="1052">
        <f t="shared" si="3"/>
        <v>0</v>
      </c>
      <c r="O93" s="1336"/>
      <c r="P93" s="1336"/>
      <c r="Q93" s="1336"/>
      <c r="R93" s="1338">
        <f t="shared" si="4"/>
        <v>0</v>
      </c>
      <c r="S93" s="1034">
        <v>17</v>
      </c>
    </row>
    <row r="94" spans="1:19">
      <c r="A94" s="1034">
        <v>18</v>
      </c>
      <c r="B94" s="985"/>
      <c r="C94" s="985"/>
      <c r="D94" s="1342"/>
      <c r="E94" s="1346"/>
      <c r="F94" s="985"/>
      <c r="G94" s="1346"/>
      <c r="H94" s="995"/>
      <c r="I94" s="1092">
        <v>1</v>
      </c>
      <c r="J94" s="922"/>
      <c r="K94" s="1034"/>
      <c r="L94" s="1052"/>
      <c r="M94" s="1052"/>
      <c r="N94" s="1052">
        <f t="shared" si="3"/>
        <v>0</v>
      </c>
      <c r="O94" s="1336"/>
      <c r="P94" s="1336"/>
      <c r="Q94" s="1336"/>
      <c r="R94" s="1338">
        <f t="shared" si="4"/>
        <v>0</v>
      </c>
      <c r="S94" s="1034">
        <v>18</v>
      </c>
    </row>
    <row r="95" spans="1:19">
      <c r="A95" s="1034">
        <v>19</v>
      </c>
      <c r="B95" s="985"/>
      <c r="C95" s="985"/>
      <c r="D95" s="1342">
        <v>46</v>
      </c>
      <c r="E95" s="1346"/>
      <c r="F95" s="985"/>
      <c r="G95" s="1346">
        <v>673.29</v>
      </c>
      <c r="H95" s="995"/>
      <c r="I95" s="1092">
        <v>53</v>
      </c>
      <c r="J95" s="922"/>
      <c r="K95" s="1034"/>
      <c r="L95" s="1052"/>
      <c r="M95" s="1052"/>
      <c r="N95" s="1052">
        <f t="shared" si="3"/>
        <v>0</v>
      </c>
      <c r="O95" s="1336"/>
      <c r="P95" s="1336"/>
      <c r="Q95" s="1336"/>
      <c r="R95" s="1338">
        <f t="shared" si="4"/>
        <v>0</v>
      </c>
      <c r="S95" s="1034">
        <v>19</v>
      </c>
    </row>
    <row r="96" spans="1:19">
      <c r="A96" s="1034">
        <v>20</v>
      </c>
      <c r="B96" s="985"/>
      <c r="C96" s="985"/>
      <c r="D96" s="1342"/>
      <c r="E96" s="1346"/>
      <c r="F96" s="985"/>
      <c r="G96" s="1346">
        <v>0.52</v>
      </c>
      <c r="H96" s="995"/>
      <c r="I96" s="1092">
        <v>1</v>
      </c>
      <c r="J96" s="922"/>
      <c r="K96" s="1034"/>
      <c r="L96" s="1052"/>
      <c r="M96" s="1052"/>
      <c r="N96" s="1052">
        <f t="shared" si="3"/>
        <v>0</v>
      </c>
      <c r="O96" s="1336"/>
      <c r="P96" s="1336"/>
      <c r="Q96" s="1336"/>
      <c r="R96" s="1338">
        <f t="shared" si="4"/>
        <v>0</v>
      </c>
      <c r="S96" s="1034">
        <v>20</v>
      </c>
    </row>
    <row r="97" spans="1:19">
      <c r="A97" s="1034">
        <v>21</v>
      </c>
      <c r="B97" s="985"/>
      <c r="C97" s="985"/>
      <c r="D97" s="1342">
        <v>34.5</v>
      </c>
      <c r="E97" s="1346"/>
      <c r="F97" s="985"/>
      <c r="G97" s="1346">
        <v>1577</v>
      </c>
      <c r="H97" s="995"/>
      <c r="I97" s="1092">
        <v>169</v>
      </c>
      <c r="J97" s="922"/>
      <c r="K97" s="1034"/>
      <c r="L97" s="1052"/>
      <c r="M97" s="1052"/>
      <c r="N97" s="1052">
        <f t="shared" si="3"/>
        <v>0</v>
      </c>
      <c r="O97" s="1336"/>
      <c r="P97" s="1336"/>
      <c r="Q97" s="1336"/>
      <c r="R97" s="1338">
        <f t="shared" si="4"/>
        <v>0</v>
      </c>
      <c r="S97" s="1034">
        <v>21</v>
      </c>
    </row>
    <row r="98" spans="1:19">
      <c r="A98" s="1034">
        <v>22</v>
      </c>
      <c r="B98" s="985"/>
      <c r="C98" s="985"/>
      <c r="D98" s="1052"/>
      <c r="E98" s="1346"/>
      <c r="F98" s="985"/>
      <c r="G98" s="1346">
        <v>6.87</v>
      </c>
      <c r="H98" s="995"/>
      <c r="I98" s="1092">
        <v>11</v>
      </c>
      <c r="J98" s="922"/>
      <c r="K98" s="1034"/>
      <c r="L98" s="1052"/>
      <c r="M98" s="1052"/>
      <c r="N98" s="1052">
        <f t="shared" si="3"/>
        <v>0</v>
      </c>
      <c r="O98" s="1336"/>
      <c r="P98" s="1336"/>
      <c r="Q98" s="1336"/>
      <c r="R98" s="1338">
        <f t="shared" si="4"/>
        <v>0</v>
      </c>
      <c r="S98" s="1034">
        <v>22</v>
      </c>
    </row>
    <row r="99" spans="1:19">
      <c r="A99" s="1034">
        <v>23</v>
      </c>
      <c r="B99" s="985"/>
      <c r="C99" s="985"/>
      <c r="D99" s="1052"/>
      <c r="E99" s="1346"/>
      <c r="F99" s="985"/>
      <c r="G99" s="1346"/>
      <c r="H99" s="995"/>
      <c r="I99" s="1092"/>
      <c r="J99" s="922"/>
      <c r="K99" s="1034"/>
      <c r="L99" s="1052">
        <v>44211505</v>
      </c>
      <c r="M99" s="1052">
        <v>474460619</v>
      </c>
      <c r="N99" s="1052">
        <f t="shared" si="3"/>
        <v>518672124</v>
      </c>
      <c r="O99" s="1336"/>
      <c r="P99" s="1336"/>
      <c r="Q99" s="1336"/>
      <c r="R99" s="1338">
        <f t="shared" si="4"/>
        <v>0</v>
      </c>
      <c r="S99" s="1034">
        <v>23</v>
      </c>
    </row>
    <row r="100" spans="1:19">
      <c r="A100" s="1034">
        <v>24</v>
      </c>
      <c r="B100" s="985"/>
      <c r="C100" s="985"/>
      <c r="D100" s="1052"/>
      <c r="E100" s="1346"/>
      <c r="F100" s="985"/>
      <c r="G100" s="1346"/>
      <c r="H100" s="995"/>
      <c r="I100" s="1092"/>
      <c r="J100" s="922"/>
      <c r="K100" s="1034"/>
      <c r="L100" s="1052"/>
      <c r="M100" s="1052"/>
      <c r="N100" s="1052">
        <f t="shared" si="3"/>
        <v>0</v>
      </c>
      <c r="O100" s="1336"/>
      <c r="P100" s="1336"/>
      <c r="Q100" s="1336"/>
      <c r="R100" s="1338">
        <f t="shared" si="4"/>
        <v>0</v>
      </c>
      <c r="S100" s="1034">
        <v>24</v>
      </c>
    </row>
    <row r="101" spans="1:19">
      <c r="A101" s="1034">
        <v>25</v>
      </c>
      <c r="B101" s="985"/>
      <c r="C101" s="985"/>
      <c r="D101" s="1052"/>
      <c r="E101" s="1336"/>
      <c r="F101" s="985"/>
      <c r="G101" s="1346"/>
      <c r="H101" s="995"/>
      <c r="I101" s="1092"/>
      <c r="J101" s="922"/>
      <c r="K101" s="1034"/>
      <c r="L101" s="1052"/>
      <c r="M101" s="1052"/>
      <c r="N101" s="1052">
        <f t="shared" si="3"/>
        <v>0</v>
      </c>
      <c r="O101" s="1336"/>
      <c r="P101" s="1336"/>
      <c r="Q101" s="1336"/>
      <c r="R101" s="1338">
        <f t="shared" si="4"/>
        <v>0</v>
      </c>
      <c r="S101" s="1034">
        <v>25</v>
      </c>
    </row>
    <row r="102" spans="1:19">
      <c r="A102" s="1034">
        <v>26</v>
      </c>
      <c r="B102" s="985"/>
      <c r="C102" s="985"/>
      <c r="D102" s="1052"/>
      <c r="E102" s="1336"/>
      <c r="F102" s="985"/>
      <c r="G102" s="1346"/>
      <c r="H102" s="995"/>
      <c r="I102" s="1092"/>
      <c r="J102" s="922"/>
      <c r="K102" s="1034"/>
      <c r="L102" s="1052"/>
      <c r="M102" s="1052"/>
      <c r="N102" s="1052">
        <f t="shared" si="3"/>
        <v>0</v>
      </c>
      <c r="O102" s="1336"/>
      <c r="P102" s="1336"/>
      <c r="Q102" s="1336"/>
      <c r="R102" s="1338">
        <f t="shared" si="4"/>
        <v>0</v>
      </c>
      <c r="S102" s="1034">
        <v>26</v>
      </c>
    </row>
    <row r="103" spans="1:19">
      <c r="A103" s="1034">
        <v>27</v>
      </c>
      <c r="B103" s="985"/>
      <c r="C103" s="985"/>
      <c r="D103" s="1052"/>
      <c r="E103" s="1336"/>
      <c r="F103" s="985"/>
      <c r="G103" s="1346"/>
      <c r="H103" s="995"/>
      <c r="I103" s="1092"/>
      <c r="J103" s="922"/>
      <c r="K103" s="1034"/>
      <c r="L103" s="1052"/>
      <c r="M103" s="1052"/>
      <c r="N103" s="1052">
        <f t="shared" si="3"/>
        <v>0</v>
      </c>
      <c r="O103" s="1336"/>
      <c r="P103" s="1336"/>
      <c r="Q103" s="1336"/>
      <c r="R103" s="1338">
        <f t="shared" si="4"/>
        <v>0</v>
      </c>
      <c r="S103" s="1034">
        <v>27</v>
      </c>
    </row>
    <row r="104" spans="1:19">
      <c r="A104" s="1034">
        <v>28</v>
      </c>
      <c r="B104" s="985"/>
      <c r="C104" s="985"/>
      <c r="D104" s="1052"/>
      <c r="E104" s="1336"/>
      <c r="F104" s="985"/>
      <c r="G104" s="1346"/>
      <c r="H104" s="995"/>
      <c r="I104" s="1092"/>
      <c r="J104" s="922"/>
      <c r="K104" s="1034"/>
      <c r="L104" s="1052"/>
      <c r="M104" s="1052"/>
      <c r="N104" s="1052">
        <f t="shared" si="3"/>
        <v>0</v>
      </c>
      <c r="O104" s="1336"/>
      <c r="P104" s="1336"/>
      <c r="Q104" s="1336"/>
      <c r="R104" s="1338">
        <f t="shared" si="4"/>
        <v>0</v>
      </c>
      <c r="S104" s="1034">
        <v>28</v>
      </c>
    </row>
    <row r="105" spans="1:19">
      <c r="A105" s="1034">
        <v>29</v>
      </c>
      <c r="B105" s="985"/>
      <c r="C105" s="985"/>
      <c r="D105" s="1052"/>
      <c r="E105" s="1336"/>
      <c r="F105" s="985"/>
      <c r="G105" s="1346"/>
      <c r="H105" s="995"/>
      <c r="I105" s="1092"/>
      <c r="J105" s="922"/>
      <c r="K105" s="1034"/>
      <c r="L105" s="1052"/>
      <c r="M105" s="1052"/>
      <c r="N105" s="1052">
        <f t="shared" si="3"/>
        <v>0</v>
      </c>
      <c r="O105" s="1336"/>
      <c r="P105" s="1336"/>
      <c r="Q105" s="1336"/>
      <c r="R105" s="1338">
        <f t="shared" si="4"/>
        <v>0</v>
      </c>
      <c r="S105" s="1034">
        <v>29</v>
      </c>
    </row>
    <row r="106" spans="1:19">
      <c r="A106" s="1034">
        <v>30</v>
      </c>
      <c r="B106" s="985"/>
      <c r="C106" s="985"/>
      <c r="D106" s="1052"/>
      <c r="E106" s="1336"/>
      <c r="F106" s="985"/>
      <c r="G106" s="1336"/>
      <c r="H106" s="995"/>
      <c r="I106" s="1092"/>
      <c r="J106" s="922"/>
      <c r="K106" s="1034"/>
      <c r="L106" s="1052"/>
      <c r="M106" s="1052"/>
      <c r="N106" s="1052">
        <f t="shared" si="3"/>
        <v>0</v>
      </c>
      <c r="O106" s="1336"/>
      <c r="P106" s="1336"/>
      <c r="Q106" s="1336"/>
      <c r="R106" s="1338">
        <f t="shared" si="4"/>
        <v>0</v>
      </c>
      <c r="S106" s="1034">
        <v>30</v>
      </c>
    </row>
    <row r="107" spans="1:19">
      <c r="A107" s="1034">
        <v>31</v>
      </c>
      <c r="B107" s="985"/>
      <c r="C107" s="985"/>
      <c r="D107" s="1052"/>
      <c r="E107" s="1336"/>
      <c r="F107" s="985"/>
      <c r="G107" s="1336"/>
      <c r="H107" s="995"/>
      <c r="I107" s="1092"/>
      <c r="J107" s="922"/>
      <c r="K107" s="1034"/>
      <c r="L107" s="1052"/>
      <c r="M107" s="1052"/>
      <c r="N107" s="1052">
        <f t="shared" si="3"/>
        <v>0</v>
      </c>
      <c r="O107" s="1336"/>
      <c r="P107" s="1336"/>
      <c r="Q107" s="1336"/>
      <c r="R107" s="1338">
        <f t="shared" si="4"/>
        <v>0</v>
      </c>
      <c r="S107" s="1034">
        <v>31</v>
      </c>
    </row>
    <row r="108" spans="1:19">
      <c r="A108" s="1034">
        <v>32</v>
      </c>
      <c r="B108" s="985"/>
      <c r="C108" s="985"/>
      <c r="D108" s="1052"/>
      <c r="E108" s="1336"/>
      <c r="F108" s="985"/>
      <c r="G108" s="1336"/>
      <c r="H108" s="995"/>
      <c r="I108" s="1092"/>
      <c r="J108" s="922"/>
      <c r="K108" s="1034"/>
      <c r="L108" s="1052"/>
      <c r="M108" s="1052"/>
      <c r="N108" s="1052">
        <f t="shared" si="3"/>
        <v>0</v>
      </c>
      <c r="O108" s="1336"/>
      <c r="P108" s="1336"/>
      <c r="Q108" s="1336"/>
      <c r="R108" s="1338">
        <f t="shared" si="4"/>
        <v>0</v>
      </c>
      <c r="S108" s="1034">
        <v>32</v>
      </c>
    </row>
    <row r="109" spans="1:19">
      <c r="A109" s="1034">
        <v>33</v>
      </c>
      <c r="B109" s="985"/>
      <c r="C109" s="985"/>
      <c r="D109" s="1052"/>
      <c r="E109" s="1336"/>
      <c r="F109" s="985"/>
      <c r="G109" s="1336"/>
      <c r="H109" s="995"/>
      <c r="I109" s="1092"/>
      <c r="J109" s="922"/>
      <c r="K109" s="1034"/>
      <c r="L109" s="1052"/>
      <c r="M109" s="1052"/>
      <c r="N109" s="1052">
        <f t="shared" si="3"/>
        <v>0</v>
      </c>
      <c r="O109" s="1336"/>
      <c r="P109" s="1336"/>
      <c r="Q109" s="1336"/>
      <c r="R109" s="1338">
        <f t="shared" si="4"/>
        <v>0</v>
      </c>
      <c r="S109" s="1034">
        <v>33</v>
      </c>
    </row>
    <row r="110" spans="1:19">
      <c r="A110" s="1034">
        <v>34</v>
      </c>
      <c r="B110" s="985"/>
      <c r="C110" s="985"/>
      <c r="D110" s="1052"/>
      <c r="E110" s="1336"/>
      <c r="F110" s="985"/>
      <c r="G110" s="1336"/>
      <c r="H110" s="995"/>
      <c r="I110" s="1092"/>
      <c r="J110" s="922"/>
      <c r="K110" s="1034"/>
      <c r="L110" s="1052"/>
      <c r="M110" s="1052"/>
      <c r="N110" s="1052">
        <f t="shared" si="3"/>
        <v>0</v>
      </c>
      <c r="O110" s="1336"/>
      <c r="P110" s="1336"/>
      <c r="Q110" s="1336"/>
      <c r="R110" s="1338">
        <f t="shared" si="4"/>
        <v>0</v>
      </c>
      <c r="S110" s="1034">
        <v>34</v>
      </c>
    </row>
    <row r="111" spans="1:19">
      <c r="A111" s="1034">
        <v>35</v>
      </c>
      <c r="B111" s="985"/>
      <c r="C111" s="985"/>
      <c r="D111" s="1052"/>
      <c r="E111" s="1336"/>
      <c r="F111" s="985"/>
      <c r="G111" s="1336"/>
      <c r="H111" s="995"/>
      <c r="I111" s="1092"/>
      <c r="J111" s="922"/>
      <c r="K111" s="1034"/>
      <c r="L111" s="1052"/>
      <c r="M111" s="1052"/>
      <c r="N111" s="1052">
        <f t="shared" si="3"/>
        <v>0</v>
      </c>
      <c r="O111" s="1336"/>
      <c r="P111" s="1336"/>
      <c r="Q111" s="1336"/>
      <c r="R111" s="1338">
        <f t="shared" si="4"/>
        <v>0</v>
      </c>
      <c r="S111" s="1034">
        <v>35</v>
      </c>
    </row>
    <row r="112" spans="1:19">
      <c r="A112" s="1034">
        <v>36</v>
      </c>
      <c r="B112" s="985"/>
      <c r="C112" s="985"/>
      <c r="D112" s="1052"/>
      <c r="E112" s="1336"/>
      <c r="F112" s="985"/>
      <c r="G112" s="1336"/>
      <c r="H112" s="995"/>
      <c r="I112" s="1092"/>
      <c r="J112" s="922"/>
      <c r="K112" s="1034"/>
      <c r="L112" s="1052"/>
      <c r="M112" s="1052"/>
      <c r="N112" s="1052">
        <f t="shared" si="3"/>
        <v>0</v>
      </c>
      <c r="O112" s="1336"/>
      <c r="P112" s="1336"/>
      <c r="Q112" s="1336"/>
      <c r="R112" s="1338">
        <f t="shared" si="4"/>
        <v>0</v>
      </c>
      <c r="S112" s="1034">
        <v>36</v>
      </c>
    </row>
    <row r="113" spans="1:19">
      <c r="A113" s="1034">
        <v>37</v>
      </c>
      <c r="B113" s="985"/>
      <c r="C113" s="985"/>
      <c r="D113" s="1052"/>
      <c r="E113" s="1336"/>
      <c r="F113" s="985"/>
      <c r="G113" s="1336"/>
      <c r="H113" s="995"/>
      <c r="I113" s="1092"/>
      <c r="J113" s="922"/>
      <c r="K113" s="1034"/>
      <c r="L113" s="1052"/>
      <c r="M113" s="1052"/>
      <c r="N113" s="1052">
        <f t="shared" si="3"/>
        <v>0</v>
      </c>
      <c r="O113" s="1336"/>
      <c r="P113" s="1336"/>
      <c r="Q113" s="1336"/>
      <c r="R113" s="1338">
        <f t="shared" si="4"/>
        <v>0</v>
      </c>
      <c r="S113" s="1034">
        <v>37</v>
      </c>
    </row>
    <row r="114" spans="1:19">
      <c r="A114" s="1034">
        <v>38</v>
      </c>
      <c r="B114" s="985"/>
      <c r="C114" s="985"/>
      <c r="D114" s="1052"/>
      <c r="E114" s="1336"/>
      <c r="F114" s="985"/>
      <c r="G114" s="1336"/>
      <c r="H114" s="995"/>
      <c r="I114" s="1092"/>
      <c r="J114" s="922"/>
      <c r="K114" s="1034"/>
      <c r="L114" s="1052"/>
      <c r="M114" s="1052"/>
      <c r="N114" s="1052">
        <f t="shared" si="3"/>
        <v>0</v>
      </c>
      <c r="O114" s="1336"/>
      <c r="P114" s="1336"/>
      <c r="Q114" s="1336"/>
      <c r="R114" s="1338">
        <f t="shared" si="4"/>
        <v>0</v>
      </c>
      <c r="S114" s="1034">
        <v>38</v>
      </c>
    </row>
    <row r="115" spans="1:19">
      <c r="A115" s="1034">
        <v>39</v>
      </c>
      <c r="B115" s="985"/>
      <c r="C115" s="985"/>
      <c r="D115" s="1052"/>
      <c r="E115" s="1336"/>
      <c r="F115" s="985"/>
      <c r="G115" s="1336"/>
      <c r="H115" s="995"/>
      <c r="I115" s="1092"/>
      <c r="J115" s="922"/>
      <c r="K115" s="1034"/>
      <c r="L115" s="1052"/>
      <c r="M115" s="1052"/>
      <c r="N115" s="1052">
        <f t="shared" si="3"/>
        <v>0</v>
      </c>
      <c r="O115" s="1336"/>
      <c r="P115" s="1336"/>
      <c r="Q115" s="1336"/>
      <c r="R115" s="1338">
        <f t="shared" si="4"/>
        <v>0</v>
      </c>
      <c r="S115" s="1034">
        <v>39</v>
      </c>
    </row>
    <row r="116" spans="1:19">
      <c r="A116" s="1034">
        <v>40</v>
      </c>
      <c r="B116" s="985"/>
      <c r="C116" s="985"/>
      <c r="D116" s="1052"/>
      <c r="E116" s="1336"/>
      <c r="F116" s="985"/>
      <c r="G116" s="1336"/>
      <c r="H116" s="995"/>
      <c r="I116" s="1092"/>
      <c r="J116" s="922"/>
      <c r="K116" s="1034"/>
      <c r="L116" s="1052"/>
      <c r="M116" s="1052"/>
      <c r="N116" s="1052">
        <f t="shared" si="3"/>
        <v>0</v>
      </c>
      <c r="O116" s="1336"/>
      <c r="P116" s="1336"/>
      <c r="Q116" s="1336"/>
      <c r="R116" s="1338">
        <f t="shared" si="4"/>
        <v>0</v>
      </c>
      <c r="S116" s="1034">
        <v>40</v>
      </c>
    </row>
    <row r="117" spans="1:19">
      <c r="A117" s="1034">
        <v>41</v>
      </c>
      <c r="B117" s="985"/>
      <c r="C117" s="985"/>
      <c r="D117" s="1052"/>
      <c r="E117" s="1336"/>
      <c r="F117" s="985"/>
      <c r="G117" s="1336"/>
      <c r="H117" s="995"/>
      <c r="I117" s="1092"/>
      <c r="J117" s="922"/>
      <c r="K117" s="1034"/>
      <c r="L117" s="1052"/>
      <c r="M117" s="1052"/>
      <c r="N117" s="1052">
        <f t="shared" si="3"/>
        <v>0</v>
      </c>
      <c r="O117" s="1336"/>
      <c r="P117" s="1336"/>
      <c r="Q117" s="1336"/>
      <c r="R117" s="1338">
        <f t="shared" si="4"/>
        <v>0</v>
      </c>
      <c r="S117" s="1034">
        <v>41</v>
      </c>
    </row>
    <row r="118" spans="1:19">
      <c r="A118" s="1034">
        <v>42</v>
      </c>
      <c r="B118" s="985"/>
      <c r="C118" s="985"/>
      <c r="D118" s="1052"/>
      <c r="E118" s="1336"/>
      <c r="F118" s="985"/>
      <c r="G118" s="1336"/>
      <c r="H118" s="995"/>
      <c r="I118" s="1092"/>
      <c r="J118" s="922"/>
      <c r="K118" s="1034"/>
      <c r="L118" s="1052"/>
      <c r="M118" s="1052"/>
      <c r="N118" s="1052">
        <f t="shared" si="3"/>
        <v>0</v>
      </c>
      <c r="O118" s="1336"/>
      <c r="P118" s="1336"/>
      <c r="Q118" s="1336"/>
      <c r="R118" s="1338">
        <f t="shared" si="4"/>
        <v>0</v>
      </c>
      <c r="S118" s="1034">
        <v>42</v>
      </c>
    </row>
    <row r="119" spans="1:19">
      <c r="A119" s="1034">
        <v>43</v>
      </c>
      <c r="B119" s="985"/>
      <c r="C119" s="985"/>
      <c r="D119" s="1052"/>
      <c r="E119" s="1336"/>
      <c r="F119" s="985"/>
      <c r="G119" s="1336"/>
      <c r="H119" s="995"/>
      <c r="I119" s="1092"/>
      <c r="J119" s="922"/>
      <c r="K119" s="1034"/>
      <c r="L119" s="1052"/>
      <c r="M119" s="1052"/>
      <c r="N119" s="1052">
        <f t="shared" si="3"/>
        <v>0</v>
      </c>
      <c r="O119" s="1336"/>
      <c r="P119" s="1336"/>
      <c r="Q119" s="1336"/>
      <c r="R119" s="1338">
        <f t="shared" si="4"/>
        <v>0</v>
      </c>
      <c r="S119" s="1034">
        <v>43</v>
      </c>
    </row>
    <row r="120" spans="1:19">
      <c r="A120" s="1034">
        <v>44</v>
      </c>
      <c r="B120" s="985"/>
      <c r="C120" s="985"/>
      <c r="D120" s="1052"/>
      <c r="E120" s="1336"/>
      <c r="F120" s="985"/>
      <c r="G120" s="1336"/>
      <c r="H120" s="995"/>
      <c r="I120" s="1092"/>
      <c r="J120" s="922"/>
      <c r="K120" s="1034"/>
      <c r="L120" s="1052"/>
      <c r="M120" s="1052"/>
      <c r="N120" s="1052">
        <f t="shared" si="3"/>
        <v>0</v>
      </c>
      <c r="O120" s="1336"/>
      <c r="P120" s="1336"/>
      <c r="Q120" s="1336"/>
      <c r="R120" s="1338">
        <f t="shared" si="4"/>
        <v>0</v>
      </c>
      <c r="S120" s="1034">
        <v>44</v>
      </c>
    </row>
    <row r="121" spans="1:19">
      <c r="A121" s="1034">
        <v>45</v>
      </c>
      <c r="B121" s="985"/>
      <c r="C121" s="985"/>
      <c r="D121" s="1052"/>
      <c r="E121" s="1336"/>
      <c r="F121" s="985"/>
      <c r="G121" s="1336"/>
      <c r="H121" s="995"/>
      <c r="I121" s="1092"/>
      <c r="J121" s="922"/>
      <c r="K121" s="1034"/>
      <c r="L121" s="1052"/>
      <c r="M121" s="1052"/>
      <c r="N121" s="1052">
        <f t="shared" si="3"/>
        <v>0</v>
      </c>
      <c r="O121" s="1336"/>
      <c r="P121" s="1336"/>
      <c r="Q121" s="1336"/>
      <c r="R121" s="1338">
        <f t="shared" si="4"/>
        <v>0</v>
      </c>
      <c r="S121" s="1034">
        <v>45</v>
      </c>
    </row>
    <row r="122" spans="1:19">
      <c r="A122" s="1034">
        <v>46</v>
      </c>
      <c r="B122" s="985"/>
      <c r="C122" s="985"/>
      <c r="D122" s="1052"/>
      <c r="E122" s="1336"/>
      <c r="F122" s="985"/>
      <c r="G122" s="1336"/>
      <c r="H122" s="995"/>
      <c r="I122" s="1092"/>
      <c r="J122" s="922"/>
      <c r="K122" s="1034"/>
      <c r="L122" s="1052"/>
      <c r="M122" s="1052"/>
      <c r="N122" s="1052">
        <f t="shared" si="3"/>
        <v>0</v>
      </c>
      <c r="O122" s="1336"/>
      <c r="P122" s="1336"/>
      <c r="Q122" s="1336"/>
      <c r="R122" s="1338">
        <f t="shared" si="4"/>
        <v>0</v>
      </c>
      <c r="S122" s="1034">
        <v>46</v>
      </c>
    </row>
    <row r="123" spans="1:19">
      <c r="A123" s="1034">
        <v>47</v>
      </c>
      <c r="B123" s="985"/>
      <c r="C123" s="985"/>
      <c r="D123" s="1052"/>
      <c r="E123" s="1336"/>
      <c r="F123" s="985"/>
      <c r="G123" s="1336"/>
      <c r="H123" s="995"/>
      <c r="I123" s="1092"/>
      <c r="J123" s="922"/>
      <c r="K123" s="1034"/>
      <c r="L123" s="1052"/>
      <c r="M123" s="1052"/>
      <c r="N123" s="1052">
        <f t="shared" si="3"/>
        <v>0</v>
      </c>
      <c r="O123" s="1336"/>
      <c r="P123" s="1336"/>
      <c r="Q123" s="1336"/>
      <c r="R123" s="1338">
        <f t="shared" si="4"/>
        <v>0</v>
      </c>
      <c r="S123" s="1034">
        <v>47</v>
      </c>
    </row>
    <row r="124" spans="1:19">
      <c r="A124" s="1034">
        <v>48</v>
      </c>
      <c r="B124" s="985"/>
      <c r="C124" s="985"/>
      <c r="D124" s="1052"/>
      <c r="E124" s="1336"/>
      <c r="F124" s="985"/>
      <c r="G124" s="1336"/>
      <c r="H124" s="995"/>
      <c r="I124" s="1092"/>
      <c r="J124" s="922"/>
      <c r="K124" s="1034"/>
      <c r="L124" s="1052"/>
      <c r="M124" s="1052"/>
      <c r="N124" s="1052">
        <f t="shared" si="3"/>
        <v>0</v>
      </c>
      <c r="O124" s="1336"/>
      <c r="P124" s="1336"/>
      <c r="Q124" s="1336"/>
      <c r="R124" s="1338">
        <f t="shared" si="4"/>
        <v>0</v>
      </c>
      <c r="S124" s="1034">
        <v>48</v>
      </c>
    </row>
    <row r="125" spans="1:19">
      <c r="A125" s="1034">
        <v>49</v>
      </c>
      <c r="B125" s="985"/>
      <c r="C125" s="985"/>
      <c r="D125" s="1052"/>
      <c r="E125" s="1336"/>
      <c r="F125" s="985"/>
      <c r="G125" s="1336"/>
      <c r="H125" s="995"/>
      <c r="I125" s="1092"/>
      <c r="J125" s="922"/>
      <c r="K125" s="1034"/>
      <c r="L125" s="1052"/>
      <c r="M125" s="1052"/>
      <c r="N125" s="1052">
        <f t="shared" si="3"/>
        <v>0</v>
      </c>
      <c r="O125" s="1336"/>
      <c r="P125" s="1336"/>
      <c r="Q125" s="1336"/>
      <c r="R125" s="1338">
        <f t="shared" si="4"/>
        <v>0</v>
      </c>
      <c r="S125" s="1034">
        <v>49</v>
      </c>
    </row>
    <row r="126" spans="1:19">
      <c r="A126" s="1034">
        <v>50</v>
      </c>
      <c r="B126" s="985"/>
      <c r="C126" s="985"/>
      <c r="D126" s="1052"/>
      <c r="E126" s="1336"/>
      <c r="F126" s="985"/>
      <c r="G126" s="1336"/>
      <c r="H126" s="995"/>
      <c r="I126" s="1092"/>
      <c r="J126" s="922"/>
      <c r="K126" s="1034"/>
      <c r="L126" s="1052"/>
      <c r="M126" s="1052"/>
      <c r="N126" s="1052">
        <f t="shared" si="3"/>
        <v>0</v>
      </c>
      <c r="O126" s="1336"/>
      <c r="P126" s="1336"/>
      <c r="Q126" s="1336"/>
      <c r="R126" s="1338">
        <f t="shared" si="4"/>
        <v>0</v>
      </c>
      <c r="S126" s="1034">
        <v>50</v>
      </c>
    </row>
    <row r="127" spans="1:19">
      <c r="A127" s="1034">
        <v>51</v>
      </c>
      <c r="B127" s="985"/>
      <c r="C127" s="985"/>
      <c r="D127" s="1052"/>
      <c r="E127" s="1336"/>
      <c r="F127" s="985"/>
      <c r="G127" s="1336"/>
      <c r="H127" s="995"/>
      <c r="I127" s="1092"/>
      <c r="J127" s="922"/>
      <c r="K127" s="1034"/>
      <c r="L127" s="1052"/>
      <c r="M127" s="1052"/>
      <c r="N127" s="1052">
        <f t="shared" si="3"/>
        <v>0</v>
      </c>
      <c r="O127" s="1336"/>
      <c r="P127" s="1336"/>
      <c r="Q127" s="1336"/>
      <c r="R127" s="1338">
        <f t="shared" si="4"/>
        <v>0</v>
      </c>
      <c r="S127" s="1034">
        <v>51</v>
      </c>
    </row>
    <row r="128" spans="1:19" ht="15.75" thickBot="1">
      <c r="A128" s="1053">
        <v>52</v>
      </c>
      <c r="B128" s="1001"/>
      <c r="C128" s="1001"/>
      <c r="D128" s="1099"/>
      <c r="E128" s="1337"/>
      <c r="F128" s="1001"/>
      <c r="G128" s="1337"/>
      <c r="H128" s="1101"/>
      <c r="I128" s="1100"/>
      <c r="J128" s="922"/>
      <c r="K128" s="1034"/>
      <c r="L128" s="1052"/>
      <c r="M128" s="1052"/>
      <c r="N128" s="1052">
        <f t="shared" si="3"/>
        <v>0</v>
      </c>
      <c r="O128" s="1336"/>
      <c r="P128" s="1336"/>
      <c r="Q128" s="1336"/>
      <c r="R128" s="1338">
        <f t="shared" si="4"/>
        <v>0</v>
      </c>
      <c r="S128" s="1053">
        <v>52</v>
      </c>
    </row>
    <row r="129" spans="1:19" ht="15.75" thickBot="1">
      <c r="A129" s="1053">
        <v>53</v>
      </c>
      <c r="B129" s="974"/>
      <c r="C129" s="974"/>
      <c r="D129" s="974"/>
      <c r="E129" s="974"/>
      <c r="F129" s="1046" t="s">
        <v>2322</v>
      </c>
      <c r="G129" s="1347">
        <f>SUM(G77:G128)</f>
        <v>3874.2099999999996</v>
      </c>
      <c r="H129" s="1099">
        <f>SUM(H77:H128)</f>
        <v>0</v>
      </c>
      <c r="I129" s="1099">
        <f>SUM(I77:I128)</f>
        <v>369</v>
      </c>
      <c r="J129" s="922"/>
      <c r="K129" s="1123"/>
      <c r="L129" s="1340">
        <f t="shared" ref="L129:R129" si="5">SUM(L77:L128)</f>
        <v>44211505</v>
      </c>
      <c r="M129" s="1340">
        <f t="shared" si="5"/>
        <v>474460619</v>
      </c>
      <c r="N129" s="1340">
        <f t="shared" si="5"/>
        <v>518672124</v>
      </c>
      <c r="O129" s="1341">
        <f t="shared" si="5"/>
        <v>0</v>
      </c>
      <c r="P129" s="1341">
        <f t="shared" si="5"/>
        <v>0</v>
      </c>
      <c r="Q129" s="1341">
        <f t="shared" si="5"/>
        <v>0</v>
      </c>
      <c r="R129" s="1341">
        <f t="shared" si="5"/>
        <v>0</v>
      </c>
      <c r="S129" s="1053">
        <v>53</v>
      </c>
    </row>
    <row r="131" spans="1:19">
      <c r="B131" s="1112" t="s">
        <v>2853</v>
      </c>
      <c r="K131" s="1112" t="s">
        <v>2854</v>
      </c>
    </row>
  </sheetData>
  <printOptions horizontalCentered="1" verticalCentered="1"/>
  <pageMargins left="0.5" right="0.5" top="0.5" bottom="0.5" header="0" footer="0"/>
  <pageSetup scale="70" fitToWidth="2" fitToHeight="2" pageOrder="overThenDown" orientation="portrait" horizontalDpi="300" verticalDpi="300" r:id="rId1"/>
  <headerFooter alignWithMargins="0"/>
  <rowBreaks count="1" manualBreakCount="1">
    <brk id="6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4"/>
  <sheetViews>
    <sheetView defaultGridColor="0" colorId="22" zoomScale="60" zoomScaleNormal="60" zoomScaleSheetLayoutView="50" workbookViewId="0">
      <selection activeCell="F53" sqref="F53"/>
    </sheetView>
  </sheetViews>
  <sheetFormatPr defaultColWidth="9.6640625" defaultRowHeight="15"/>
  <cols>
    <col min="1" max="1" width="4.6640625" customWidth="1"/>
    <col min="2" max="3" width="14.6640625" customWidth="1"/>
    <col min="4" max="6" width="13.6640625" customWidth="1"/>
    <col min="7" max="8" width="14.6640625" customWidth="1"/>
    <col min="9" max="9" width="2.6640625" customWidth="1"/>
    <col min="11" max="11" width="12.6640625" customWidth="1"/>
    <col min="12" max="12" width="14.6640625" customWidth="1"/>
    <col min="13" max="13" width="15.44140625" customWidth="1"/>
    <col min="14" max="17" width="12.6640625" customWidth="1"/>
    <col min="18" max="18" width="11.6640625" customWidth="1"/>
    <col min="19" max="19" width="4.6640625" customWidth="1"/>
  </cols>
  <sheetData>
    <row r="1" spans="1:19">
      <c r="A1" s="924" t="s">
        <v>1789</v>
      </c>
      <c r="B1" s="925"/>
      <c r="C1" s="925"/>
      <c r="D1" s="1031"/>
      <c r="E1" s="1028" t="s">
        <v>1335</v>
      </c>
      <c r="F1" s="925"/>
      <c r="G1" s="1030" t="s">
        <v>1791</v>
      </c>
      <c r="H1" s="1015" t="s">
        <v>1792</v>
      </c>
      <c r="I1" s="922"/>
      <c r="J1" s="924" t="s">
        <v>1789</v>
      </c>
      <c r="K1" s="925"/>
      <c r="L1" s="925"/>
      <c r="M1" s="1031"/>
      <c r="N1" s="1028" t="s">
        <v>1335</v>
      </c>
      <c r="O1" s="925"/>
      <c r="P1" s="1030" t="s">
        <v>1791</v>
      </c>
      <c r="Q1" s="1029"/>
      <c r="R1" s="1032" t="s">
        <v>1792</v>
      </c>
      <c r="S1" s="1015"/>
    </row>
    <row r="2" spans="1:19">
      <c r="A2" s="72" t="str">
        <f>'Data Sheet'!$C$25</f>
        <v xml:space="preserve"> New York State Electric &amp; Gas Corporation</v>
      </c>
      <c r="B2" s="922"/>
      <c r="C2" s="922"/>
      <c r="D2" s="922"/>
      <c r="E2" s="984" t="s">
        <v>1128</v>
      </c>
      <c r="F2" s="922"/>
      <c r="G2" s="1043" t="s">
        <v>1794</v>
      </c>
      <c r="H2" s="983"/>
      <c r="I2" s="922"/>
      <c r="J2" s="72" t="str">
        <f>'Data Sheet'!$C$25</f>
        <v xml:space="preserve"> New York State Electric &amp; Gas Corporation</v>
      </c>
      <c r="K2" s="922"/>
      <c r="L2" s="922"/>
      <c r="M2" s="922"/>
      <c r="N2" s="984" t="s">
        <v>1128</v>
      </c>
      <c r="O2" s="922"/>
      <c r="P2" s="1043" t="s">
        <v>1794</v>
      </c>
      <c r="Q2" s="1033"/>
      <c r="R2" s="982"/>
      <c r="S2" s="983"/>
    </row>
    <row r="3" spans="1:19" ht="15" customHeight="1" thickBot="1">
      <c r="A3" s="1000"/>
      <c r="B3" s="974"/>
      <c r="C3" s="974"/>
      <c r="D3" s="974"/>
      <c r="E3" s="1000" t="s">
        <v>1129</v>
      </c>
      <c r="F3" s="974"/>
      <c r="G3" s="1113" t="str">
        <f>'Data Sheet'!$C$40</f>
        <v xml:space="preserve"> </v>
      </c>
      <c r="H3" s="1114" t="str">
        <f>'Data Sheet'!$C$38</f>
        <v>12/31/2016</v>
      </c>
      <c r="I3" s="922"/>
      <c r="J3" s="1000"/>
      <c r="K3" s="974"/>
      <c r="L3" s="974"/>
      <c r="M3" s="974"/>
      <c r="N3" s="1000" t="s">
        <v>1129</v>
      </c>
      <c r="O3" s="974"/>
      <c r="P3" s="1113" t="str">
        <f>'Data Sheet'!$C$40</f>
        <v xml:space="preserve"> </v>
      </c>
      <c r="Q3" s="980"/>
      <c r="R3" s="957" t="str">
        <f>'Data Sheet'!$C$38</f>
        <v>12/31/2016</v>
      </c>
      <c r="S3" s="1047"/>
    </row>
    <row r="4" spans="1:19" ht="15" customHeight="1" thickBot="1">
      <c r="A4" s="579" t="s">
        <v>2668</v>
      </c>
      <c r="B4" s="580"/>
      <c r="C4" s="580"/>
      <c r="D4" s="1036"/>
      <c r="E4" s="1036"/>
      <c r="F4" s="1036"/>
      <c r="G4" s="1038"/>
      <c r="H4" s="1047"/>
      <c r="I4" s="922"/>
      <c r="J4" s="579" t="s">
        <v>2669</v>
      </c>
      <c r="K4" s="580"/>
      <c r="L4" s="580"/>
      <c r="M4" s="1036"/>
      <c r="N4" s="1036"/>
      <c r="O4" s="1036"/>
      <c r="P4" s="1038"/>
      <c r="Q4" s="1038"/>
      <c r="R4" s="1038"/>
      <c r="S4" s="1047"/>
    </row>
    <row r="5" spans="1:19" ht="15.75">
      <c r="A5" s="68"/>
      <c r="B5" s="71"/>
      <c r="C5" s="71"/>
      <c r="D5" s="69"/>
      <c r="E5" s="69"/>
      <c r="F5" s="69"/>
      <c r="G5" s="376"/>
      <c r="H5" s="73"/>
      <c r="I5" s="922"/>
      <c r="J5" s="68"/>
      <c r="K5" s="71"/>
      <c r="L5" s="71"/>
      <c r="M5" s="69"/>
      <c r="N5" s="69"/>
      <c r="O5" s="69"/>
      <c r="P5" s="376"/>
      <c r="Q5" s="376"/>
      <c r="R5" s="376"/>
      <c r="S5" s="73"/>
    </row>
    <row r="6" spans="1:19">
      <c r="A6" s="72" t="s">
        <v>2670</v>
      </c>
      <c r="B6" s="17"/>
      <c r="C6" s="17"/>
      <c r="D6" s="17"/>
      <c r="E6" s="17" t="s">
        <v>2671</v>
      </c>
      <c r="F6" s="17"/>
      <c r="G6" s="17"/>
      <c r="H6" s="73"/>
      <c r="I6" s="922"/>
      <c r="J6" s="72" t="s">
        <v>2672</v>
      </c>
      <c r="K6" s="17"/>
      <c r="L6" s="17"/>
      <c r="M6" s="17"/>
      <c r="N6" s="17" t="s">
        <v>2673</v>
      </c>
      <c r="O6" s="17"/>
      <c r="P6" s="17"/>
      <c r="Q6" s="17"/>
      <c r="R6" s="17"/>
      <c r="S6" s="73"/>
    </row>
    <row r="7" spans="1:19">
      <c r="A7" s="72" t="s">
        <v>2674</v>
      </c>
      <c r="B7" s="17"/>
      <c r="C7" s="17"/>
      <c r="D7" s="17"/>
      <c r="E7" s="17" t="s">
        <v>2675</v>
      </c>
      <c r="F7" s="17"/>
      <c r="G7" s="17"/>
      <c r="H7" s="73"/>
      <c r="I7" s="922"/>
      <c r="J7" s="72" t="s">
        <v>2676</v>
      </c>
      <c r="K7" s="17"/>
      <c r="L7" s="17"/>
      <c r="M7" s="17"/>
      <c r="N7" s="17" t="s">
        <v>2677</v>
      </c>
      <c r="O7" s="17"/>
      <c r="P7" s="17"/>
      <c r="Q7" s="17"/>
      <c r="R7" s="17"/>
      <c r="S7" s="73"/>
    </row>
    <row r="8" spans="1:19">
      <c r="A8" s="72" t="s">
        <v>2678</v>
      </c>
      <c r="B8" s="17"/>
      <c r="C8" s="17"/>
      <c r="D8" s="17"/>
      <c r="E8" s="17" t="s">
        <v>210</v>
      </c>
      <c r="F8" s="17"/>
      <c r="G8" s="17"/>
      <c r="H8" s="73"/>
      <c r="I8" s="922"/>
      <c r="J8" s="72" t="s">
        <v>211</v>
      </c>
      <c r="K8" s="17"/>
      <c r="L8" s="17"/>
      <c r="M8" s="17"/>
      <c r="N8" s="17" t="s">
        <v>212</v>
      </c>
      <c r="O8" s="17"/>
      <c r="P8" s="17"/>
      <c r="Q8" s="17"/>
      <c r="R8" s="17"/>
      <c r="S8" s="73"/>
    </row>
    <row r="9" spans="1:19">
      <c r="A9" s="72" t="s">
        <v>213</v>
      </c>
      <c r="B9" s="17"/>
      <c r="C9" s="17"/>
      <c r="D9" s="17"/>
      <c r="E9" s="17" t="s">
        <v>3370</v>
      </c>
      <c r="F9" s="17"/>
      <c r="G9" s="17"/>
      <c r="H9" s="73"/>
      <c r="I9" s="922"/>
      <c r="J9" s="72" t="s">
        <v>3371</v>
      </c>
      <c r="K9" s="17"/>
      <c r="L9" s="17"/>
      <c r="M9" s="17"/>
      <c r="N9" s="17" t="s">
        <v>3372</v>
      </c>
      <c r="O9" s="17"/>
      <c r="P9" s="17"/>
      <c r="Q9" s="17"/>
      <c r="R9" s="17"/>
      <c r="S9" s="73"/>
    </row>
    <row r="10" spans="1:19" ht="15.75" thickBot="1">
      <c r="A10" s="112"/>
      <c r="B10" s="113"/>
      <c r="C10" s="113"/>
      <c r="D10" s="113"/>
      <c r="E10" s="113"/>
      <c r="F10" s="113"/>
      <c r="G10" s="113"/>
      <c r="H10" s="114"/>
      <c r="I10" s="922"/>
      <c r="J10" s="112"/>
      <c r="K10" s="113"/>
      <c r="L10" s="113"/>
      <c r="M10" s="113"/>
      <c r="N10" s="113"/>
      <c r="O10" s="113"/>
      <c r="P10" s="113"/>
      <c r="Q10" s="113"/>
      <c r="R10" s="113"/>
      <c r="S10" s="114"/>
    </row>
    <row r="11" spans="1:19">
      <c r="A11" s="1030"/>
      <c r="B11" s="922"/>
      <c r="C11" s="985"/>
      <c r="D11" s="983"/>
      <c r="E11" s="923" t="s">
        <v>3373</v>
      </c>
      <c r="F11" s="983"/>
      <c r="G11" s="923" t="s">
        <v>3374</v>
      </c>
      <c r="H11" s="1015"/>
      <c r="I11" s="922"/>
      <c r="J11" s="1029"/>
      <c r="K11" s="967"/>
      <c r="L11" s="935"/>
      <c r="M11" s="935"/>
      <c r="N11" s="967"/>
      <c r="O11" s="967"/>
      <c r="P11" s="967"/>
      <c r="Q11" s="967"/>
      <c r="R11" s="967"/>
      <c r="S11" s="1040"/>
    </row>
    <row r="12" spans="1:19" ht="15.75" thickBot="1">
      <c r="A12" s="1043"/>
      <c r="B12" s="1036" t="s">
        <v>3375</v>
      </c>
      <c r="C12" s="1047"/>
      <c r="D12" s="983" t="s">
        <v>1718</v>
      </c>
      <c r="E12" s="1036" t="s">
        <v>3376</v>
      </c>
      <c r="F12" s="1047"/>
      <c r="G12" s="1036" t="s">
        <v>3376</v>
      </c>
      <c r="H12" s="1047"/>
      <c r="I12" s="922"/>
      <c r="J12" s="1048" t="s">
        <v>3377</v>
      </c>
      <c r="K12" s="1036"/>
      <c r="L12" s="1047"/>
      <c r="M12" s="935"/>
      <c r="N12" s="1036" t="s">
        <v>3378</v>
      </c>
      <c r="O12" s="1036"/>
      <c r="P12" s="1036"/>
      <c r="Q12" s="1036"/>
      <c r="R12" s="1036"/>
      <c r="S12" s="1047"/>
    </row>
    <row r="13" spans="1:19">
      <c r="A13" s="1043"/>
      <c r="B13" s="983"/>
      <c r="C13" s="983"/>
      <c r="D13" s="935" t="s">
        <v>3379</v>
      </c>
      <c r="E13" s="983"/>
      <c r="F13" s="935" t="s">
        <v>3576</v>
      </c>
      <c r="G13" s="983"/>
      <c r="H13" s="935"/>
      <c r="I13" s="922"/>
      <c r="J13" s="1043"/>
      <c r="K13" s="983"/>
      <c r="L13" s="983"/>
      <c r="M13" s="935" t="s">
        <v>3380</v>
      </c>
      <c r="N13" s="983" t="s">
        <v>2660</v>
      </c>
      <c r="O13" s="935" t="s">
        <v>3381</v>
      </c>
      <c r="P13" s="935"/>
      <c r="Q13" s="2829"/>
      <c r="R13" s="935"/>
      <c r="S13" s="935"/>
    </row>
    <row r="14" spans="1:19">
      <c r="A14" s="1043" t="s">
        <v>1718</v>
      </c>
      <c r="B14" s="985"/>
      <c r="C14" s="985"/>
      <c r="D14" s="935" t="s">
        <v>3382</v>
      </c>
      <c r="E14" s="983"/>
      <c r="F14" s="935" t="s">
        <v>1776</v>
      </c>
      <c r="G14" s="983"/>
      <c r="H14" s="935"/>
      <c r="I14" s="922"/>
      <c r="J14" s="1043"/>
      <c r="K14" s="985"/>
      <c r="L14" s="935" t="s">
        <v>3383</v>
      </c>
      <c r="M14" s="935" t="s">
        <v>3384</v>
      </c>
      <c r="N14" s="983" t="s">
        <v>3385</v>
      </c>
      <c r="O14" s="935" t="s">
        <v>3386</v>
      </c>
      <c r="P14" s="935" t="s">
        <v>3377</v>
      </c>
      <c r="Q14" s="2829"/>
      <c r="R14" s="935"/>
      <c r="S14" s="935" t="s">
        <v>1718</v>
      </c>
    </row>
    <row r="15" spans="1:19">
      <c r="A15" s="1043" t="s">
        <v>1721</v>
      </c>
      <c r="B15" s="935" t="s">
        <v>2652</v>
      </c>
      <c r="C15" s="935" t="s">
        <v>2653</v>
      </c>
      <c r="D15" s="935" t="s">
        <v>3387</v>
      </c>
      <c r="E15" s="935" t="s">
        <v>1927</v>
      </c>
      <c r="F15" s="935" t="s">
        <v>3388</v>
      </c>
      <c r="G15" s="983" t="s">
        <v>3389</v>
      </c>
      <c r="H15" s="935" t="s">
        <v>3390</v>
      </c>
      <c r="I15" s="922"/>
      <c r="J15" s="1043" t="s">
        <v>3391</v>
      </c>
      <c r="K15" s="935" t="s">
        <v>3392</v>
      </c>
      <c r="L15" s="935" t="s">
        <v>3385</v>
      </c>
      <c r="M15" s="935" t="s">
        <v>3393</v>
      </c>
      <c r="N15" s="935" t="s">
        <v>2660</v>
      </c>
      <c r="O15" s="935" t="s">
        <v>3385</v>
      </c>
      <c r="P15" s="935" t="s">
        <v>3385</v>
      </c>
      <c r="Q15" s="2829" t="s">
        <v>4199</v>
      </c>
      <c r="R15" s="935" t="s">
        <v>2322</v>
      </c>
      <c r="S15" s="935" t="s">
        <v>1721</v>
      </c>
    </row>
    <row r="16" spans="1:19">
      <c r="A16" s="1034"/>
      <c r="B16" s="985"/>
      <c r="C16" s="935"/>
      <c r="D16" s="985"/>
      <c r="E16" s="935"/>
      <c r="F16" s="935" t="s">
        <v>3387</v>
      </c>
      <c r="G16" s="983"/>
      <c r="H16" s="985"/>
      <c r="I16" s="922"/>
      <c r="J16" s="1034"/>
      <c r="K16" s="985"/>
      <c r="L16" s="935" t="s">
        <v>3394</v>
      </c>
      <c r="M16" s="985"/>
      <c r="N16" s="935" t="s">
        <v>3395</v>
      </c>
      <c r="O16" s="935" t="s">
        <v>3396</v>
      </c>
      <c r="P16" s="935" t="s">
        <v>3397</v>
      </c>
      <c r="Q16" s="2829" t="s">
        <v>521</v>
      </c>
      <c r="R16" s="935"/>
      <c r="S16" s="985"/>
    </row>
    <row r="17" spans="1:19" ht="15.75" thickBot="1">
      <c r="A17" s="1053"/>
      <c r="B17" s="1046" t="s">
        <v>3007</v>
      </c>
      <c r="C17" s="1046" t="s">
        <v>3008</v>
      </c>
      <c r="D17" s="1046" t="s">
        <v>3009</v>
      </c>
      <c r="E17" s="1046" t="s">
        <v>3010</v>
      </c>
      <c r="F17" s="1046" t="s">
        <v>2337</v>
      </c>
      <c r="G17" s="1047" t="s">
        <v>2338</v>
      </c>
      <c r="H17" s="1047" t="s">
        <v>2339</v>
      </c>
      <c r="I17" s="922"/>
      <c r="J17" s="1045" t="s">
        <v>2340</v>
      </c>
      <c r="K17" s="1046" t="s">
        <v>2341</v>
      </c>
      <c r="L17" s="1046" t="s">
        <v>2342</v>
      </c>
      <c r="M17" s="1046" t="s">
        <v>2343</v>
      </c>
      <c r="N17" s="1046" t="s">
        <v>2344</v>
      </c>
      <c r="O17" s="1046" t="s">
        <v>181</v>
      </c>
      <c r="P17" s="1046" t="s">
        <v>182</v>
      </c>
      <c r="Q17" s="2830" t="s">
        <v>183</v>
      </c>
      <c r="R17" s="413" t="s">
        <v>184</v>
      </c>
      <c r="S17" s="1046"/>
    </row>
    <row r="18" spans="1:19">
      <c r="A18" s="1034">
        <v>1</v>
      </c>
      <c r="B18" s="73" t="s">
        <v>5305</v>
      </c>
      <c r="C18" s="985"/>
      <c r="D18" s="1052"/>
      <c r="E18" s="983"/>
      <c r="F18" s="1051"/>
      <c r="G18" s="1117"/>
      <c r="H18" s="1092"/>
      <c r="I18" s="922"/>
      <c r="J18" s="1034"/>
      <c r="K18" s="985"/>
      <c r="L18" s="985"/>
      <c r="M18" s="985"/>
      <c r="N18" s="1119"/>
      <c r="O18" s="1119"/>
      <c r="P18" s="1119"/>
      <c r="Q18" s="2831"/>
      <c r="R18" s="1120">
        <f t="shared" ref="R18:R60" si="0">SUM(N18:P18)</f>
        <v>0</v>
      </c>
      <c r="S18" s="1034">
        <v>1</v>
      </c>
    </row>
    <row r="19" spans="1:19">
      <c r="A19" s="1034">
        <v>2</v>
      </c>
      <c r="B19" s="985"/>
      <c r="C19" s="985"/>
      <c r="D19" s="1052"/>
      <c r="E19" s="935"/>
      <c r="F19" s="1051"/>
      <c r="G19" s="1121"/>
      <c r="H19" s="1092"/>
      <c r="I19" s="922"/>
      <c r="J19" s="1034"/>
      <c r="K19" s="985"/>
      <c r="L19" s="985"/>
      <c r="M19" s="985"/>
      <c r="N19" s="1051"/>
      <c r="O19" s="1051"/>
      <c r="P19" s="1051"/>
      <c r="Q19" s="2832"/>
      <c r="R19" s="1122">
        <f t="shared" si="0"/>
        <v>0</v>
      </c>
      <c r="S19" s="1034">
        <v>2</v>
      </c>
    </row>
    <row r="20" spans="1:19">
      <c r="A20" s="1034">
        <v>3</v>
      </c>
      <c r="B20" s="985"/>
      <c r="C20" s="985"/>
      <c r="D20" s="1052"/>
      <c r="E20" s="935"/>
      <c r="F20" s="1051"/>
      <c r="G20" s="1121"/>
      <c r="H20" s="1092"/>
      <c r="I20" s="922"/>
      <c r="J20" s="1034"/>
      <c r="K20" s="985"/>
      <c r="L20" s="985"/>
      <c r="M20" s="985"/>
      <c r="N20" s="1051"/>
      <c r="O20" s="1051"/>
      <c r="P20" s="1051"/>
      <c r="Q20" s="2832"/>
      <c r="R20" s="1122">
        <f t="shared" si="0"/>
        <v>0</v>
      </c>
      <c r="S20" s="1034">
        <v>3</v>
      </c>
    </row>
    <row r="21" spans="1:19">
      <c r="A21" s="1034">
        <v>4</v>
      </c>
      <c r="B21" s="985"/>
      <c r="C21" s="985"/>
      <c r="D21" s="1052"/>
      <c r="E21" s="935"/>
      <c r="F21" s="1051"/>
      <c r="G21" s="1121"/>
      <c r="H21" s="1092"/>
      <c r="I21" s="922"/>
      <c r="J21" s="1034"/>
      <c r="K21" s="985"/>
      <c r="L21" s="985"/>
      <c r="M21" s="985"/>
      <c r="N21" s="1051"/>
      <c r="O21" s="1051"/>
      <c r="P21" s="1051"/>
      <c r="Q21" s="2832"/>
      <c r="R21" s="1122">
        <f t="shared" si="0"/>
        <v>0</v>
      </c>
      <c r="S21" s="1034">
        <v>4</v>
      </c>
    </row>
    <row r="22" spans="1:19">
      <c r="A22" s="1034">
        <v>5</v>
      </c>
      <c r="B22" s="985"/>
      <c r="C22" s="985"/>
      <c r="D22" s="1052"/>
      <c r="E22" s="935"/>
      <c r="F22" s="1051"/>
      <c r="G22" s="1121"/>
      <c r="H22" s="1092"/>
      <c r="I22" s="922"/>
      <c r="J22" s="1034"/>
      <c r="K22" s="985"/>
      <c r="L22" s="985"/>
      <c r="M22" s="985"/>
      <c r="N22" s="1051"/>
      <c r="O22" s="1051"/>
      <c r="P22" s="1051"/>
      <c r="Q22" s="2832"/>
      <c r="R22" s="1122">
        <f t="shared" si="0"/>
        <v>0</v>
      </c>
      <c r="S22" s="1034">
        <v>5</v>
      </c>
    </row>
    <row r="23" spans="1:19">
      <c r="A23" s="1049">
        <v>6</v>
      </c>
      <c r="B23" s="985"/>
      <c r="C23" s="985"/>
      <c r="D23" s="1052"/>
      <c r="E23" s="985"/>
      <c r="F23" s="1051"/>
      <c r="G23" s="995"/>
      <c r="H23" s="1092"/>
      <c r="I23" s="922"/>
      <c r="J23" s="1049"/>
      <c r="K23" s="985"/>
      <c r="L23" s="985"/>
      <c r="M23" s="985"/>
      <c r="N23" s="1051"/>
      <c r="O23" s="1051"/>
      <c r="P23" s="1051"/>
      <c r="Q23" s="2832"/>
      <c r="R23" s="1122">
        <f t="shared" si="0"/>
        <v>0</v>
      </c>
      <c r="S23" s="1034">
        <v>6</v>
      </c>
    </row>
    <row r="24" spans="1:19">
      <c r="A24" s="1049">
        <v>7</v>
      </c>
      <c r="B24" s="985"/>
      <c r="C24" s="985"/>
      <c r="D24" s="1052"/>
      <c r="E24" s="985"/>
      <c r="F24" s="1051"/>
      <c r="G24" s="995"/>
      <c r="H24" s="1092"/>
      <c r="I24" s="922"/>
      <c r="J24" s="1049"/>
      <c r="K24" s="985"/>
      <c r="L24" s="985"/>
      <c r="M24" s="985"/>
      <c r="N24" s="1051"/>
      <c r="O24" s="1051"/>
      <c r="P24" s="1051"/>
      <c r="Q24" s="2832"/>
      <c r="R24" s="1122">
        <f t="shared" si="0"/>
        <v>0</v>
      </c>
      <c r="S24" s="1034">
        <v>7</v>
      </c>
    </row>
    <row r="25" spans="1:19">
      <c r="A25" s="1049">
        <v>8</v>
      </c>
      <c r="B25" s="985"/>
      <c r="C25" s="985"/>
      <c r="D25" s="1052"/>
      <c r="E25" s="985"/>
      <c r="F25" s="1051"/>
      <c r="G25" s="995"/>
      <c r="H25" s="1092"/>
      <c r="I25" s="922"/>
      <c r="J25" s="1049"/>
      <c r="K25" s="985"/>
      <c r="L25" s="985"/>
      <c r="M25" s="985"/>
      <c r="N25" s="1051"/>
      <c r="O25" s="1051"/>
      <c r="P25" s="1051"/>
      <c r="Q25" s="2832"/>
      <c r="R25" s="1122">
        <f t="shared" si="0"/>
        <v>0</v>
      </c>
      <c r="S25" s="1034">
        <v>8</v>
      </c>
    </row>
    <row r="26" spans="1:19">
      <c r="A26" s="1049">
        <v>9</v>
      </c>
      <c r="B26" s="985"/>
      <c r="C26" s="985"/>
      <c r="D26" s="1052"/>
      <c r="E26" s="985"/>
      <c r="F26" s="1051"/>
      <c r="G26" s="995"/>
      <c r="H26" s="1092"/>
      <c r="I26" s="922"/>
      <c r="J26" s="1049"/>
      <c r="K26" s="985"/>
      <c r="L26" s="985"/>
      <c r="M26" s="985"/>
      <c r="N26" s="1051"/>
      <c r="O26" s="1051"/>
      <c r="P26" s="1051"/>
      <c r="Q26" s="2832"/>
      <c r="R26" s="1122">
        <f t="shared" si="0"/>
        <v>0</v>
      </c>
      <c r="S26" s="1034">
        <v>9</v>
      </c>
    </row>
    <row r="27" spans="1:19">
      <c r="A27" s="1049">
        <v>10</v>
      </c>
      <c r="B27" s="985"/>
      <c r="C27" s="985"/>
      <c r="D27" s="1052"/>
      <c r="E27" s="985"/>
      <c r="F27" s="1051"/>
      <c r="G27" s="995"/>
      <c r="H27" s="1092"/>
      <c r="I27" s="922"/>
      <c r="J27" s="1049"/>
      <c r="K27" s="985"/>
      <c r="L27" s="985"/>
      <c r="M27" s="985"/>
      <c r="N27" s="1051"/>
      <c r="O27" s="1051"/>
      <c r="P27" s="1051"/>
      <c r="Q27" s="2832"/>
      <c r="R27" s="1122">
        <f t="shared" si="0"/>
        <v>0</v>
      </c>
      <c r="S27" s="1034">
        <v>10</v>
      </c>
    </row>
    <row r="28" spans="1:19">
      <c r="A28" s="1049">
        <v>11</v>
      </c>
      <c r="B28" s="985"/>
      <c r="C28" s="985"/>
      <c r="D28" s="1052"/>
      <c r="E28" s="985"/>
      <c r="F28" s="1051"/>
      <c r="G28" s="995"/>
      <c r="H28" s="1092"/>
      <c r="I28" s="922"/>
      <c r="J28" s="1049"/>
      <c r="K28" s="985"/>
      <c r="L28" s="985"/>
      <c r="M28" s="985"/>
      <c r="N28" s="1051"/>
      <c r="O28" s="1051"/>
      <c r="P28" s="1051"/>
      <c r="Q28" s="2832"/>
      <c r="R28" s="1122">
        <f t="shared" si="0"/>
        <v>0</v>
      </c>
      <c r="S28" s="1034">
        <v>11</v>
      </c>
    </row>
    <row r="29" spans="1:19">
      <c r="A29" s="1049">
        <v>12</v>
      </c>
      <c r="B29" s="985"/>
      <c r="C29" s="985"/>
      <c r="D29" s="1052"/>
      <c r="E29" s="985"/>
      <c r="F29" s="1051"/>
      <c r="G29" s="995"/>
      <c r="H29" s="1092"/>
      <c r="I29" s="922"/>
      <c r="J29" s="1049"/>
      <c r="K29" s="985"/>
      <c r="L29" s="985"/>
      <c r="M29" s="985"/>
      <c r="N29" s="1051"/>
      <c r="O29" s="1051"/>
      <c r="P29" s="1051"/>
      <c r="Q29" s="2832"/>
      <c r="R29" s="1122">
        <f t="shared" si="0"/>
        <v>0</v>
      </c>
      <c r="S29" s="1034">
        <v>12</v>
      </c>
    </row>
    <row r="30" spans="1:19">
      <c r="A30" s="1049">
        <v>13</v>
      </c>
      <c r="B30" s="985"/>
      <c r="C30" s="985"/>
      <c r="D30" s="1052"/>
      <c r="E30" s="985"/>
      <c r="F30" s="1051"/>
      <c r="G30" s="995"/>
      <c r="H30" s="1092"/>
      <c r="I30" s="922"/>
      <c r="J30" s="1049"/>
      <c r="K30" s="985"/>
      <c r="L30" s="985"/>
      <c r="M30" s="985"/>
      <c r="N30" s="1051"/>
      <c r="O30" s="1051"/>
      <c r="P30" s="1051"/>
      <c r="Q30" s="2832"/>
      <c r="R30" s="1122">
        <f t="shared" si="0"/>
        <v>0</v>
      </c>
      <c r="S30" s="1034">
        <v>13</v>
      </c>
    </row>
    <row r="31" spans="1:19">
      <c r="A31" s="1049">
        <v>14</v>
      </c>
      <c r="B31" s="985"/>
      <c r="C31" s="985"/>
      <c r="D31" s="1052"/>
      <c r="E31" s="985"/>
      <c r="F31" s="1051"/>
      <c r="G31" s="995"/>
      <c r="H31" s="1092"/>
      <c r="I31" s="922"/>
      <c r="J31" s="1049"/>
      <c r="K31" s="985"/>
      <c r="L31" s="985"/>
      <c r="M31" s="985"/>
      <c r="N31" s="1051"/>
      <c r="O31" s="1051"/>
      <c r="P31" s="1051"/>
      <c r="Q31" s="2832"/>
      <c r="R31" s="1122">
        <f t="shared" si="0"/>
        <v>0</v>
      </c>
      <c r="S31" s="1034">
        <v>14</v>
      </c>
    </row>
    <row r="32" spans="1:19">
      <c r="A32" s="1049">
        <v>15</v>
      </c>
      <c r="B32" s="985"/>
      <c r="C32" s="985"/>
      <c r="D32" s="1052"/>
      <c r="E32" s="985"/>
      <c r="F32" s="1051"/>
      <c r="G32" s="995"/>
      <c r="H32" s="1092"/>
      <c r="I32" s="922"/>
      <c r="J32" s="1049"/>
      <c r="K32" s="985"/>
      <c r="L32" s="985"/>
      <c r="M32" s="985"/>
      <c r="N32" s="1051"/>
      <c r="O32" s="1051"/>
      <c r="P32" s="1051"/>
      <c r="Q32" s="2832"/>
      <c r="R32" s="1122">
        <f t="shared" si="0"/>
        <v>0</v>
      </c>
      <c r="S32" s="1034">
        <v>15</v>
      </c>
    </row>
    <row r="33" spans="1:19">
      <c r="A33" s="1049">
        <v>16</v>
      </c>
      <c r="B33" s="985"/>
      <c r="C33" s="985"/>
      <c r="D33" s="1052"/>
      <c r="E33" s="985"/>
      <c r="F33" s="1051"/>
      <c r="G33" s="995"/>
      <c r="H33" s="1092"/>
      <c r="I33" s="922"/>
      <c r="J33" s="1049"/>
      <c r="K33" s="985"/>
      <c r="L33" s="985"/>
      <c r="M33" s="985"/>
      <c r="N33" s="1051"/>
      <c r="O33" s="1051"/>
      <c r="P33" s="1051"/>
      <c r="Q33" s="2832"/>
      <c r="R33" s="1122">
        <f t="shared" si="0"/>
        <v>0</v>
      </c>
      <c r="S33" s="1034">
        <v>16</v>
      </c>
    </row>
    <row r="34" spans="1:19">
      <c r="A34" s="1034">
        <v>17</v>
      </c>
      <c r="B34" s="985"/>
      <c r="C34" s="985"/>
      <c r="D34" s="1052"/>
      <c r="E34" s="985"/>
      <c r="F34" s="1051"/>
      <c r="G34" s="995"/>
      <c r="H34" s="1092"/>
      <c r="I34" s="922"/>
      <c r="J34" s="1034"/>
      <c r="K34" s="985"/>
      <c r="L34" s="985"/>
      <c r="M34" s="985"/>
      <c r="N34" s="1051"/>
      <c r="O34" s="1051"/>
      <c r="P34" s="1051"/>
      <c r="Q34" s="2832"/>
      <c r="R34" s="1122">
        <f t="shared" si="0"/>
        <v>0</v>
      </c>
      <c r="S34" s="1034">
        <v>17</v>
      </c>
    </row>
    <row r="35" spans="1:19">
      <c r="A35" s="1034">
        <v>18</v>
      </c>
      <c r="B35" s="985"/>
      <c r="C35" s="985"/>
      <c r="D35" s="1052"/>
      <c r="E35" s="985"/>
      <c r="F35" s="1051"/>
      <c r="G35" s="995"/>
      <c r="H35" s="1092"/>
      <c r="I35" s="922"/>
      <c r="J35" s="1034"/>
      <c r="K35" s="985"/>
      <c r="L35" s="985"/>
      <c r="M35" s="985"/>
      <c r="N35" s="1051"/>
      <c r="O35" s="1051"/>
      <c r="P35" s="1051"/>
      <c r="Q35" s="2832"/>
      <c r="R35" s="1122">
        <f t="shared" si="0"/>
        <v>0</v>
      </c>
      <c r="S35" s="1034">
        <v>18</v>
      </c>
    </row>
    <row r="36" spans="1:19">
      <c r="A36" s="1034">
        <v>19</v>
      </c>
      <c r="B36" s="985"/>
      <c r="C36" s="985"/>
      <c r="D36" s="1052"/>
      <c r="E36" s="985"/>
      <c r="F36" s="1051"/>
      <c r="G36" s="995"/>
      <c r="H36" s="1092"/>
      <c r="I36" s="922"/>
      <c r="J36" s="1034"/>
      <c r="K36" s="985"/>
      <c r="L36" s="985"/>
      <c r="M36" s="985"/>
      <c r="N36" s="1051"/>
      <c r="O36" s="1051"/>
      <c r="P36" s="1051"/>
      <c r="Q36" s="2832"/>
      <c r="R36" s="1122">
        <f t="shared" si="0"/>
        <v>0</v>
      </c>
      <c r="S36" s="1034">
        <v>19</v>
      </c>
    </row>
    <row r="37" spans="1:19">
      <c r="A37" s="1034">
        <v>20</v>
      </c>
      <c r="B37" s="985"/>
      <c r="C37" s="985"/>
      <c r="D37" s="1052"/>
      <c r="E37" s="985"/>
      <c r="F37" s="1051"/>
      <c r="G37" s="995"/>
      <c r="H37" s="1092"/>
      <c r="I37" s="922"/>
      <c r="J37" s="1034"/>
      <c r="K37" s="985"/>
      <c r="L37" s="985"/>
      <c r="M37" s="985"/>
      <c r="N37" s="1051"/>
      <c r="O37" s="1051"/>
      <c r="P37" s="1051"/>
      <c r="Q37" s="2832"/>
      <c r="R37" s="1122">
        <f t="shared" si="0"/>
        <v>0</v>
      </c>
      <c r="S37" s="1034">
        <v>20</v>
      </c>
    </row>
    <row r="38" spans="1:19">
      <c r="A38" s="1034">
        <v>21</v>
      </c>
      <c r="B38" s="985"/>
      <c r="C38" s="985"/>
      <c r="D38" s="1052"/>
      <c r="E38" s="985"/>
      <c r="F38" s="1051"/>
      <c r="G38" s="995"/>
      <c r="H38" s="1092"/>
      <c r="I38" s="922"/>
      <c r="J38" s="1034"/>
      <c r="K38" s="985"/>
      <c r="L38" s="985"/>
      <c r="M38" s="985"/>
      <c r="N38" s="1051"/>
      <c r="O38" s="1051"/>
      <c r="P38" s="1051"/>
      <c r="Q38" s="2832"/>
      <c r="R38" s="1122">
        <f t="shared" si="0"/>
        <v>0</v>
      </c>
      <c r="S38" s="1034">
        <v>21</v>
      </c>
    </row>
    <row r="39" spans="1:19">
      <c r="A39" s="1034">
        <v>22</v>
      </c>
      <c r="B39" s="985"/>
      <c r="C39" s="985"/>
      <c r="D39" s="1052"/>
      <c r="E39" s="985"/>
      <c r="F39" s="1051"/>
      <c r="G39" s="995"/>
      <c r="H39" s="1092"/>
      <c r="I39" s="922"/>
      <c r="J39" s="1034"/>
      <c r="K39" s="985"/>
      <c r="L39" s="985"/>
      <c r="M39" s="985"/>
      <c r="N39" s="1051"/>
      <c r="O39" s="1051"/>
      <c r="P39" s="1051"/>
      <c r="Q39" s="2832"/>
      <c r="R39" s="1122">
        <f t="shared" si="0"/>
        <v>0</v>
      </c>
      <c r="S39" s="1034">
        <v>22</v>
      </c>
    </row>
    <row r="40" spans="1:19">
      <c r="A40" s="1034">
        <v>23</v>
      </c>
      <c r="B40" s="985"/>
      <c r="C40" s="985"/>
      <c r="D40" s="1052"/>
      <c r="E40" s="985"/>
      <c r="F40" s="1051"/>
      <c r="G40" s="995"/>
      <c r="H40" s="1092"/>
      <c r="I40" s="922"/>
      <c r="J40" s="1034"/>
      <c r="K40" s="985"/>
      <c r="L40" s="985"/>
      <c r="M40" s="985"/>
      <c r="N40" s="1051"/>
      <c r="O40" s="1051"/>
      <c r="P40" s="1051"/>
      <c r="Q40" s="2832"/>
      <c r="R40" s="1122">
        <f t="shared" si="0"/>
        <v>0</v>
      </c>
      <c r="S40" s="1034">
        <v>23</v>
      </c>
    </row>
    <row r="41" spans="1:19">
      <c r="A41" s="1034">
        <v>24</v>
      </c>
      <c r="B41" s="985"/>
      <c r="C41" s="985"/>
      <c r="D41" s="1052"/>
      <c r="E41" s="985"/>
      <c r="F41" s="1051"/>
      <c r="G41" s="995"/>
      <c r="H41" s="1092"/>
      <c r="I41" s="922"/>
      <c r="J41" s="1034"/>
      <c r="K41" s="985"/>
      <c r="L41" s="985"/>
      <c r="M41" s="985"/>
      <c r="N41" s="1051"/>
      <c r="O41" s="1051"/>
      <c r="P41" s="1051"/>
      <c r="Q41" s="2832"/>
      <c r="R41" s="1122">
        <f t="shared" si="0"/>
        <v>0</v>
      </c>
      <c r="S41" s="1034">
        <v>24</v>
      </c>
    </row>
    <row r="42" spans="1:19">
      <c r="A42" s="1034">
        <v>25</v>
      </c>
      <c r="B42" s="985"/>
      <c r="C42" s="985"/>
      <c r="D42" s="1052"/>
      <c r="E42" s="985"/>
      <c r="F42" s="1051"/>
      <c r="G42" s="995"/>
      <c r="H42" s="1092"/>
      <c r="I42" s="922"/>
      <c r="J42" s="1034"/>
      <c r="K42" s="985"/>
      <c r="L42" s="985"/>
      <c r="M42" s="985"/>
      <c r="N42" s="1051"/>
      <c r="O42" s="1051"/>
      <c r="P42" s="1051"/>
      <c r="Q42" s="2832"/>
      <c r="R42" s="1122">
        <f t="shared" si="0"/>
        <v>0</v>
      </c>
      <c r="S42" s="1034">
        <v>25</v>
      </c>
    </row>
    <row r="43" spans="1:19">
      <c r="A43" s="1034">
        <v>26</v>
      </c>
      <c r="B43" s="985"/>
      <c r="C43" s="985"/>
      <c r="D43" s="1052"/>
      <c r="E43" s="985"/>
      <c r="F43" s="1051"/>
      <c r="G43" s="995"/>
      <c r="H43" s="1092"/>
      <c r="I43" s="922"/>
      <c r="J43" s="1034"/>
      <c r="K43" s="985"/>
      <c r="L43" s="985"/>
      <c r="M43" s="985"/>
      <c r="N43" s="1051"/>
      <c r="O43" s="1051"/>
      <c r="P43" s="1051"/>
      <c r="Q43" s="2832"/>
      <c r="R43" s="1122">
        <f t="shared" si="0"/>
        <v>0</v>
      </c>
      <c r="S43" s="1034">
        <v>26</v>
      </c>
    </row>
    <row r="44" spans="1:19">
      <c r="A44" s="1034">
        <v>27</v>
      </c>
      <c r="B44" s="985"/>
      <c r="C44" s="985"/>
      <c r="D44" s="1052"/>
      <c r="E44" s="985"/>
      <c r="F44" s="1051"/>
      <c r="G44" s="995"/>
      <c r="H44" s="1092"/>
      <c r="I44" s="922"/>
      <c r="J44" s="1034"/>
      <c r="K44" s="985"/>
      <c r="L44" s="985"/>
      <c r="M44" s="985"/>
      <c r="N44" s="1051"/>
      <c r="O44" s="1051"/>
      <c r="P44" s="1051"/>
      <c r="Q44" s="2832"/>
      <c r="R44" s="1122">
        <f t="shared" si="0"/>
        <v>0</v>
      </c>
      <c r="S44" s="1034">
        <v>27</v>
      </c>
    </row>
    <row r="45" spans="1:19">
      <c r="A45" s="1034">
        <v>28</v>
      </c>
      <c r="B45" s="985"/>
      <c r="C45" s="985"/>
      <c r="D45" s="1052"/>
      <c r="E45" s="985"/>
      <c r="F45" s="1051"/>
      <c r="G45" s="995"/>
      <c r="H45" s="1092"/>
      <c r="I45" s="922"/>
      <c r="J45" s="1034"/>
      <c r="K45" s="985"/>
      <c r="L45" s="985"/>
      <c r="M45" s="985"/>
      <c r="N45" s="1051"/>
      <c r="O45" s="1051"/>
      <c r="P45" s="1051"/>
      <c r="Q45" s="2832"/>
      <c r="R45" s="1122">
        <f t="shared" si="0"/>
        <v>0</v>
      </c>
      <c r="S45" s="1034">
        <v>28</v>
      </c>
    </row>
    <row r="46" spans="1:19">
      <c r="A46" s="1034">
        <v>29</v>
      </c>
      <c r="B46" s="985"/>
      <c r="C46" s="985"/>
      <c r="D46" s="1052"/>
      <c r="E46" s="985"/>
      <c r="F46" s="1051"/>
      <c r="G46" s="995"/>
      <c r="H46" s="1092"/>
      <c r="I46" s="922"/>
      <c r="J46" s="1034"/>
      <c r="K46" s="985"/>
      <c r="L46" s="985"/>
      <c r="M46" s="985"/>
      <c r="N46" s="1051"/>
      <c r="O46" s="1051"/>
      <c r="P46" s="1051"/>
      <c r="Q46" s="2832"/>
      <c r="R46" s="1122">
        <f t="shared" si="0"/>
        <v>0</v>
      </c>
      <c r="S46" s="1034">
        <v>29</v>
      </c>
    </row>
    <row r="47" spans="1:19">
      <c r="A47" s="1034">
        <v>30</v>
      </c>
      <c r="B47" s="985"/>
      <c r="C47" s="985"/>
      <c r="D47" s="1052"/>
      <c r="E47" s="985"/>
      <c r="F47" s="1051"/>
      <c r="G47" s="995"/>
      <c r="H47" s="1092"/>
      <c r="I47" s="922"/>
      <c r="J47" s="1034"/>
      <c r="K47" s="985"/>
      <c r="L47" s="985"/>
      <c r="M47" s="985"/>
      <c r="N47" s="1051"/>
      <c r="O47" s="1051"/>
      <c r="P47" s="1051"/>
      <c r="Q47" s="2832"/>
      <c r="R47" s="1122">
        <f t="shared" si="0"/>
        <v>0</v>
      </c>
      <c r="S47" s="1034">
        <v>30</v>
      </c>
    </row>
    <row r="48" spans="1:19">
      <c r="A48" s="1034">
        <v>31</v>
      </c>
      <c r="B48" s="985"/>
      <c r="C48" s="985"/>
      <c r="D48" s="1052"/>
      <c r="E48" s="985"/>
      <c r="F48" s="1051"/>
      <c r="G48" s="995"/>
      <c r="H48" s="1092"/>
      <c r="I48" s="922"/>
      <c r="J48" s="1034"/>
      <c r="K48" s="985"/>
      <c r="L48" s="985"/>
      <c r="M48" s="985"/>
      <c r="N48" s="1051"/>
      <c r="O48" s="1051"/>
      <c r="P48" s="1051"/>
      <c r="Q48" s="2832"/>
      <c r="R48" s="1122">
        <f t="shared" si="0"/>
        <v>0</v>
      </c>
      <c r="S48" s="1034">
        <v>31</v>
      </c>
    </row>
    <row r="49" spans="1:19">
      <c r="A49" s="1034">
        <v>32</v>
      </c>
      <c r="B49" s="985"/>
      <c r="C49" s="985"/>
      <c r="D49" s="1052"/>
      <c r="E49" s="985"/>
      <c r="F49" s="1051"/>
      <c r="G49" s="995"/>
      <c r="H49" s="1092"/>
      <c r="I49" s="922"/>
      <c r="J49" s="1034"/>
      <c r="K49" s="985"/>
      <c r="L49" s="985"/>
      <c r="M49" s="985"/>
      <c r="N49" s="1051"/>
      <c r="O49" s="1051"/>
      <c r="P49" s="1051"/>
      <c r="Q49" s="2832"/>
      <c r="R49" s="1122">
        <f t="shared" si="0"/>
        <v>0</v>
      </c>
      <c r="S49" s="1034">
        <v>32</v>
      </c>
    </row>
    <row r="50" spans="1:19">
      <c r="A50" s="1034">
        <v>33</v>
      </c>
      <c r="B50" s="985"/>
      <c r="C50" s="985"/>
      <c r="D50" s="1052"/>
      <c r="E50" s="985"/>
      <c r="F50" s="1051"/>
      <c r="G50" s="995"/>
      <c r="H50" s="1092"/>
      <c r="I50" s="922"/>
      <c r="J50" s="1034"/>
      <c r="K50" s="985"/>
      <c r="L50" s="985"/>
      <c r="M50" s="985"/>
      <c r="N50" s="1051"/>
      <c r="O50" s="1051"/>
      <c r="P50" s="1051"/>
      <c r="Q50" s="2832"/>
      <c r="R50" s="1122">
        <f t="shared" si="0"/>
        <v>0</v>
      </c>
      <c r="S50" s="1034">
        <v>33</v>
      </c>
    </row>
    <row r="51" spans="1:19">
      <c r="A51" s="1034">
        <v>34</v>
      </c>
      <c r="B51" s="985"/>
      <c r="C51" s="985"/>
      <c r="D51" s="1052"/>
      <c r="E51" s="985"/>
      <c r="F51" s="1051"/>
      <c r="G51" s="995"/>
      <c r="H51" s="1092"/>
      <c r="I51" s="922"/>
      <c r="J51" s="1034"/>
      <c r="K51" s="985"/>
      <c r="L51" s="985"/>
      <c r="M51" s="985"/>
      <c r="N51" s="1051"/>
      <c r="O51" s="1051"/>
      <c r="P51" s="1051"/>
      <c r="Q51" s="2832"/>
      <c r="R51" s="1122">
        <f t="shared" si="0"/>
        <v>0</v>
      </c>
      <c r="S51" s="1034">
        <v>34</v>
      </c>
    </row>
    <row r="52" spans="1:19">
      <c r="A52" s="1034">
        <v>35</v>
      </c>
      <c r="B52" s="985"/>
      <c r="C52" s="985"/>
      <c r="D52" s="1052"/>
      <c r="E52" s="985"/>
      <c r="F52" s="1051"/>
      <c r="G52" s="995"/>
      <c r="H52" s="1092"/>
      <c r="I52" s="922"/>
      <c r="J52" s="1034"/>
      <c r="K52" s="985"/>
      <c r="L52" s="985"/>
      <c r="M52" s="985"/>
      <c r="N52" s="1051"/>
      <c r="O52" s="1051"/>
      <c r="P52" s="1051"/>
      <c r="Q52" s="2832"/>
      <c r="R52" s="1122">
        <f t="shared" si="0"/>
        <v>0</v>
      </c>
      <c r="S52" s="1034">
        <v>35</v>
      </c>
    </row>
    <row r="53" spans="1:19">
      <c r="A53" s="1034">
        <v>36</v>
      </c>
      <c r="B53" s="985"/>
      <c r="C53" s="985"/>
      <c r="D53" s="1052"/>
      <c r="E53" s="985"/>
      <c r="F53" s="1051"/>
      <c r="G53" s="995"/>
      <c r="H53" s="1092"/>
      <c r="I53" s="922"/>
      <c r="J53" s="1034"/>
      <c r="K53" s="985"/>
      <c r="L53" s="985"/>
      <c r="M53" s="985"/>
      <c r="N53" s="1051"/>
      <c r="O53" s="1051"/>
      <c r="P53" s="1051"/>
      <c r="Q53" s="2832"/>
      <c r="R53" s="1122">
        <f t="shared" si="0"/>
        <v>0</v>
      </c>
      <c r="S53" s="1034">
        <v>36</v>
      </c>
    </row>
    <row r="54" spans="1:19">
      <c r="A54" s="1034">
        <v>37</v>
      </c>
      <c r="B54" s="985"/>
      <c r="C54" s="985"/>
      <c r="D54" s="1052"/>
      <c r="E54" s="985"/>
      <c r="F54" s="1051"/>
      <c r="G54" s="995"/>
      <c r="H54" s="1092"/>
      <c r="I54" s="922"/>
      <c r="J54" s="1034"/>
      <c r="K54" s="985"/>
      <c r="L54" s="985"/>
      <c r="M54" s="985"/>
      <c r="N54" s="1051"/>
      <c r="O54" s="1051"/>
      <c r="P54" s="1051"/>
      <c r="Q54" s="2832"/>
      <c r="R54" s="1122">
        <f t="shared" si="0"/>
        <v>0</v>
      </c>
      <c r="S54" s="1034">
        <v>37</v>
      </c>
    </row>
    <row r="55" spans="1:19">
      <c r="A55" s="1034">
        <v>38</v>
      </c>
      <c r="B55" s="985"/>
      <c r="C55" s="985"/>
      <c r="D55" s="1052"/>
      <c r="E55" s="985"/>
      <c r="F55" s="1051"/>
      <c r="G55" s="995"/>
      <c r="H55" s="1092"/>
      <c r="I55" s="922"/>
      <c r="J55" s="1034"/>
      <c r="K55" s="985"/>
      <c r="L55" s="985"/>
      <c r="M55" s="985"/>
      <c r="N55" s="1051"/>
      <c r="O55" s="1051"/>
      <c r="P55" s="1051"/>
      <c r="Q55" s="2832"/>
      <c r="R55" s="1122">
        <f t="shared" si="0"/>
        <v>0</v>
      </c>
      <c r="S55" s="1034">
        <v>38</v>
      </c>
    </row>
    <row r="56" spans="1:19">
      <c r="A56" s="1034">
        <v>39</v>
      </c>
      <c r="B56" s="985"/>
      <c r="C56" s="985"/>
      <c r="D56" s="1052"/>
      <c r="E56" s="985"/>
      <c r="F56" s="1051"/>
      <c r="G56" s="995"/>
      <c r="H56" s="1092"/>
      <c r="I56" s="922"/>
      <c r="J56" s="1034"/>
      <c r="K56" s="985"/>
      <c r="L56" s="985"/>
      <c r="M56" s="985"/>
      <c r="N56" s="1051"/>
      <c r="O56" s="1051"/>
      <c r="P56" s="1051"/>
      <c r="Q56" s="2832"/>
      <c r="R56" s="1122">
        <f t="shared" si="0"/>
        <v>0</v>
      </c>
      <c r="S56" s="1034">
        <v>39</v>
      </c>
    </row>
    <row r="57" spans="1:19">
      <c r="A57" s="1034">
        <v>40</v>
      </c>
      <c r="B57" s="985"/>
      <c r="C57" s="985"/>
      <c r="D57" s="1052"/>
      <c r="E57" s="985"/>
      <c r="F57" s="1051"/>
      <c r="G57" s="995"/>
      <c r="H57" s="1092"/>
      <c r="I57" s="922"/>
      <c r="J57" s="1034"/>
      <c r="K57" s="985"/>
      <c r="L57" s="985"/>
      <c r="M57" s="985"/>
      <c r="N57" s="1051"/>
      <c r="O57" s="1051"/>
      <c r="P57" s="1051"/>
      <c r="Q57" s="2832"/>
      <c r="R57" s="1122">
        <f t="shared" si="0"/>
        <v>0</v>
      </c>
      <c r="S57" s="1034">
        <v>40</v>
      </c>
    </row>
    <row r="58" spans="1:19">
      <c r="A58" s="1034">
        <v>41</v>
      </c>
      <c r="B58" s="985"/>
      <c r="C58" s="985"/>
      <c r="D58" s="1052"/>
      <c r="E58" s="985"/>
      <c r="F58" s="1051"/>
      <c r="G58" s="995"/>
      <c r="H58" s="1092"/>
      <c r="I58" s="922"/>
      <c r="J58" s="1034"/>
      <c r="K58" s="985"/>
      <c r="L58" s="985"/>
      <c r="M58" s="985"/>
      <c r="N58" s="1051"/>
      <c r="O58" s="1051"/>
      <c r="P58" s="1051"/>
      <c r="Q58" s="2832"/>
      <c r="R58" s="1122">
        <f t="shared" si="0"/>
        <v>0</v>
      </c>
      <c r="S58" s="1034">
        <v>41</v>
      </c>
    </row>
    <row r="59" spans="1:19">
      <c r="A59" s="1034">
        <v>42</v>
      </c>
      <c r="B59" s="985"/>
      <c r="C59" s="985"/>
      <c r="D59" s="1052"/>
      <c r="E59" s="985"/>
      <c r="F59" s="1051"/>
      <c r="G59" s="995"/>
      <c r="H59" s="1092"/>
      <c r="I59" s="922"/>
      <c r="J59" s="1034"/>
      <c r="K59" s="985"/>
      <c r="L59" s="985"/>
      <c r="M59" s="985"/>
      <c r="N59" s="1051"/>
      <c r="O59" s="1051"/>
      <c r="P59" s="1051"/>
      <c r="Q59" s="2832"/>
      <c r="R59" s="1122">
        <f t="shared" si="0"/>
        <v>0</v>
      </c>
      <c r="S59" s="1034">
        <v>42</v>
      </c>
    </row>
    <row r="60" spans="1:19" ht="15.75" thickBot="1">
      <c r="A60" s="1053">
        <v>43</v>
      </c>
      <c r="B60" s="1001"/>
      <c r="C60" s="1001"/>
      <c r="D60" s="1099"/>
      <c r="E60" s="1001"/>
      <c r="F60" s="1127"/>
      <c r="G60" s="1101"/>
      <c r="H60" s="1100"/>
      <c r="I60" s="922"/>
      <c r="J60" s="1053"/>
      <c r="K60" s="1001"/>
      <c r="L60" s="1001"/>
      <c r="M60" s="1001"/>
      <c r="N60" s="1127"/>
      <c r="O60" s="1127"/>
      <c r="P60" s="1127"/>
      <c r="Q60" s="2833"/>
      <c r="R60" s="1128">
        <f t="shared" si="0"/>
        <v>0</v>
      </c>
      <c r="S60" s="1053">
        <v>43</v>
      </c>
    </row>
    <row r="61" spans="1:19" ht="15.75" thickBot="1">
      <c r="A61" s="1053">
        <v>44</v>
      </c>
      <c r="B61" s="1001" t="s">
        <v>2322</v>
      </c>
      <c r="C61" s="1001"/>
      <c r="D61" s="1099">
        <f>SUM(D18:D60)</f>
        <v>0</v>
      </c>
      <c r="E61" s="1001"/>
      <c r="F61" s="1099" t="str">
        <f>IF(ISERR(AVERAGEA(F18:F60))," ",AVERAGEA(F18:F60))</f>
        <v xml:space="preserve"> </v>
      </c>
      <c r="G61" s="1099">
        <f>SUM(G18:G60)</f>
        <v>0</v>
      </c>
      <c r="H61" s="1099">
        <f>SUM(H18:H60)</f>
        <v>0</v>
      </c>
      <c r="I61" s="922"/>
      <c r="J61" s="1053"/>
      <c r="K61" s="1001"/>
      <c r="L61" s="1001"/>
      <c r="M61" s="1001"/>
      <c r="N61" s="1129">
        <f>SUM(N18:N60)</f>
        <v>0</v>
      </c>
      <c r="O61" s="1129">
        <f>SUM(O18:O60)</f>
        <v>0</v>
      </c>
      <c r="P61" s="1129">
        <f>SUM(P18:P60)</f>
        <v>0</v>
      </c>
      <c r="Q61" s="2834">
        <f>SUM(Q18:Q60)</f>
        <v>0</v>
      </c>
      <c r="R61" s="1129">
        <f>SUM(R18:R60)</f>
        <v>0</v>
      </c>
      <c r="S61" s="1053">
        <v>44</v>
      </c>
    </row>
    <row r="62" spans="1:19">
      <c r="A62" s="1111"/>
      <c r="B62" s="1111"/>
      <c r="C62" s="1111"/>
      <c r="D62" s="1125"/>
      <c r="E62" s="1111"/>
      <c r="F62" s="1125"/>
      <c r="G62" s="1125"/>
      <c r="H62" s="1125"/>
      <c r="I62" s="922"/>
      <c r="J62" s="1111"/>
      <c r="K62" s="1111"/>
      <c r="L62" s="1111"/>
      <c r="M62" s="1111"/>
      <c r="N62" s="1126"/>
      <c r="O62" s="1126"/>
      <c r="P62" s="1126"/>
      <c r="Q62" s="993"/>
      <c r="R62" s="1126"/>
      <c r="S62" s="1111"/>
    </row>
    <row r="63" spans="1:19">
      <c r="A63" s="1542" t="s">
        <v>4659</v>
      </c>
      <c r="B63" s="2555"/>
      <c r="C63" s="2555"/>
      <c r="D63" s="922"/>
      <c r="E63" s="922"/>
      <c r="F63" s="922"/>
      <c r="G63" s="922"/>
      <c r="H63" s="922"/>
      <c r="I63" s="922"/>
      <c r="J63" s="1542" t="s">
        <v>4659</v>
      </c>
      <c r="K63" s="2555"/>
      <c r="L63" s="2555"/>
    </row>
    <row r="64" spans="1:19">
      <c r="A64" s="923" t="s">
        <v>3398</v>
      </c>
      <c r="B64" s="923"/>
      <c r="C64" s="923"/>
      <c r="D64" s="923"/>
      <c r="E64" s="923"/>
      <c r="F64" s="923"/>
      <c r="G64" s="923"/>
      <c r="H64" s="923"/>
      <c r="I64" s="922"/>
      <c r="J64" s="923" t="s">
        <v>3399</v>
      </c>
      <c r="K64" s="923"/>
      <c r="L64" s="923"/>
      <c r="M64" s="923"/>
      <c r="N64" s="923"/>
      <c r="O64" s="923"/>
      <c r="P64" s="923"/>
      <c r="Q64" s="923"/>
      <c r="R64" s="923"/>
      <c r="S64" s="923"/>
    </row>
  </sheetData>
  <printOptions horizontalCentered="1" verticalCentered="1"/>
  <pageMargins left="0.5" right="0.5" top="0.5" bottom="0.5" header="0" footer="0"/>
  <pageSetup scale="67" fitToWidth="2" orientation="portrait" horizontalDpi="300" verticalDpi="300" r:id="rId1"/>
  <headerFooter alignWithMargins="0"/>
  <colBreaks count="1" manualBreakCount="1">
    <brk id="9"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774"/>
  <sheetViews>
    <sheetView defaultGridColor="0" topLeftCell="G592" colorId="22" zoomScaleNormal="100" zoomScaleSheetLayoutView="40" workbookViewId="0">
      <selection activeCell="J616" sqref="J616"/>
    </sheetView>
  </sheetViews>
  <sheetFormatPr defaultColWidth="9.6640625" defaultRowHeight="15"/>
  <cols>
    <col min="1" max="1" width="4.6640625" customWidth="1"/>
    <col min="2" max="2" width="15.6640625" customWidth="1"/>
    <col min="3" max="3" width="18.33203125" customWidth="1"/>
    <col min="4" max="4" width="15.5546875" customWidth="1"/>
    <col min="5" max="5" width="15.21875" customWidth="1"/>
    <col min="6" max="6" width="10.21875" customWidth="1"/>
    <col min="7" max="8" width="12.6640625" customWidth="1"/>
    <col min="9" max="9" width="2.6640625" customWidth="1"/>
    <col min="10" max="10" width="14.6640625" customWidth="1"/>
    <col min="11" max="12" width="10.6640625" customWidth="1"/>
    <col min="13" max="14" width="15.6640625" customWidth="1"/>
    <col min="15" max="15" width="5.6640625" customWidth="1"/>
    <col min="16" max="16" width="13.44140625" customWidth="1"/>
    <col min="17" max="17" width="16.6640625" customWidth="1"/>
    <col min="18" max="18" width="4.6640625" customWidth="1"/>
  </cols>
  <sheetData>
    <row r="1" spans="1:18">
      <c r="A1" s="924" t="s">
        <v>1789</v>
      </c>
      <c r="B1" s="925"/>
      <c r="C1" s="925"/>
      <c r="D1" s="1028" t="s">
        <v>1335</v>
      </c>
      <c r="E1" s="1031"/>
      <c r="F1" s="1030" t="s">
        <v>1791</v>
      </c>
      <c r="G1" s="1032" t="s">
        <v>1792</v>
      </c>
      <c r="H1" s="1015"/>
      <c r="I1" s="922"/>
      <c r="J1" s="924" t="s">
        <v>1789</v>
      </c>
      <c r="K1" s="925"/>
      <c r="L1" s="1031"/>
      <c r="M1" s="1028" t="s">
        <v>1335</v>
      </c>
      <c r="N1" s="1031"/>
      <c r="O1" s="1041"/>
      <c r="P1" s="1032" t="s">
        <v>1791</v>
      </c>
      <c r="Q1" s="1032" t="s">
        <v>1792</v>
      </c>
      <c r="R1" s="1015"/>
    </row>
    <row r="2" spans="1:18">
      <c r="A2" s="72" t="str">
        <f>'Data Sheet'!$C$25</f>
        <v xml:space="preserve"> New York State Electric &amp; Gas Corporation</v>
      </c>
      <c r="B2" s="922"/>
      <c r="C2" s="922"/>
      <c r="D2" s="984" t="s">
        <v>1128</v>
      </c>
      <c r="E2" s="922"/>
      <c r="F2" s="1043" t="s">
        <v>1794</v>
      </c>
      <c r="G2" s="982"/>
      <c r="H2" s="983"/>
      <c r="I2" s="922"/>
      <c r="J2" s="72" t="str">
        <f>'Data Sheet'!$C$25</f>
        <v xml:space="preserve"> New York State Electric &amp; Gas Corporation</v>
      </c>
      <c r="K2" s="922"/>
      <c r="L2" s="922"/>
      <c r="M2" s="984" t="s">
        <v>1128</v>
      </c>
      <c r="N2" s="922"/>
      <c r="O2" s="923"/>
      <c r="P2" s="982" t="s">
        <v>1794</v>
      </c>
      <c r="Q2" s="1033"/>
      <c r="R2" s="935"/>
    </row>
    <row r="3" spans="1:18" ht="15" customHeight="1" thickBot="1">
      <c r="A3" s="1000"/>
      <c r="B3" s="974"/>
      <c r="C3" s="974"/>
      <c r="D3" s="1000" t="s">
        <v>1129</v>
      </c>
      <c r="E3" s="974"/>
      <c r="F3" s="1035" t="str">
        <f>'Data Sheet'!$C$40</f>
        <v xml:space="preserve"> </v>
      </c>
      <c r="G3" s="957" t="str">
        <f>'Data Sheet'!$C$38</f>
        <v>12/31/2016</v>
      </c>
      <c r="H3" s="1047"/>
      <c r="I3" s="922"/>
      <c r="J3" s="1000"/>
      <c r="K3" s="974"/>
      <c r="L3" s="974"/>
      <c r="M3" s="1000" t="s">
        <v>1129</v>
      </c>
      <c r="N3" s="974"/>
      <c r="O3" s="1055"/>
      <c r="P3" s="1059" t="str">
        <f>'Data Sheet'!$C$40</f>
        <v xml:space="preserve"> </v>
      </c>
      <c r="Q3" s="1048" t="str">
        <f>'Data Sheet'!$C$38</f>
        <v>12/31/2016</v>
      </c>
      <c r="R3" s="1047"/>
    </row>
    <row r="4" spans="1:18" ht="15" customHeight="1" thickBot="1">
      <c r="A4" s="579" t="s">
        <v>3400</v>
      </c>
      <c r="B4" s="580"/>
      <c r="C4" s="580"/>
      <c r="D4" s="1036"/>
      <c r="E4" s="1036"/>
      <c r="F4" s="1036"/>
      <c r="G4" s="1038"/>
      <c r="H4" s="1047"/>
      <c r="I4" s="922"/>
      <c r="J4" s="579" t="s">
        <v>3401</v>
      </c>
      <c r="K4" s="580"/>
      <c r="L4" s="580"/>
      <c r="M4" s="1036"/>
      <c r="N4" s="1036"/>
      <c r="O4" s="1036"/>
      <c r="P4" s="1036"/>
      <c r="Q4" s="1038"/>
      <c r="R4" s="1047"/>
    </row>
    <row r="5" spans="1:18" ht="15.75">
      <c r="A5" s="68"/>
      <c r="B5" s="71"/>
      <c r="C5" s="71"/>
      <c r="D5" s="69"/>
      <c r="E5" s="69"/>
      <c r="F5" s="69"/>
      <c r="G5" s="376"/>
      <c r="H5" s="73"/>
      <c r="I5" s="922"/>
      <c r="J5" s="68"/>
      <c r="K5" s="71"/>
      <c r="L5" s="71"/>
      <c r="M5" s="69"/>
      <c r="N5" s="69"/>
      <c r="O5" s="69"/>
      <c r="P5" s="69"/>
      <c r="Q5" s="376"/>
      <c r="R5" s="73"/>
    </row>
    <row r="6" spans="1:18">
      <c r="A6" s="72" t="s">
        <v>2670</v>
      </c>
      <c r="B6" s="17"/>
      <c r="C6" s="17"/>
      <c r="D6" s="17"/>
      <c r="E6" s="17" t="s">
        <v>3402</v>
      </c>
      <c r="F6" s="17"/>
      <c r="G6" s="17"/>
      <c r="H6" s="73"/>
      <c r="I6" s="922"/>
      <c r="J6" s="984" t="s">
        <v>3403</v>
      </c>
      <c r="K6" s="17"/>
      <c r="L6" s="17"/>
      <c r="M6" s="17"/>
      <c r="N6" s="17" t="s">
        <v>3404</v>
      </c>
      <c r="O6" s="17"/>
      <c r="P6" s="17"/>
      <c r="Q6" s="17"/>
      <c r="R6" s="73"/>
    </row>
    <row r="7" spans="1:18">
      <c r="A7" s="72" t="s">
        <v>3405</v>
      </c>
      <c r="B7" s="17"/>
      <c r="C7" s="17"/>
      <c r="D7" s="17"/>
      <c r="E7" s="17" t="s">
        <v>3406</v>
      </c>
      <c r="F7" s="17"/>
      <c r="G7" s="17"/>
      <c r="H7" s="73"/>
      <c r="I7" s="922"/>
      <c r="J7" s="72" t="s">
        <v>3407</v>
      </c>
      <c r="K7" s="17"/>
      <c r="L7" s="17"/>
      <c r="M7" s="17"/>
      <c r="N7" s="17" t="s">
        <v>3408</v>
      </c>
      <c r="O7" s="17"/>
      <c r="P7" s="17"/>
      <c r="Q7" s="17"/>
      <c r="R7" s="73"/>
    </row>
    <row r="8" spans="1:18">
      <c r="A8" s="72" t="s">
        <v>3409</v>
      </c>
      <c r="B8" s="17"/>
      <c r="C8" s="17"/>
      <c r="D8" s="17"/>
      <c r="E8" s="17" t="s">
        <v>3410</v>
      </c>
      <c r="F8" s="17"/>
      <c r="G8" s="17"/>
      <c r="H8" s="73"/>
      <c r="I8" s="922"/>
      <c r="J8" s="72" t="s">
        <v>3411</v>
      </c>
      <c r="K8" s="17"/>
      <c r="L8" s="17"/>
      <c r="M8" s="17"/>
      <c r="N8" s="17" t="s">
        <v>2679</v>
      </c>
      <c r="O8" s="17"/>
      <c r="P8" s="17"/>
      <c r="Q8" s="17"/>
      <c r="R8" s="73"/>
    </row>
    <row r="9" spans="1:18">
      <c r="A9" s="72" t="s">
        <v>2680</v>
      </c>
      <c r="B9" s="17"/>
      <c r="C9" s="17"/>
      <c r="D9" s="17"/>
      <c r="E9" s="17" t="s">
        <v>2681</v>
      </c>
      <c r="F9" s="17"/>
      <c r="G9" s="17"/>
      <c r="H9" s="73"/>
      <c r="I9" s="922"/>
      <c r="J9" s="72" t="s">
        <v>2682</v>
      </c>
      <c r="K9" s="17"/>
      <c r="L9" s="17"/>
      <c r="M9" s="17"/>
      <c r="N9" s="17" t="s">
        <v>2683</v>
      </c>
      <c r="O9" s="17"/>
      <c r="P9" s="17"/>
      <c r="Q9" s="17"/>
      <c r="R9" s="73"/>
    </row>
    <row r="10" spans="1:18">
      <c r="A10" s="72" t="s">
        <v>2684</v>
      </c>
      <c r="B10" s="17"/>
      <c r="C10" s="17"/>
      <c r="D10" s="17"/>
      <c r="E10" s="17" t="s">
        <v>2685</v>
      </c>
      <c r="F10" s="17"/>
      <c r="G10" s="17"/>
      <c r="H10" s="73"/>
      <c r="I10" s="922"/>
      <c r="J10" s="72" t="s">
        <v>2686</v>
      </c>
      <c r="K10" s="17"/>
      <c r="L10" s="17"/>
      <c r="M10" s="17"/>
      <c r="N10" s="17" t="s">
        <v>2687</v>
      </c>
      <c r="O10" s="17"/>
      <c r="P10" s="17"/>
      <c r="Q10" s="17"/>
      <c r="R10" s="73"/>
    </row>
    <row r="11" spans="1:18">
      <c r="A11" s="72" t="s">
        <v>2688</v>
      </c>
      <c r="B11" s="17"/>
      <c r="C11" s="17"/>
      <c r="D11" s="17"/>
      <c r="E11" s="17" t="s">
        <v>2689</v>
      </c>
      <c r="F11" s="17"/>
      <c r="G11" s="17"/>
      <c r="H11" s="73"/>
      <c r="I11" s="922"/>
      <c r="J11" s="72" t="s">
        <v>2690</v>
      </c>
      <c r="K11" s="17"/>
      <c r="L11" s="17"/>
      <c r="M11" s="17"/>
      <c r="N11" s="17" t="s">
        <v>2139</v>
      </c>
      <c r="O11" s="17"/>
      <c r="P11" s="17"/>
      <c r="Q11" s="17"/>
      <c r="R11" s="73"/>
    </row>
    <row r="12" spans="1:18">
      <c r="A12" s="72" t="s">
        <v>2140</v>
      </c>
      <c r="B12" s="17"/>
      <c r="C12" s="17"/>
      <c r="D12" s="17"/>
      <c r="E12" s="17" t="s">
        <v>2141</v>
      </c>
      <c r="F12" s="17"/>
      <c r="G12" s="17"/>
      <c r="H12" s="73"/>
      <c r="I12" s="922"/>
      <c r="J12" s="72" t="s">
        <v>3185</v>
      </c>
      <c r="K12" s="17"/>
      <c r="L12" s="17"/>
      <c r="M12" s="17"/>
      <c r="N12" s="17" t="s">
        <v>3186</v>
      </c>
      <c r="O12" s="17"/>
      <c r="P12" s="17"/>
      <c r="Q12" s="17"/>
      <c r="R12" s="73"/>
    </row>
    <row r="13" spans="1:18" ht="15.75" thickBot="1">
      <c r="A13" s="112"/>
      <c r="B13" s="113"/>
      <c r="C13" s="113"/>
      <c r="D13" s="113"/>
      <c r="E13" s="113"/>
      <c r="F13" s="113"/>
      <c r="G13" s="113"/>
      <c r="H13" s="114"/>
      <c r="I13" s="922"/>
      <c r="J13" s="112"/>
      <c r="K13" s="113"/>
      <c r="L13" s="113"/>
      <c r="M13" s="113"/>
      <c r="N13" s="113"/>
      <c r="O13" s="113"/>
      <c r="P13" s="113"/>
      <c r="Q13" s="113"/>
      <c r="R13" s="114"/>
    </row>
    <row r="14" spans="1:18">
      <c r="A14" s="1030"/>
      <c r="B14" s="922"/>
      <c r="C14" s="985"/>
      <c r="D14" s="967"/>
      <c r="E14" s="935"/>
      <c r="F14" s="923"/>
      <c r="G14" s="923"/>
      <c r="H14" s="1015"/>
      <c r="I14" s="922"/>
      <c r="J14" s="1030"/>
      <c r="K14" s="985"/>
      <c r="L14" s="985"/>
      <c r="M14" s="923" t="s">
        <v>3187</v>
      </c>
      <c r="N14" s="923"/>
      <c r="O14" s="923"/>
      <c r="P14" s="923"/>
      <c r="Q14" s="983"/>
      <c r="R14" s="1040"/>
    </row>
    <row r="15" spans="1:18" ht="15.75" thickBot="1">
      <c r="A15" s="1043"/>
      <c r="B15" s="967"/>
      <c r="C15" s="935"/>
      <c r="D15" s="967"/>
      <c r="E15" s="935"/>
      <c r="F15" s="1036" t="s">
        <v>3188</v>
      </c>
      <c r="G15" s="1036"/>
      <c r="H15" s="1047"/>
      <c r="I15" s="922"/>
      <c r="J15" s="1043" t="s">
        <v>3189</v>
      </c>
      <c r="K15" s="935" t="s">
        <v>3190</v>
      </c>
      <c r="L15" s="935" t="s">
        <v>3190</v>
      </c>
      <c r="M15" s="1036" t="s">
        <v>3191</v>
      </c>
      <c r="N15" s="1036"/>
      <c r="O15" s="1036"/>
      <c r="P15" s="1036"/>
      <c r="Q15" s="1047"/>
      <c r="R15" s="935"/>
    </row>
    <row r="16" spans="1:18">
      <c r="A16" s="1043"/>
      <c r="B16" s="967"/>
      <c r="C16" s="935"/>
      <c r="D16" s="967"/>
      <c r="E16" s="935"/>
      <c r="F16" s="935"/>
      <c r="G16" s="983"/>
      <c r="H16" s="935"/>
      <c r="I16" s="922"/>
      <c r="J16" s="1043" t="s">
        <v>3192</v>
      </c>
      <c r="K16" s="935" t="s">
        <v>3193</v>
      </c>
      <c r="L16" s="935" t="s">
        <v>3194</v>
      </c>
      <c r="M16" s="967"/>
      <c r="N16" s="967"/>
      <c r="O16" s="935"/>
      <c r="P16" s="935"/>
      <c r="Q16" s="983"/>
      <c r="R16" s="935"/>
    </row>
    <row r="17" spans="1:18">
      <c r="A17" s="1043" t="s">
        <v>1718</v>
      </c>
      <c r="B17" s="923" t="s">
        <v>3195</v>
      </c>
      <c r="C17" s="983"/>
      <c r="D17" s="923" t="s">
        <v>3196</v>
      </c>
      <c r="E17" s="983"/>
      <c r="F17" s="935"/>
      <c r="G17" s="983"/>
      <c r="H17" s="935"/>
      <c r="I17" s="922"/>
      <c r="J17" s="1043" t="s">
        <v>3197</v>
      </c>
      <c r="K17" s="935" t="s">
        <v>3198</v>
      </c>
      <c r="L17" s="935" t="s">
        <v>3193</v>
      </c>
      <c r="M17" s="923"/>
      <c r="N17" s="923"/>
      <c r="O17" s="983"/>
      <c r="P17" s="935" t="s">
        <v>1776</v>
      </c>
      <c r="Q17" s="983" t="s">
        <v>3199</v>
      </c>
      <c r="R17" s="935" t="s">
        <v>1718</v>
      </c>
    </row>
    <row r="18" spans="1:18">
      <c r="A18" s="1043" t="s">
        <v>1721</v>
      </c>
      <c r="B18" s="922"/>
      <c r="C18" s="985"/>
      <c r="D18" s="967"/>
      <c r="E18" s="935"/>
      <c r="F18" s="935" t="s">
        <v>1828</v>
      </c>
      <c r="G18" s="983" t="s">
        <v>3200</v>
      </c>
      <c r="H18" s="935" t="s">
        <v>3201</v>
      </c>
      <c r="I18" s="922"/>
      <c r="J18" s="1043" t="s">
        <v>3202</v>
      </c>
      <c r="K18" s="935" t="s">
        <v>4</v>
      </c>
      <c r="L18" s="935" t="s">
        <v>3198</v>
      </c>
      <c r="M18" s="923" t="s">
        <v>3203</v>
      </c>
      <c r="N18" s="923"/>
      <c r="O18" s="983"/>
      <c r="P18" s="935" t="s">
        <v>3204</v>
      </c>
      <c r="Q18" s="983" t="s">
        <v>3205</v>
      </c>
      <c r="R18" s="935" t="s">
        <v>1721</v>
      </c>
    </row>
    <row r="19" spans="1:18">
      <c r="A19" s="1034"/>
      <c r="B19" s="922"/>
      <c r="C19" s="935"/>
      <c r="D19" s="922"/>
      <c r="E19" s="935"/>
      <c r="F19" s="935"/>
      <c r="G19" s="983"/>
      <c r="H19" s="985"/>
      <c r="I19" s="922"/>
      <c r="J19" s="1034"/>
      <c r="K19" s="985"/>
      <c r="L19" s="935"/>
      <c r="M19" s="922"/>
      <c r="N19" s="922"/>
      <c r="O19" s="935"/>
      <c r="P19" s="935"/>
      <c r="Q19" s="935"/>
      <c r="R19" s="985"/>
    </row>
    <row r="20" spans="1:18" ht="15.75" thickBot="1">
      <c r="A20" s="1053"/>
      <c r="B20" s="1036" t="s">
        <v>3007</v>
      </c>
      <c r="C20" s="1047"/>
      <c r="D20" s="1036" t="s">
        <v>3008</v>
      </c>
      <c r="E20" s="1047"/>
      <c r="F20" s="1046" t="s">
        <v>3009</v>
      </c>
      <c r="G20" s="1047" t="s">
        <v>3010</v>
      </c>
      <c r="H20" s="1047" t="s">
        <v>2337</v>
      </c>
      <c r="I20" s="922"/>
      <c r="J20" s="1045" t="s">
        <v>2338</v>
      </c>
      <c r="K20" s="1045" t="s">
        <v>2339</v>
      </c>
      <c r="L20" s="1045" t="s">
        <v>2340</v>
      </c>
      <c r="M20" s="1036" t="s">
        <v>2341</v>
      </c>
      <c r="N20" s="1036"/>
      <c r="O20" s="1047"/>
      <c r="P20" s="1046" t="s">
        <v>2342</v>
      </c>
      <c r="Q20" s="1046" t="s">
        <v>2343</v>
      </c>
      <c r="R20" s="1046"/>
    </row>
    <row r="21" spans="1:18">
      <c r="A21" s="1034">
        <v>1</v>
      </c>
      <c r="B21" s="17" t="s">
        <v>4764</v>
      </c>
      <c r="C21" s="985"/>
      <c r="D21" s="17" t="s">
        <v>4731</v>
      </c>
      <c r="E21" s="983"/>
      <c r="F21" s="1346">
        <v>34.5</v>
      </c>
      <c r="G21" s="1344">
        <v>4.8</v>
      </c>
      <c r="H21" s="1348"/>
      <c r="I21" s="922"/>
      <c r="J21" s="1350">
        <v>13</v>
      </c>
      <c r="K21" s="1104">
        <v>1</v>
      </c>
      <c r="L21" s="1104"/>
      <c r="M21" s="17" t="s">
        <v>4733</v>
      </c>
      <c r="N21" s="922"/>
      <c r="O21" s="983"/>
      <c r="P21" s="1336">
        <v>2</v>
      </c>
      <c r="Q21" s="1338"/>
      <c r="R21" s="1034">
        <v>1</v>
      </c>
    </row>
    <row r="22" spans="1:18">
      <c r="A22" s="1034">
        <v>2</v>
      </c>
      <c r="B22" s="17" t="s">
        <v>4765</v>
      </c>
      <c r="C22" s="985"/>
      <c r="D22" s="17" t="s">
        <v>4731</v>
      </c>
      <c r="E22" s="935"/>
      <c r="F22" s="1346">
        <v>34.5</v>
      </c>
      <c r="G22" s="1344">
        <v>7.2</v>
      </c>
      <c r="H22" s="1348"/>
      <c r="I22" s="922"/>
      <c r="J22" s="1350">
        <v>13</v>
      </c>
      <c r="K22" s="1104">
        <v>1</v>
      </c>
      <c r="L22" s="1104"/>
      <c r="M22" s="922"/>
      <c r="N22" s="922"/>
      <c r="O22" s="935"/>
      <c r="P22" s="1336"/>
      <c r="Q22" s="1338"/>
      <c r="R22" s="1034">
        <v>2</v>
      </c>
    </row>
    <row r="23" spans="1:18">
      <c r="A23" s="1034">
        <v>3</v>
      </c>
      <c r="B23" s="17" t="s">
        <v>4766</v>
      </c>
      <c r="C23" s="985"/>
      <c r="D23" s="17" t="s">
        <v>4731</v>
      </c>
      <c r="E23" s="935"/>
      <c r="F23" s="1346">
        <v>46</v>
      </c>
      <c r="G23" s="1344">
        <v>13.2</v>
      </c>
      <c r="H23" s="1348"/>
      <c r="I23" s="922"/>
      <c r="J23" s="1350">
        <v>23</v>
      </c>
      <c r="K23" s="1104">
        <v>1</v>
      </c>
      <c r="L23" s="1104"/>
      <c r="M23" s="922"/>
      <c r="N23" s="922"/>
      <c r="O23" s="935"/>
      <c r="P23" s="1336"/>
      <c r="Q23" s="1338"/>
      <c r="R23" s="1034">
        <v>3</v>
      </c>
    </row>
    <row r="24" spans="1:18">
      <c r="A24" s="1034">
        <v>4</v>
      </c>
      <c r="B24" s="17" t="s">
        <v>4767</v>
      </c>
      <c r="C24" s="985"/>
      <c r="D24" s="17" t="s">
        <v>4732</v>
      </c>
      <c r="E24" s="935"/>
      <c r="F24" s="1346">
        <v>115</v>
      </c>
      <c r="G24" s="1344">
        <v>34.5</v>
      </c>
      <c r="H24" s="1348"/>
      <c r="I24" s="922"/>
      <c r="J24" s="1350">
        <v>14</v>
      </c>
      <c r="K24" s="1104">
        <v>1</v>
      </c>
      <c r="L24" s="1104"/>
      <c r="M24" s="17" t="s">
        <v>4734</v>
      </c>
      <c r="N24" s="922"/>
      <c r="O24" s="935"/>
      <c r="P24" s="1336">
        <v>1</v>
      </c>
      <c r="Q24" s="1338"/>
      <c r="R24" s="1034">
        <v>4</v>
      </c>
    </row>
    <row r="25" spans="1:18">
      <c r="A25" s="1034">
        <v>5</v>
      </c>
      <c r="B25" s="17" t="s">
        <v>4768</v>
      </c>
      <c r="C25" s="985"/>
      <c r="D25" s="17" t="s">
        <v>4731</v>
      </c>
      <c r="E25" s="935"/>
      <c r="F25" s="1346">
        <v>34.5</v>
      </c>
      <c r="G25" s="1344">
        <v>4.8</v>
      </c>
      <c r="H25" s="1348"/>
      <c r="I25" s="922"/>
      <c r="J25" s="1350">
        <v>8</v>
      </c>
      <c r="K25" s="1104">
        <v>1</v>
      </c>
      <c r="L25" s="1104"/>
      <c r="M25" s="922"/>
      <c r="N25" s="922"/>
      <c r="O25" s="935"/>
      <c r="P25" s="1336"/>
      <c r="Q25" s="1338"/>
      <c r="R25" s="1034">
        <v>5</v>
      </c>
    </row>
    <row r="26" spans="1:18">
      <c r="A26" s="1049">
        <v>6</v>
      </c>
      <c r="B26" s="17" t="s">
        <v>4769</v>
      </c>
      <c r="C26" s="985"/>
      <c r="D26" s="17" t="s">
        <v>4731</v>
      </c>
      <c r="E26" s="985"/>
      <c r="F26" s="1346">
        <v>115</v>
      </c>
      <c r="G26" s="1344">
        <v>13.2</v>
      </c>
      <c r="H26" s="1348"/>
      <c r="I26" s="922"/>
      <c r="J26" s="1350">
        <v>38</v>
      </c>
      <c r="K26" s="1104">
        <v>1</v>
      </c>
      <c r="L26" s="1104"/>
      <c r="M26" s="17" t="s">
        <v>4733</v>
      </c>
      <c r="N26" s="922"/>
      <c r="O26" s="985"/>
      <c r="P26" s="1336">
        <v>2</v>
      </c>
      <c r="Q26" s="1338"/>
      <c r="R26" s="1034">
        <v>6</v>
      </c>
    </row>
    <row r="27" spans="1:18">
      <c r="A27" s="1049">
        <v>7</v>
      </c>
      <c r="B27" s="17" t="s">
        <v>4770</v>
      </c>
      <c r="C27" s="985"/>
      <c r="D27" s="17" t="s">
        <v>4731</v>
      </c>
      <c r="E27" s="985"/>
      <c r="F27" s="1346">
        <v>46</v>
      </c>
      <c r="G27" s="1344">
        <v>4.8</v>
      </c>
      <c r="H27" s="1348"/>
      <c r="I27" s="922"/>
      <c r="J27" s="1350">
        <v>6</v>
      </c>
      <c r="K27" s="1104">
        <v>3</v>
      </c>
      <c r="L27" s="1104"/>
      <c r="M27" s="17" t="s">
        <v>4733</v>
      </c>
      <c r="N27" s="922"/>
      <c r="O27" s="985"/>
      <c r="P27" s="1336">
        <v>1</v>
      </c>
      <c r="Q27" s="1338"/>
      <c r="R27" s="1034">
        <v>7</v>
      </c>
    </row>
    <row r="28" spans="1:18">
      <c r="A28" s="1049">
        <v>8</v>
      </c>
      <c r="B28" s="17" t="s">
        <v>4770</v>
      </c>
      <c r="C28" s="985"/>
      <c r="D28" s="17" t="s">
        <v>4732</v>
      </c>
      <c r="E28" s="985"/>
      <c r="F28" s="1346">
        <v>69</v>
      </c>
      <c r="G28" s="1344">
        <v>46</v>
      </c>
      <c r="H28" s="1348"/>
      <c r="I28" s="922"/>
      <c r="J28" s="1350">
        <v>56</v>
      </c>
      <c r="K28" s="1104">
        <v>1</v>
      </c>
      <c r="L28" s="1104"/>
      <c r="M28" s="922"/>
      <c r="N28" s="922"/>
      <c r="O28" s="985"/>
      <c r="P28" s="1336"/>
      <c r="Q28" s="1338"/>
      <c r="R28" s="1034">
        <v>8</v>
      </c>
    </row>
    <row r="29" spans="1:18">
      <c r="A29" s="1049">
        <v>9</v>
      </c>
      <c r="B29" s="17" t="s">
        <v>4771</v>
      </c>
      <c r="C29" s="985"/>
      <c r="D29" s="17" t="s">
        <v>4731</v>
      </c>
      <c r="E29" s="985"/>
      <c r="F29" s="1346">
        <v>115</v>
      </c>
      <c r="G29" s="1344">
        <v>12.5</v>
      </c>
      <c r="H29" s="1348"/>
      <c r="I29" s="922"/>
      <c r="J29" s="1350">
        <v>11</v>
      </c>
      <c r="K29" s="1104">
        <v>1</v>
      </c>
      <c r="L29" s="1104"/>
      <c r="M29" s="922"/>
      <c r="N29" s="922"/>
      <c r="O29" s="985"/>
      <c r="P29" s="1336"/>
      <c r="Q29" s="1338"/>
      <c r="R29" s="1034">
        <v>9</v>
      </c>
    </row>
    <row r="30" spans="1:18">
      <c r="A30" s="1049">
        <v>10</v>
      </c>
      <c r="B30" s="17" t="s">
        <v>4772</v>
      </c>
      <c r="C30" s="985"/>
      <c r="D30" s="17" t="s">
        <v>4731</v>
      </c>
      <c r="E30" s="985"/>
      <c r="F30" s="1346">
        <v>34.5</v>
      </c>
      <c r="G30" s="1344">
        <v>4.8</v>
      </c>
      <c r="H30" s="1348"/>
      <c r="I30" s="922"/>
      <c r="J30" s="1350">
        <v>6</v>
      </c>
      <c r="K30" s="1104">
        <v>3</v>
      </c>
      <c r="L30" s="1104"/>
      <c r="M30" s="922"/>
      <c r="N30" s="922"/>
      <c r="O30" s="985"/>
      <c r="P30" s="1336"/>
      <c r="Q30" s="1338"/>
      <c r="R30" s="1034">
        <v>10</v>
      </c>
    </row>
    <row r="31" spans="1:18">
      <c r="A31" s="1049">
        <v>11</v>
      </c>
      <c r="B31" s="17" t="s">
        <v>4773</v>
      </c>
      <c r="C31" s="985"/>
      <c r="D31" s="17" t="s">
        <v>4731</v>
      </c>
      <c r="E31" s="985"/>
      <c r="F31" s="1346">
        <v>46</v>
      </c>
      <c r="G31" s="1344">
        <v>12.5</v>
      </c>
      <c r="H31" s="1348"/>
      <c r="I31" s="922"/>
      <c r="J31" s="1350">
        <v>9</v>
      </c>
      <c r="K31" s="1104">
        <v>1</v>
      </c>
      <c r="L31" s="1104"/>
      <c r="M31" s="922"/>
      <c r="N31" s="922"/>
      <c r="O31" s="985"/>
      <c r="P31" s="1336"/>
      <c r="Q31" s="1338"/>
      <c r="R31" s="1034">
        <v>11</v>
      </c>
    </row>
    <row r="32" spans="1:18">
      <c r="A32" s="1049">
        <v>12</v>
      </c>
      <c r="B32" s="17" t="s">
        <v>4774</v>
      </c>
      <c r="C32" s="985"/>
      <c r="D32" s="17" t="s">
        <v>4731</v>
      </c>
      <c r="E32" s="985"/>
      <c r="F32" s="1346">
        <v>34.5</v>
      </c>
      <c r="G32" s="1344">
        <v>4.8</v>
      </c>
      <c r="H32" s="1348"/>
      <c r="I32" s="922"/>
      <c r="J32" s="1350">
        <v>3</v>
      </c>
      <c r="K32" s="1104">
        <v>3</v>
      </c>
      <c r="L32" s="1104"/>
      <c r="M32" s="17" t="s">
        <v>4733</v>
      </c>
      <c r="N32" s="922"/>
      <c r="O32" s="985"/>
      <c r="P32" s="1336">
        <v>1</v>
      </c>
      <c r="Q32" s="1338"/>
      <c r="R32" s="1034">
        <v>12</v>
      </c>
    </row>
    <row r="33" spans="1:18">
      <c r="A33" s="1049">
        <v>13</v>
      </c>
      <c r="B33" s="17" t="s">
        <v>4775</v>
      </c>
      <c r="C33" s="985"/>
      <c r="D33" s="17" t="s">
        <v>4731</v>
      </c>
      <c r="E33" s="985"/>
      <c r="F33" s="1346">
        <v>115</v>
      </c>
      <c r="G33" s="1344">
        <v>12.5</v>
      </c>
      <c r="H33" s="1348"/>
      <c r="I33" s="922"/>
      <c r="J33" s="1350">
        <v>11</v>
      </c>
      <c r="K33" s="1104">
        <v>1</v>
      </c>
      <c r="L33" s="1104"/>
      <c r="M33" s="17" t="s">
        <v>4733</v>
      </c>
      <c r="N33" s="922"/>
      <c r="O33" s="985"/>
      <c r="P33" s="1336">
        <v>1</v>
      </c>
      <c r="Q33" s="1338"/>
      <c r="R33" s="1034">
        <v>13</v>
      </c>
    </row>
    <row r="34" spans="1:18">
      <c r="A34" s="1049">
        <v>14</v>
      </c>
      <c r="B34" s="17" t="s">
        <v>4776</v>
      </c>
      <c r="C34" s="985"/>
      <c r="D34" s="17" t="s">
        <v>4731</v>
      </c>
      <c r="E34" s="985"/>
      <c r="F34" s="1346">
        <v>34.5</v>
      </c>
      <c r="G34" s="1344">
        <v>12.5</v>
      </c>
      <c r="H34" s="1348"/>
      <c r="I34" s="922"/>
      <c r="J34" s="1350">
        <v>23</v>
      </c>
      <c r="K34" s="1104">
        <v>1</v>
      </c>
      <c r="L34" s="1104"/>
      <c r="M34" s="922"/>
      <c r="N34" s="922"/>
      <c r="O34" s="985"/>
      <c r="P34" s="1336"/>
      <c r="Q34" s="1338"/>
      <c r="R34" s="1034">
        <v>14</v>
      </c>
    </row>
    <row r="35" spans="1:18">
      <c r="A35" s="1049">
        <v>15</v>
      </c>
      <c r="B35" s="17" t="s">
        <v>4777</v>
      </c>
      <c r="C35" s="985"/>
      <c r="D35" s="17" t="s">
        <v>4731</v>
      </c>
      <c r="E35" s="985"/>
      <c r="F35" s="1346">
        <v>34.5</v>
      </c>
      <c r="G35" s="1344">
        <v>4.8</v>
      </c>
      <c r="H35" s="1348"/>
      <c r="I35" s="922"/>
      <c r="J35" s="1350">
        <v>3</v>
      </c>
      <c r="K35" s="1104">
        <v>1</v>
      </c>
      <c r="L35" s="1104"/>
      <c r="M35" s="17" t="s">
        <v>4735</v>
      </c>
      <c r="N35" s="922"/>
      <c r="O35" s="985"/>
      <c r="P35" s="1336">
        <v>3</v>
      </c>
      <c r="Q35" s="1338"/>
      <c r="R35" s="1034">
        <v>15</v>
      </c>
    </row>
    <row r="36" spans="1:18">
      <c r="A36" s="1049">
        <v>16</v>
      </c>
      <c r="B36" s="17" t="s">
        <v>4778</v>
      </c>
      <c r="C36" s="985"/>
      <c r="D36" s="17" t="s">
        <v>4731</v>
      </c>
      <c r="E36" s="985"/>
      <c r="F36" s="1346">
        <v>34.5</v>
      </c>
      <c r="G36" s="1344">
        <v>12.5</v>
      </c>
      <c r="H36" s="1348"/>
      <c r="I36" s="922"/>
      <c r="J36" s="1350">
        <v>6</v>
      </c>
      <c r="K36" s="1104">
        <v>3</v>
      </c>
      <c r="L36" s="1104"/>
      <c r="M36" s="922"/>
      <c r="N36" s="922"/>
      <c r="O36" s="985"/>
      <c r="P36" s="1336"/>
      <c r="Q36" s="1338"/>
      <c r="R36" s="1034">
        <v>16</v>
      </c>
    </row>
    <row r="37" spans="1:18">
      <c r="A37" s="1034">
        <v>17</v>
      </c>
      <c r="B37" s="17" t="s">
        <v>4779</v>
      </c>
      <c r="C37" s="985"/>
      <c r="D37" s="17" t="s">
        <v>4731</v>
      </c>
      <c r="E37" s="985"/>
      <c r="F37" s="1346">
        <v>34.5</v>
      </c>
      <c r="G37" s="1344">
        <v>7.2</v>
      </c>
      <c r="H37" s="1348"/>
      <c r="I37" s="922"/>
      <c r="J37" s="1350">
        <v>6</v>
      </c>
      <c r="K37" s="1104">
        <v>3</v>
      </c>
      <c r="L37" s="1104"/>
      <c r="M37" s="922"/>
      <c r="N37" s="922"/>
      <c r="O37" s="985"/>
      <c r="P37" s="1336"/>
      <c r="Q37" s="1338"/>
      <c r="R37" s="1034">
        <v>17</v>
      </c>
    </row>
    <row r="38" spans="1:18">
      <c r="A38" s="1034">
        <v>18</v>
      </c>
      <c r="B38" s="17" t="s">
        <v>4779</v>
      </c>
      <c r="C38" s="985"/>
      <c r="D38" s="17" t="s">
        <v>4732</v>
      </c>
      <c r="E38" s="985"/>
      <c r="F38" s="1346">
        <v>115</v>
      </c>
      <c r="G38" s="1344">
        <v>34.5</v>
      </c>
      <c r="H38" s="1348"/>
      <c r="I38" s="922"/>
      <c r="J38" s="1350">
        <v>25</v>
      </c>
      <c r="K38" s="1104">
        <v>1</v>
      </c>
      <c r="L38" s="1104"/>
      <c r="M38" s="922"/>
      <c r="N38" s="922"/>
      <c r="O38" s="985"/>
      <c r="P38" s="1336"/>
      <c r="Q38" s="1338"/>
      <c r="R38" s="1034">
        <v>18</v>
      </c>
    </row>
    <row r="39" spans="1:18">
      <c r="A39" s="1034">
        <v>19</v>
      </c>
      <c r="B39" s="17" t="s">
        <v>4780</v>
      </c>
      <c r="C39" s="985"/>
      <c r="D39" s="17" t="s">
        <v>4731</v>
      </c>
      <c r="E39" s="985"/>
      <c r="F39" s="1346">
        <v>46</v>
      </c>
      <c r="G39" s="1344">
        <v>4.8</v>
      </c>
      <c r="H39" s="1348"/>
      <c r="I39" s="922"/>
      <c r="J39" s="1350">
        <v>2</v>
      </c>
      <c r="K39" s="1104">
        <v>1</v>
      </c>
      <c r="L39" s="1104">
        <v>2</v>
      </c>
      <c r="M39" s="922"/>
      <c r="N39" s="922"/>
      <c r="O39" s="985"/>
      <c r="P39" s="1336"/>
      <c r="Q39" s="1338"/>
      <c r="R39" s="1034">
        <v>19</v>
      </c>
    </row>
    <row r="40" spans="1:18">
      <c r="A40" s="1034">
        <v>20</v>
      </c>
      <c r="B40" s="17" t="s">
        <v>4781</v>
      </c>
      <c r="C40" s="985"/>
      <c r="D40" s="17" t="s">
        <v>4731</v>
      </c>
      <c r="E40" s="985"/>
      <c r="F40" s="1346">
        <v>46</v>
      </c>
      <c r="G40" s="1344">
        <v>12.5</v>
      </c>
      <c r="H40" s="1348"/>
      <c r="I40" s="922"/>
      <c r="J40" s="1350">
        <v>14</v>
      </c>
      <c r="K40" s="1104">
        <v>3</v>
      </c>
      <c r="L40" s="1104"/>
      <c r="M40" s="922"/>
      <c r="N40" s="922"/>
      <c r="O40" s="985"/>
      <c r="P40" s="1336"/>
      <c r="Q40" s="1338"/>
      <c r="R40" s="1034">
        <v>20</v>
      </c>
    </row>
    <row r="41" spans="1:18">
      <c r="A41" s="1034">
        <v>21</v>
      </c>
      <c r="B41" s="17" t="s">
        <v>4782</v>
      </c>
      <c r="C41" s="985"/>
      <c r="D41" s="17" t="s">
        <v>4731</v>
      </c>
      <c r="E41" s="985"/>
      <c r="F41" s="1346">
        <v>34.5</v>
      </c>
      <c r="G41" s="1344">
        <v>12.5</v>
      </c>
      <c r="H41" s="1348"/>
      <c r="I41" s="922"/>
      <c r="J41" s="1350">
        <v>23</v>
      </c>
      <c r="K41" s="1104">
        <v>1</v>
      </c>
      <c r="L41" s="1104"/>
      <c r="M41" s="17" t="s">
        <v>4733</v>
      </c>
      <c r="N41" s="922"/>
      <c r="O41" s="985"/>
      <c r="P41" s="1336">
        <v>1</v>
      </c>
      <c r="Q41" s="1338"/>
      <c r="R41" s="1034">
        <v>21</v>
      </c>
    </row>
    <row r="42" spans="1:18">
      <c r="A42" s="1034">
        <v>22</v>
      </c>
      <c r="B42" s="17" t="s">
        <v>4783</v>
      </c>
      <c r="C42" s="985"/>
      <c r="D42" s="17" t="s">
        <v>4731</v>
      </c>
      <c r="E42" s="985"/>
      <c r="F42" s="1346">
        <v>46</v>
      </c>
      <c r="G42" s="1344">
        <v>4.16</v>
      </c>
      <c r="H42" s="1348"/>
      <c r="I42" s="922"/>
      <c r="J42" s="1350">
        <v>11</v>
      </c>
      <c r="K42" s="1104">
        <v>1</v>
      </c>
      <c r="L42" s="1104"/>
      <c r="M42" s="922"/>
      <c r="N42" s="922"/>
      <c r="O42" s="985"/>
      <c r="P42" s="1336"/>
      <c r="Q42" s="1338"/>
      <c r="R42" s="1034">
        <v>22</v>
      </c>
    </row>
    <row r="43" spans="1:18">
      <c r="A43" s="1034">
        <v>23</v>
      </c>
      <c r="B43" s="17" t="s">
        <v>4784</v>
      </c>
      <c r="C43" s="985"/>
      <c r="D43" s="17" t="s">
        <v>4731</v>
      </c>
      <c r="E43" s="985"/>
      <c r="F43" s="1346">
        <v>46</v>
      </c>
      <c r="G43" s="1344">
        <v>12.5</v>
      </c>
      <c r="H43" s="1348"/>
      <c r="I43" s="922"/>
      <c r="J43" s="1350">
        <v>7</v>
      </c>
      <c r="K43" s="1104">
        <v>3</v>
      </c>
      <c r="L43" s="1104"/>
      <c r="M43" s="922"/>
      <c r="N43" s="922"/>
      <c r="O43" s="985"/>
      <c r="P43" s="1336"/>
      <c r="Q43" s="1338"/>
      <c r="R43" s="1034">
        <v>23</v>
      </c>
    </row>
    <row r="44" spans="1:18">
      <c r="A44" s="1034">
        <v>24</v>
      </c>
      <c r="B44" s="17" t="s">
        <v>4784</v>
      </c>
      <c r="C44" s="985"/>
      <c r="D44" s="17" t="s">
        <v>4732</v>
      </c>
      <c r="E44" s="985"/>
      <c r="F44" s="1346">
        <v>115</v>
      </c>
      <c r="G44" s="1344">
        <v>34.5</v>
      </c>
      <c r="H44" s="1348"/>
      <c r="I44" s="922"/>
      <c r="J44" s="1350">
        <v>112</v>
      </c>
      <c r="K44" s="1104">
        <v>1</v>
      </c>
      <c r="L44" s="1104"/>
      <c r="M44" s="922"/>
      <c r="N44" s="922"/>
      <c r="O44" s="985"/>
      <c r="P44" s="1336"/>
      <c r="Q44" s="1338"/>
      <c r="R44" s="1034">
        <v>24</v>
      </c>
    </row>
    <row r="45" spans="1:18">
      <c r="A45" s="1034">
        <v>25</v>
      </c>
      <c r="B45" s="17" t="s">
        <v>4785</v>
      </c>
      <c r="C45" s="985"/>
      <c r="D45" s="17" t="s">
        <v>4731</v>
      </c>
      <c r="E45" s="985"/>
      <c r="F45" s="1346">
        <v>34.5</v>
      </c>
      <c r="G45" s="1344">
        <v>12.5</v>
      </c>
      <c r="H45" s="1348"/>
      <c r="I45" s="922"/>
      <c r="J45" s="1350">
        <v>4</v>
      </c>
      <c r="K45" s="1104">
        <v>1</v>
      </c>
      <c r="L45" s="1104"/>
      <c r="M45" s="922"/>
      <c r="N45" s="922"/>
      <c r="O45" s="985"/>
      <c r="P45" s="1336"/>
      <c r="Q45" s="1338"/>
      <c r="R45" s="1034">
        <v>25</v>
      </c>
    </row>
    <row r="46" spans="1:18">
      <c r="A46" s="1034">
        <v>26</v>
      </c>
      <c r="B46" s="17" t="s">
        <v>4785</v>
      </c>
      <c r="C46" s="985"/>
      <c r="D46" s="17" t="s">
        <v>4732</v>
      </c>
      <c r="E46" s="985"/>
      <c r="F46" s="1346">
        <v>115</v>
      </c>
      <c r="G46" s="1344">
        <v>34.5</v>
      </c>
      <c r="H46" s="1348"/>
      <c r="I46" s="922"/>
      <c r="J46" s="1350">
        <v>112</v>
      </c>
      <c r="K46" s="1104">
        <v>2</v>
      </c>
      <c r="L46" s="1104"/>
      <c r="M46" s="922"/>
      <c r="N46" s="922"/>
      <c r="O46" s="985"/>
      <c r="P46" s="1336"/>
      <c r="Q46" s="1338"/>
      <c r="R46" s="1034">
        <v>26</v>
      </c>
    </row>
    <row r="47" spans="1:18">
      <c r="A47" s="1034">
        <v>27</v>
      </c>
      <c r="B47" s="17" t="s">
        <v>4786</v>
      </c>
      <c r="C47" s="985"/>
      <c r="D47" s="17" t="s">
        <v>4731</v>
      </c>
      <c r="E47" s="985"/>
      <c r="F47" s="1346">
        <v>34.5</v>
      </c>
      <c r="G47" s="1344">
        <v>4.8</v>
      </c>
      <c r="H47" s="1348"/>
      <c r="I47" s="922"/>
      <c r="J47" s="1350">
        <v>3</v>
      </c>
      <c r="K47" s="1104">
        <v>3</v>
      </c>
      <c r="L47" s="1104"/>
      <c r="M47" s="922"/>
      <c r="N47" s="922"/>
      <c r="O47" s="985"/>
      <c r="P47" s="1336"/>
      <c r="Q47" s="1338"/>
      <c r="R47" s="1034">
        <v>27</v>
      </c>
    </row>
    <row r="48" spans="1:18">
      <c r="A48" s="1034">
        <v>28</v>
      </c>
      <c r="B48" s="17" t="s">
        <v>4787</v>
      </c>
      <c r="C48" s="985"/>
      <c r="D48" s="17" t="s">
        <v>4731</v>
      </c>
      <c r="E48" s="985"/>
      <c r="F48" s="1346">
        <v>46</v>
      </c>
      <c r="G48" s="1344">
        <v>4.8</v>
      </c>
      <c r="H48" s="1348"/>
      <c r="I48" s="922"/>
      <c r="J48" s="1350">
        <v>9</v>
      </c>
      <c r="K48" s="1104">
        <v>3</v>
      </c>
      <c r="L48" s="1104"/>
      <c r="M48" s="922"/>
      <c r="N48" s="922"/>
      <c r="O48" s="985"/>
      <c r="P48" s="1336"/>
      <c r="Q48" s="1338"/>
      <c r="R48" s="1034">
        <v>28</v>
      </c>
    </row>
    <row r="49" spans="1:18">
      <c r="A49" s="1034">
        <v>29</v>
      </c>
      <c r="B49" s="17" t="s">
        <v>4787</v>
      </c>
      <c r="C49" s="985"/>
      <c r="D49" s="17" t="s">
        <v>4731</v>
      </c>
      <c r="E49" s="985"/>
      <c r="F49" s="1346">
        <v>46</v>
      </c>
      <c r="G49" s="1344">
        <v>13.2</v>
      </c>
      <c r="H49" s="1348"/>
      <c r="I49" s="922"/>
      <c r="J49" s="1350">
        <v>23</v>
      </c>
      <c r="K49" s="1104">
        <v>1</v>
      </c>
      <c r="L49" s="1104"/>
      <c r="M49" s="922"/>
      <c r="N49" s="922"/>
      <c r="O49" s="985"/>
      <c r="P49" s="1336"/>
      <c r="Q49" s="1338"/>
      <c r="R49" s="1034">
        <v>29</v>
      </c>
    </row>
    <row r="50" spans="1:18">
      <c r="A50" s="1034">
        <v>30</v>
      </c>
      <c r="B50" s="17" t="s">
        <v>4788</v>
      </c>
      <c r="C50" s="985"/>
      <c r="D50" s="17" t="s">
        <v>4731</v>
      </c>
      <c r="E50" s="985"/>
      <c r="F50" s="1346">
        <v>46</v>
      </c>
      <c r="G50" s="1344">
        <v>4.5</v>
      </c>
      <c r="H50" s="1348"/>
      <c r="I50" s="922"/>
      <c r="J50" s="1350">
        <v>6</v>
      </c>
      <c r="K50" s="1104">
        <v>3</v>
      </c>
      <c r="L50" s="1104"/>
      <c r="M50" s="922"/>
      <c r="N50" s="922"/>
      <c r="O50" s="985"/>
      <c r="P50" s="1336"/>
      <c r="Q50" s="1338"/>
      <c r="R50" s="1034">
        <v>30</v>
      </c>
    </row>
    <row r="51" spans="1:18">
      <c r="A51" s="1034">
        <v>31</v>
      </c>
      <c r="B51" s="17" t="s">
        <v>4789</v>
      </c>
      <c r="C51" s="985"/>
      <c r="D51" s="17" t="s">
        <v>4731</v>
      </c>
      <c r="E51" s="985"/>
      <c r="F51" s="1346">
        <v>115</v>
      </c>
      <c r="G51" s="1344">
        <v>12.5</v>
      </c>
      <c r="H51" s="1348"/>
      <c r="I51" s="922"/>
      <c r="J51" s="1350">
        <v>11</v>
      </c>
      <c r="K51" s="1104">
        <v>1</v>
      </c>
      <c r="L51" s="1104"/>
      <c r="M51" s="922"/>
      <c r="N51" s="922"/>
      <c r="O51" s="985"/>
      <c r="P51" s="1336"/>
      <c r="Q51" s="1338"/>
      <c r="R51" s="1034">
        <v>31</v>
      </c>
    </row>
    <row r="52" spans="1:18">
      <c r="A52" s="1034">
        <v>32</v>
      </c>
      <c r="B52" s="17" t="s">
        <v>4790</v>
      </c>
      <c r="C52" s="985"/>
      <c r="D52" s="17" t="s">
        <v>4731</v>
      </c>
      <c r="E52" s="985"/>
      <c r="F52" s="1346">
        <v>34.5</v>
      </c>
      <c r="G52" s="1344">
        <v>4.8</v>
      </c>
      <c r="H52" s="1348"/>
      <c r="I52" s="922"/>
      <c r="J52" s="1350">
        <v>2</v>
      </c>
      <c r="K52" s="1104">
        <v>3</v>
      </c>
      <c r="L52" s="1104"/>
      <c r="M52" s="922"/>
      <c r="N52" s="922"/>
      <c r="O52" s="985"/>
      <c r="P52" s="1336"/>
      <c r="Q52" s="1338"/>
      <c r="R52" s="1034">
        <v>32</v>
      </c>
    </row>
    <row r="53" spans="1:18">
      <c r="A53" s="1034">
        <v>33</v>
      </c>
      <c r="B53" s="17" t="s">
        <v>4791</v>
      </c>
      <c r="C53" s="985"/>
      <c r="D53" s="17" t="s">
        <v>4731</v>
      </c>
      <c r="E53" s="985"/>
      <c r="F53" s="1346">
        <v>34.5</v>
      </c>
      <c r="G53" s="1344">
        <v>4.8</v>
      </c>
      <c r="H53" s="1348"/>
      <c r="I53" s="922"/>
      <c r="J53" s="1350">
        <v>6</v>
      </c>
      <c r="K53" s="1104">
        <v>3</v>
      </c>
      <c r="L53" s="1104"/>
      <c r="M53" s="922"/>
      <c r="N53" s="922"/>
      <c r="O53" s="985"/>
      <c r="P53" s="1336"/>
      <c r="Q53" s="1338"/>
      <c r="R53" s="1034">
        <v>33</v>
      </c>
    </row>
    <row r="54" spans="1:18">
      <c r="A54" s="1034">
        <v>34</v>
      </c>
      <c r="B54" s="17" t="s">
        <v>4792</v>
      </c>
      <c r="C54" s="985"/>
      <c r="D54" s="17" t="s">
        <v>4731</v>
      </c>
      <c r="E54" s="985"/>
      <c r="F54" s="1346">
        <v>34.5</v>
      </c>
      <c r="G54" s="1344">
        <v>12.5</v>
      </c>
      <c r="H54" s="1348"/>
      <c r="I54" s="922"/>
      <c r="J54" s="1350">
        <v>8</v>
      </c>
      <c r="K54" s="1104">
        <v>3</v>
      </c>
      <c r="L54" s="1104"/>
      <c r="M54" s="17" t="s">
        <v>4734</v>
      </c>
      <c r="N54" s="922"/>
      <c r="O54" s="985"/>
      <c r="P54" s="1336">
        <v>1</v>
      </c>
      <c r="Q54" s="1338"/>
      <c r="R54" s="1034">
        <v>34</v>
      </c>
    </row>
    <row r="55" spans="1:18">
      <c r="A55" s="1034">
        <v>35</v>
      </c>
      <c r="B55" s="17" t="s">
        <v>4792</v>
      </c>
      <c r="C55" s="985"/>
      <c r="D55" s="17" t="s">
        <v>4732</v>
      </c>
      <c r="E55" s="985"/>
      <c r="F55" s="1346">
        <v>115</v>
      </c>
      <c r="G55" s="1344">
        <v>34.5</v>
      </c>
      <c r="H55" s="1348"/>
      <c r="I55" s="922"/>
      <c r="J55" s="1350">
        <v>90</v>
      </c>
      <c r="K55" s="1104">
        <v>4</v>
      </c>
      <c r="L55" s="1104"/>
      <c r="M55" s="17" t="s">
        <v>4733</v>
      </c>
      <c r="N55" s="922"/>
      <c r="O55" s="985"/>
      <c r="P55" s="1336">
        <v>3</v>
      </c>
      <c r="Q55" s="1338"/>
      <c r="R55" s="1034">
        <v>35</v>
      </c>
    </row>
    <row r="56" spans="1:18">
      <c r="A56" s="1034">
        <v>36</v>
      </c>
      <c r="B56" s="17" t="s">
        <v>4793</v>
      </c>
      <c r="C56" s="985"/>
      <c r="D56" s="17" t="s">
        <v>4731</v>
      </c>
      <c r="E56" s="985"/>
      <c r="F56" s="1346">
        <v>34.5</v>
      </c>
      <c r="G56" s="1344">
        <v>12.5</v>
      </c>
      <c r="H56" s="1348"/>
      <c r="I56" s="922"/>
      <c r="J56" s="1350">
        <v>4</v>
      </c>
      <c r="K56" s="1104">
        <v>1</v>
      </c>
      <c r="L56" s="1104"/>
      <c r="M56" s="922"/>
      <c r="N56" s="922"/>
      <c r="O56" s="985"/>
      <c r="P56" s="1336"/>
      <c r="Q56" s="1338"/>
      <c r="R56" s="1034">
        <v>36</v>
      </c>
    </row>
    <row r="57" spans="1:18">
      <c r="A57" s="1034">
        <v>37</v>
      </c>
      <c r="B57" s="17" t="s">
        <v>4794</v>
      </c>
      <c r="C57" s="985"/>
      <c r="D57" s="17" t="s">
        <v>4731</v>
      </c>
      <c r="E57" s="985"/>
      <c r="F57" s="1346">
        <v>34.5</v>
      </c>
      <c r="G57" s="1344">
        <v>4.8</v>
      </c>
      <c r="H57" s="1348"/>
      <c r="I57" s="922"/>
      <c r="J57" s="1350">
        <v>5</v>
      </c>
      <c r="K57" s="1104">
        <v>1</v>
      </c>
      <c r="L57" s="1104"/>
      <c r="M57" s="922"/>
      <c r="N57" s="922"/>
      <c r="O57" s="985"/>
      <c r="P57" s="1336"/>
      <c r="Q57" s="1338"/>
      <c r="R57" s="1034">
        <v>37</v>
      </c>
    </row>
    <row r="58" spans="1:18">
      <c r="A58" s="1034">
        <v>38</v>
      </c>
      <c r="B58" s="17" t="s">
        <v>4795</v>
      </c>
      <c r="C58" s="985"/>
      <c r="D58" s="17" t="s">
        <v>4731</v>
      </c>
      <c r="E58" s="985"/>
      <c r="F58" s="1346">
        <v>34.5</v>
      </c>
      <c r="G58" s="1344">
        <v>12.5</v>
      </c>
      <c r="H58" s="1348"/>
      <c r="I58" s="922"/>
      <c r="J58" s="1350">
        <v>7</v>
      </c>
      <c r="K58" s="1104">
        <v>1</v>
      </c>
      <c r="L58" s="1104"/>
      <c r="M58" s="922"/>
      <c r="N58" s="922"/>
      <c r="O58" s="985"/>
      <c r="P58" s="1336"/>
      <c r="Q58" s="1338"/>
      <c r="R58" s="1034">
        <v>38</v>
      </c>
    </row>
    <row r="59" spans="1:18">
      <c r="A59" s="1034">
        <v>39</v>
      </c>
      <c r="B59" s="17" t="s">
        <v>4796</v>
      </c>
      <c r="C59" s="985"/>
      <c r="D59" s="17" t="s">
        <v>4732</v>
      </c>
      <c r="E59" s="985"/>
      <c r="F59" s="1346">
        <v>115</v>
      </c>
      <c r="G59" s="1344">
        <v>34.5</v>
      </c>
      <c r="H59" s="1348"/>
      <c r="I59" s="922"/>
      <c r="J59" s="1350">
        <v>150</v>
      </c>
      <c r="K59" s="1104">
        <v>2</v>
      </c>
      <c r="L59" s="1104"/>
      <c r="M59" s="17" t="s">
        <v>4733</v>
      </c>
      <c r="N59" s="922"/>
      <c r="O59" s="985"/>
      <c r="P59" s="1336">
        <v>2</v>
      </c>
      <c r="Q59" s="1338"/>
      <c r="R59" s="1034">
        <v>39</v>
      </c>
    </row>
    <row r="60" spans="1:18" ht="15.75" thickBot="1">
      <c r="A60" s="1053">
        <v>40</v>
      </c>
      <c r="B60" s="113" t="s">
        <v>4797</v>
      </c>
      <c r="C60" s="1001"/>
      <c r="D60" s="113" t="s">
        <v>4731</v>
      </c>
      <c r="E60" s="1001"/>
      <c r="F60" s="1347">
        <v>46</v>
      </c>
      <c r="G60" s="1345">
        <v>4.8</v>
      </c>
      <c r="H60" s="1349"/>
      <c r="I60" s="922"/>
      <c r="J60" s="1351">
        <v>17</v>
      </c>
      <c r="K60" s="1053">
        <v>6</v>
      </c>
      <c r="L60" s="1001"/>
      <c r="M60" s="974"/>
      <c r="N60" s="974"/>
      <c r="O60" s="1001"/>
      <c r="P60" s="2899"/>
      <c r="Q60" s="1337"/>
      <c r="R60" s="1053">
        <v>40</v>
      </c>
    </row>
    <row r="61" spans="1:18">
      <c r="A61" s="1111"/>
      <c r="B61" s="1111"/>
      <c r="C61" s="1111"/>
      <c r="D61" s="1111"/>
      <c r="E61" s="1111"/>
      <c r="F61" s="1111"/>
      <c r="G61" s="1111"/>
      <c r="H61" s="1111"/>
      <c r="I61" s="922"/>
      <c r="J61" s="1111"/>
      <c r="K61" s="1111"/>
      <c r="L61" s="1111"/>
      <c r="M61" s="1111"/>
      <c r="N61" s="1111"/>
      <c r="O61" s="1111"/>
      <c r="P61" s="1111"/>
      <c r="Q61" s="1111"/>
      <c r="R61" s="1111"/>
    </row>
    <row r="62" spans="1:18" ht="15.75">
      <c r="A62" s="115" t="s">
        <v>1709</v>
      </c>
      <c r="B62" s="922"/>
      <c r="C62" s="922"/>
      <c r="D62" s="922"/>
      <c r="E62" s="922"/>
      <c r="F62" s="922"/>
      <c r="G62" s="922"/>
      <c r="H62" s="922"/>
      <c r="I62" s="922"/>
      <c r="J62" s="115" t="s">
        <v>1709</v>
      </c>
      <c r="K62" s="922"/>
      <c r="L62" s="922"/>
      <c r="M62" s="922"/>
      <c r="N62" s="923"/>
      <c r="O62" s="922"/>
      <c r="P62" s="922"/>
      <c r="Q62" s="923"/>
      <c r="R62" s="923"/>
    </row>
    <row r="63" spans="1:18">
      <c r="A63" s="923" t="s">
        <v>3206</v>
      </c>
      <c r="B63" s="923"/>
      <c r="C63" s="923"/>
      <c r="D63" s="923"/>
      <c r="E63" s="923"/>
      <c r="F63" s="923"/>
      <c r="G63" s="923"/>
      <c r="H63" s="923"/>
      <c r="I63" s="922"/>
      <c r="J63" s="923" t="s">
        <v>3207</v>
      </c>
      <c r="K63" s="923"/>
      <c r="L63" s="923"/>
      <c r="M63" s="923"/>
      <c r="N63" s="923"/>
      <c r="O63" s="923"/>
      <c r="P63" s="923"/>
      <c r="Q63" s="923"/>
      <c r="R63" s="923"/>
    </row>
    <row r="64" spans="1:18">
      <c r="A64" s="923"/>
      <c r="B64" s="923"/>
      <c r="C64" s="923"/>
      <c r="D64" s="923"/>
      <c r="E64" s="923"/>
      <c r="F64" s="923"/>
      <c r="G64" s="923"/>
      <c r="H64" s="923"/>
      <c r="I64" s="922"/>
      <c r="J64" s="923"/>
      <c r="K64" s="923"/>
      <c r="L64" s="923"/>
      <c r="M64" s="923"/>
      <c r="N64" s="923"/>
      <c r="O64" s="923"/>
      <c r="P64" s="923"/>
      <c r="Q64" s="923"/>
      <c r="R64" s="923"/>
    </row>
    <row r="66" spans="1:18" ht="15.75">
      <c r="A66" s="71" t="s">
        <v>1184</v>
      </c>
      <c r="B66" s="923"/>
      <c r="C66" s="923"/>
      <c r="D66" s="923"/>
      <c r="E66" s="923"/>
      <c r="F66" s="923"/>
      <c r="G66" s="923"/>
      <c r="H66" s="923"/>
    </row>
    <row r="68" spans="1:18" ht="16.5" thickBot="1">
      <c r="A68" s="990" t="str">
        <f>'Data Sheet'!$C$25</f>
        <v xml:space="preserve"> New York State Electric &amp; Gas Corporation</v>
      </c>
      <c r="B68" s="974"/>
      <c r="C68" s="974"/>
      <c r="D68" s="974"/>
      <c r="E68" s="974"/>
      <c r="F68" s="1054" t="str">
        <f>'Data Sheet'!$C$40</f>
        <v xml:space="preserve"> </v>
      </c>
      <c r="G68" s="974" t="str">
        <f>'Data Sheet'!$C$38</f>
        <v>12/31/2016</v>
      </c>
      <c r="H68" s="1036"/>
      <c r="I68" s="922"/>
      <c r="J68" s="990" t="str">
        <f>'Data Sheet'!$C$25</f>
        <v xml:space="preserve"> New York State Electric &amp; Gas Corporation</v>
      </c>
      <c r="K68" s="974"/>
      <c r="L68" s="974"/>
      <c r="M68" s="974"/>
      <c r="N68" s="974"/>
      <c r="O68" s="974"/>
      <c r="P68" s="1054" t="str">
        <f>'Data Sheet'!$C$40</f>
        <v xml:space="preserve"> </v>
      </c>
      <c r="Q68" s="974" t="str">
        <f>'Data Sheet'!$C$38</f>
        <v>12/31/2016</v>
      </c>
      <c r="R68" s="974"/>
    </row>
    <row r="69" spans="1:18" ht="16.5" thickBot="1">
      <c r="A69" s="645" t="s">
        <v>3401</v>
      </c>
      <c r="B69" s="580"/>
      <c r="C69" s="580"/>
      <c r="D69" s="1036"/>
      <c r="E69" s="1036"/>
      <c r="F69" s="1038"/>
      <c r="G69" s="1038"/>
      <c r="H69" s="1047"/>
      <c r="I69" s="922"/>
      <c r="J69" s="645" t="s">
        <v>3401</v>
      </c>
      <c r="K69" s="580"/>
      <c r="L69" s="580"/>
      <c r="M69" s="1036"/>
      <c r="N69" s="1036"/>
      <c r="O69" s="1036"/>
      <c r="P69" s="1038"/>
      <c r="Q69" s="1038"/>
      <c r="R69" s="1047"/>
    </row>
    <row r="70" spans="1:18">
      <c r="A70" s="1030"/>
      <c r="B70" s="922"/>
      <c r="C70" s="985"/>
      <c r="D70" s="967"/>
      <c r="E70" s="935"/>
      <c r="F70" s="923"/>
      <c r="G70" s="923"/>
      <c r="H70" s="1015"/>
      <c r="I70" s="922"/>
      <c r="J70" s="1030"/>
      <c r="K70" s="985"/>
      <c r="L70" s="985"/>
      <c r="M70" s="923" t="s">
        <v>3187</v>
      </c>
      <c r="N70" s="923"/>
      <c r="O70" s="923"/>
      <c r="P70" s="923"/>
      <c r="Q70" s="983"/>
      <c r="R70" s="1040"/>
    </row>
    <row r="71" spans="1:18" ht="15.75" thickBot="1">
      <c r="A71" s="1043"/>
      <c r="B71" s="967"/>
      <c r="C71" s="935"/>
      <c r="D71" s="967"/>
      <c r="E71" s="935"/>
      <c r="F71" s="1036" t="s">
        <v>3188</v>
      </c>
      <c r="G71" s="1036"/>
      <c r="H71" s="1047"/>
      <c r="I71" s="922"/>
      <c r="J71" s="1043" t="s">
        <v>3189</v>
      </c>
      <c r="K71" s="935" t="s">
        <v>3190</v>
      </c>
      <c r="L71" s="935" t="s">
        <v>3190</v>
      </c>
      <c r="M71" s="1036" t="s">
        <v>3191</v>
      </c>
      <c r="N71" s="1036"/>
      <c r="O71" s="1036"/>
      <c r="P71" s="1036"/>
      <c r="Q71" s="1047"/>
      <c r="R71" s="935"/>
    </row>
    <row r="72" spans="1:18">
      <c r="A72" s="1043"/>
      <c r="B72" s="967"/>
      <c r="C72" s="935"/>
      <c r="D72" s="967"/>
      <c r="E72" s="935"/>
      <c r="F72" s="935"/>
      <c r="G72" s="983"/>
      <c r="H72" s="935"/>
      <c r="I72" s="922"/>
      <c r="J72" s="1043" t="s">
        <v>3192</v>
      </c>
      <c r="K72" s="935" t="s">
        <v>3193</v>
      </c>
      <c r="L72" s="935" t="s">
        <v>3194</v>
      </c>
      <c r="M72" s="967"/>
      <c r="N72" s="967"/>
      <c r="O72" s="935"/>
      <c r="P72" s="935"/>
      <c r="Q72" s="983"/>
      <c r="R72" s="935"/>
    </row>
    <row r="73" spans="1:18">
      <c r="A73" s="1043" t="s">
        <v>1718</v>
      </c>
      <c r="B73" s="923" t="s">
        <v>3195</v>
      </c>
      <c r="C73" s="983"/>
      <c r="D73" s="923" t="s">
        <v>3196</v>
      </c>
      <c r="E73" s="983"/>
      <c r="F73" s="935"/>
      <c r="G73" s="983"/>
      <c r="H73" s="935"/>
      <c r="I73" s="922"/>
      <c r="J73" s="1043" t="s">
        <v>3197</v>
      </c>
      <c r="K73" s="935" t="s">
        <v>3198</v>
      </c>
      <c r="L73" s="935" t="s">
        <v>3193</v>
      </c>
      <c r="M73" s="923"/>
      <c r="N73" s="923"/>
      <c r="O73" s="983"/>
      <c r="P73" s="935" t="s">
        <v>1776</v>
      </c>
      <c r="Q73" s="983" t="s">
        <v>3199</v>
      </c>
      <c r="R73" s="935" t="s">
        <v>1718</v>
      </c>
    </row>
    <row r="74" spans="1:18">
      <c r="A74" s="1043" t="s">
        <v>1721</v>
      </c>
      <c r="B74" s="922"/>
      <c r="C74" s="985"/>
      <c r="D74" s="967"/>
      <c r="E74" s="935"/>
      <c r="F74" s="935" t="s">
        <v>1828</v>
      </c>
      <c r="G74" s="983" t="s">
        <v>3200</v>
      </c>
      <c r="H74" s="935" t="s">
        <v>3201</v>
      </c>
      <c r="I74" s="922"/>
      <c r="J74" s="1043" t="s">
        <v>3202</v>
      </c>
      <c r="K74" s="935" t="s">
        <v>4</v>
      </c>
      <c r="L74" s="935" t="s">
        <v>3198</v>
      </c>
      <c r="M74" s="923" t="s">
        <v>3203</v>
      </c>
      <c r="N74" s="923"/>
      <c r="O74" s="983"/>
      <c r="P74" s="935" t="s">
        <v>3204</v>
      </c>
      <c r="Q74" s="983" t="s">
        <v>3205</v>
      </c>
      <c r="R74" s="935" t="s">
        <v>1721</v>
      </c>
    </row>
    <row r="75" spans="1:18">
      <c r="A75" s="1034"/>
      <c r="B75" s="922"/>
      <c r="C75" s="935"/>
      <c r="D75" s="922"/>
      <c r="E75" s="935"/>
      <c r="F75" s="935"/>
      <c r="G75" s="983"/>
      <c r="H75" s="985"/>
      <c r="I75" s="922"/>
      <c r="J75" s="1034"/>
      <c r="K75" s="985"/>
      <c r="L75" s="935"/>
      <c r="M75" s="922"/>
      <c r="N75" s="922"/>
      <c r="O75" s="935"/>
      <c r="P75" s="935"/>
      <c r="Q75" s="935"/>
      <c r="R75" s="985"/>
    </row>
    <row r="76" spans="1:18" ht="15.75" thickBot="1">
      <c r="A76" s="1053"/>
      <c r="B76" s="1036" t="s">
        <v>3007</v>
      </c>
      <c r="C76" s="1047"/>
      <c r="D76" s="1036" t="s">
        <v>3008</v>
      </c>
      <c r="E76" s="1047"/>
      <c r="F76" s="1046" t="s">
        <v>3009</v>
      </c>
      <c r="G76" s="1047" t="s">
        <v>3010</v>
      </c>
      <c r="H76" s="1047" t="s">
        <v>2337</v>
      </c>
      <c r="I76" s="922"/>
      <c r="J76" s="1045" t="s">
        <v>2338</v>
      </c>
      <c r="K76" s="1045" t="s">
        <v>2339</v>
      </c>
      <c r="L76" s="1045" t="s">
        <v>2340</v>
      </c>
      <c r="M76" s="1036" t="s">
        <v>2341</v>
      </c>
      <c r="N76" s="1036"/>
      <c r="O76" s="1047"/>
      <c r="P76" s="1046" t="s">
        <v>2342</v>
      </c>
      <c r="Q76" s="1046" t="s">
        <v>2343</v>
      </c>
      <c r="R76" s="1046"/>
    </row>
    <row r="77" spans="1:18">
      <c r="A77" s="1034">
        <v>1</v>
      </c>
      <c r="B77" s="17" t="s">
        <v>4798</v>
      </c>
      <c r="C77" s="985"/>
      <c r="D77" s="17" t="s">
        <v>4731</v>
      </c>
      <c r="E77" s="983"/>
      <c r="F77" s="2900">
        <v>34.5</v>
      </c>
      <c r="G77" s="2901">
        <v>12.5</v>
      </c>
      <c r="H77" s="1348"/>
      <c r="I77" s="922"/>
      <c r="J77" s="1348">
        <v>25</v>
      </c>
      <c r="K77" s="1051">
        <v>2</v>
      </c>
      <c r="L77" s="1051"/>
      <c r="M77" s="17" t="s">
        <v>4733</v>
      </c>
      <c r="N77" s="922"/>
      <c r="O77" s="983"/>
      <c r="P77" s="1336">
        <v>1</v>
      </c>
      <c r="Q77" s="1338"/>
      <c r="R77" s="1034">
        <v>1</v>
      </c>
    </row>
    <row r="78" spans="1:18">
      <c r="A78" s="1034">
        <v>2</v>
      </c>
      <c r="B78" s="17" t="s">
        <v>4799</v>
      </c>
      <c r="C78" s="985"/>
      <c r="D78" s="17" t="s">
        <v>4732</v>
      </c>
      <c r="E78" s="935"/>
      <c r="F78" s="2900">
        <v>46</v>
      </c>
      <c r="G78" s="2901">
        <v>34.5</v>
      </c>
      <c r="H78" s="1348"/>
      <c r="I78" s="922"/>
      <c r="J78" s="1348">
        <v>9</v>
      </c>
      <c r="K78" s="1051">
        <v>1</v>
      </c>
      <c r="L78" s="1051"/>
      <c r="M78" s="922"/>
      <c r="N78" s="922"/>
      <c r="O78" s="935"/>
      <c r="P78" s="1336"/>
      <c r="Q78" s="1338"/>
      <c r="R78" s="1034">
        <v>2</v>
      </c>
    </row>
    <row r="79" spans="1:18">
      <c r="A79" s="1034">
        <v>3</v>
      </c>
      <c r="B79" s="17" t="s">
        <v>4800</v>
      </c>
      <c r="C79" s="985"/>
      <c r="D79" s="17" t="s">
        <v>4731</v>
      </c>
      <c r="E79" s="935"/>
      <c r="F79" s="2900">
        <v>34.5</v>
      </c>
      <c r="G79" s="2901">
        <v>4.8</v>
      </c>
      <c r="H79" s="1348"/>
      <c r="I79" s="922"/>
      <c r="J79" s="1348">
        <v>8</v>
      </c>
      <c r="K79" s="1051">
        <v>3</v>
      </c>
      <c r="L79" s="1051"/>
      <c r="M79" s="2902" t="s">
        <v>4733</v>
      </c>
      <c r="N79" s="922"/>
      <c r="O79" s="935"/>
      <c r="P79" s="1336">
        <v>1</v>
      </c>
      <c r="Q79" s="1338"/>
      <c r="R79" s="1034">
        <v>3</v>
      </c>
    </row>
    <row r="80" spans="1:18">
      <c r="A80" s="1034">
        <v>4</v>
      </c>
      <c r="B80" s="17" t="s">
        <v>4801</v>
      </c>
      <c r="C80" s="985"/>
      <c r="D80" s="17" t="s">
        <v>4732</v>
      </c>
      <c r="E80" s="935"/>
      <c r="F80" s="2900">
        <v>115</v>
      </c>
      <c r="G80" s="2901">
        <v>34.5</v>
      </c>
      <c r="H80" s="1348"/>
      <c r="I80" s="922"/>
      <c r="J80" s="1348">
        <v>112</v>
      </c>
      <c r="K80" s="1051">
        <v>2</v>
      </c>
      <c r="L80" s="1051"/>
      <c r="M80" s="2902" t="s">
        <v>4734</v>
      </c>
      <c r="N80" s="922"/>
      <c r="O80" s="935"/>
      <c r="P80" s="1336">
        <v>1</v>
      </c>
      <c r="Q80" s="1338"/>
      <c r="R80" s="1034">
        <v>4</v>
      </c>
    </row>
    <row r="81" spans="1:18">
      <c r="A81" s="1034">
        <v>5</v>
      </c>
      <c r="B81" s="17" t="s">
        <v>4802</v>
      </c>
      <c r="C81" s="985"/>
      <c r="D81" s="17" t="s">
        <v>4731</v>
      </c>
      <c r="E81" s="935"/>
      <c r="F81" s="2900">
        <v>46</v>
      </c>
      <c r="G81" s="2901">
        <v>4.8</v>
      </c>
      <c r="H81" s="1348"/>
      <c r="I81" s="922"/>
      <c r="J81" s="1348">
        <v>7</v>
      </c>
      <c r="K81" s="1051">
        <v>1</v>
      </c>
      <c r="L81" s="1051"/>
      <c r="M81" s="922"/>
      <c r="N81" s="922"/>
      <c r="O81" s="935"/>
      <c r="P81" s="1336"/>
      <c r="Q81" s="1338"/>
      <c r="R81" s="1034">
        <v>5</v>
      </c>
    </row>
    <row r="82" spans="1:18">
      <c r="A82" s="1049">
        <v>6</v>
      </c>
      <c r="B82" s="17" t="s">
        <v>4803</v>
      </c>
      <c r="C82" s="985"/>
      <c r="D82" s="17" t="s">
        <v>4731</v>
      </c>
      <c r="E82" s="985"/>
      <c r="F82" s="1342">
        <v>46</v>
      </c>
      <c r="G82" s="1352">
        <v>4.8</v>
      </c>
      <c r="H82" s="1348"/>
      <c r="I82" s="922"/>
      <c r="J82" s="1354">
        <v>5</v>
      </c>
      <c r="K82" s="1051">
        <v>3</v>
      </c>
      <c r="L82" s="1051"/>
      <c r="M82" s="922"/>
      <c r="N82" s="922"/>
      <c r="O82" s="985"/>
      <c r="P82" s="1336"/>
      <c r="Q82" s="1338"/>
      <c r="R82" s="1049">
        <v>6</v>
      </c>
    </row>
    <row r="83" spans="1:18">
      <c r="A83" s="1049">
        <v>7</v>
      </c>
      <c r="B83" s="17" t="s">
        <v>4804</v>
      </c>
      <c r="C83" s="985"/>
      <c r="D83" s="17" t="s">
        <v>4731</v>
      </c>
      <c r="E83" s="985"/>
      <c r="F83" s="1342">
        <v>34.5</v>
      </c>
      <c r="G83" s="1352">
        <v>12.5</v>
      </c>
      <c r="H83" s="1348"/>
      <c r="I83" s="922"/>
      <c r="J83" s="1354">
        <v>35</v>
      </c>
      <c r="K83" s="1051">
        <v>4</v>
      </c>
      <c r="L83" s="1051"/>
      <c r="M83" s="922"/>
      <c r="N83" s="922"/>
      <c r="O83" s="985"/>
      <c r="P83" s="1336"/>
      <c r="Q83" s="1338"/>
      <c r="R83" s="1049">
        <v>7</v>
      </c>
    </row>
    <row r="84" spans="1:18">
      <c r="A84" s="1049">
        <v>8</v>
      </c>
      <c r="B84" s="17" t="s">
        <v>4805</v>
      </c>
      <c r="C84" s="985"/>
      <c r="D84" s="17" t="s">
        <v>4732</v>
      </c>
      <c r="E84" s="985"/>
      <c r="F84" s="1342">
        <v>115</v>
      </c>
      <c r="G84" s="1352">
        <v>46</v>
      </c>
      <c r="H84" s="1348"/>
      <c r="I84" s="922"/>
      <c r="J84" s="1354">
        <v>67</v>
      </c>
      <c r="K84" s="1051">
        <v>4</v>
      </c>
      <c r="L84" s="1051">
        <v>1</v>
      </c>
      <c r="M84" s="17" t="s">
        <v>4733</v>
      </c>
      <c r="N84" s="922"/>
      <c r="O84" s="985"/>
      <c r="P84" s="1336">
        <v>2</v>
      </c>
      <c r="Q84" s="1338"/>
      <c r="R84" s="1049">
        <v>8</v>
      </c>
    </row>
    <row r="85" spans="1:18">
      <c r="A85" s="1049">
        <v>9</v>
      </c>
      <c r="B85" s="17" t="s">
        <v>4806</v>
      </c>
      <c r="C85" s="985"/>
      <c r="D85" s="17" t="s">
        <v>4731</v>
      </c>
      <c r="E85" s="985"/>
      <c r="F85" s="1342">
        <v>34.5</v>
      </c>
      <c r="G85" s="1352">
        <v>4.8</v>
      </c>
      <c r="H85" s="1348"/>
      <c r="I85" s="922"/>
      <c r="J85" s="1354">
        <v>6</v>
      </c>
      <c r="K85" s="1051">
        <v>3</v>
      </c>
      <c r="L85" s="1051"/>
      <c r="M85" s="17" t="s">
        <v>4733</v>
      </c>
      <c r="N85" s="922"/>
      <c r="O85" s="985"/>
      <c r="P85" s="1336">
        <v>1</v>
      </c>
      <c r="Q85" s="1338"/>
      <c r="R85" s="1049">
        <v>9</v>
      </c>
    </row>
    <row r="86" spans="1:18">
      <c r="A86" s="1049">
        <v>10</v>
      </c>
      <c r="B86" s="17" t="s">
        <v>4806</v>
      </c>
      <c r="C86" s="985"/>
      <c r="D86" s="17" t="s">
        <v>4731</v>
      </c>
      <c r="E86" s="985"/>
      <c r="F86" s="1342">
        <v>34.5</v>
      </c>
      <c r="G86" s="1352">
        <v>12.5</v>
      </c>
      <c r="H86" s="1348"/>
      <c r="I86" s="922"/>
      <c r="J86" s="1354">
        <v>11</v>
      </c>
      <c r="K86" s="1051">
        <v>1</v>
      </c>
      <c r="L86" s="1051"/>
      <c r="M86" s="922"/>
      <c r="N86" s="922"/>
      <c r="O86" s="985"/>
      <c r="P86" s="1336"/>
      <c r="Q86" s="1338"/>
      <c r="R86" s="1049">
        <v>10</v>
      </c>
    </row>
    <row r="87" spans="1:18">
      <c r="A87" s="1049">
        <v>11</v>
      </c>
      <c r="B87" s="17" t="s">
        <v>4807</v>
      </c>
      <c r="C87" s="985"/>
      <c r="D87" s="17" t="s">
        <v>4731</v>
      </c>
      <c r="E87" s="985"/>
      <c r="F87" s="1342">
        <v>34.5</v>
      </c>
      <c r="G87" s="1352">
        <v>4.8</v>
      </c>
      <c r="H87" s="1348"/>
      <c r="I87" s="922"/>
      <c r="J87" s="1354">
        <v>3</v>
      </c>
      <c r="K87" s="1051">
        <v>3</v>
      </c>
      <c r="L87" s="1051"/>
      <c r="M87" s="922"/>
      <c r="N87" s="922"/>
      <c r="O87" s="985"/>
      <c r="P87" s="1336"/>
      <c r="Q87" s="1338"/>
      <c r="R87" s="1049">
        <v>11</v>
      </c>
    </row>
    <row r="88" spans="1:18">
      <c r="A88" s="1049">
        <v>12</v>
      </c>
      <c r="B88" s="17" t="s">
        <v>4808</v>
      </c>
      <c r="C88" s="985"/>
      <c r="D88" s="17" t="s">
        <v>4731</v>
      </c>
      <c r="E88" s="985"/>
      <c r="F88" s="1342">
        <v>34.5</v>
      </c>
      <c r="G88" s="1352">
        <v>4.8</v>
      </c>
      <c r="H88" s="1348"/>
      <c r="I88" s="922"/>
      <c r="J88" s="1354">
        <v>7</v>
      </c>
      <c r="K88" s="1051">
        <v>1</v>
      </c>
      <c r="L88" s="1051"/>
      <c r="M88" s="922"/>
      <c r="N88" s="922"/>
      <c r="O88" s="985"/>
      <c r="P88" s="1336"/>
      <c r="Q88" s="1338"/>
      <c r="R88" s="1049">
        <v>12</v>
      </c>
    </row>
    <row r="89" spans="1:18">
      <c r="A89" s="1049">
        <v>13</v>
      </c>
      <c r="B89" s="17" t="s">
        <v>4808</v>
      </c>
      <c r="C89" s="985"/>
      <c r="D89" s="17" t="s">
        <v>4731</v>
      </c>
      <c r="E89" s="985"/>
      <c r="F89" s="1342">
        <v>34.5</v>
      </c>
      <c r="G89" s="1352">
        <v>12.5</v>
      </c>
      <c r="H89" s="1348"/>
      <c r="I89" s="922"/>
      <c r="J89" s="1354">
        <v>11</v>
      </c>
      <c r="K89" s="1051">
        <v>3</v>
      </c>
      <c r="L89" s="1051"/>
      <c r="M89" s="922"/>
      <c r="N89" s="922"/>
      <c r="O89" s="985"/>
      <c r="P89" s="1336"/>
      <c r="Q89" s="1338"/>
      <c r="R89" s="1049">
        <v>13</v>
      </c>
    </row>
    <row r="90" spans="1:18">
      <c r="A90" s="1049">
        <v>14</v>
      </c>
      <c r="B90" s="17" t="s">
        <v>4809</v>
      </c>
      <c r="C90" s="985"/>
      <c r="D90" s="17" t="s">
        <v>4731</v>
      </c>
      <c r="E90" s="985"/>
      <c r="F90" s="1342">
        <v>46</v>
      </c>
      <c r="G90" s="1352">
        <v>12.5</v>
      </c>
      <c r="H90" s="1348"/>
      <c r="I90" s="922"/>
      <c r="J90" s="1354">
        <v>11</v>
      </c>
      <c r="K90" s="1051">
        <v>1</v>
      </c>
      <c r="L90" s="1051"/>
      <c r="M90" s="922"/>
      <c r="N90" s="922"/>
      <c r="O90" s="985"/>
      <c r="P90" s="1336"/>
      <c r="Q90" s="1338"/>
      <c r="R90" s="1049">
        <v>14</v>
      </c>
    </row>
    <row r="91" spans="1:18">
      <c r="A91" s="1049">
        <v>15</v>
      </c>
      <c r="B91" s="17" t="s">
        <v>4810</v>
      </c>
      <c r="C91" s="985"/>
      <c r="D91" s="17" t="s">
        <v>4731</v>
      </c>
      <c r="E91" s="985"/>
      <c r="F91" s="1342">
        <v>46</v>
      </c>
      <c r="G91" s="1352">
        <v>6.6</v>
      </c>
      <c r="H91" s="1348"/>
      <c r="I91" s="922"/>
      <c r="J91" s="1354">
        <v>5</v>
      </c>
      <c r="K91" s="1051">
        <v>3</v>
      </c>
      <c r="L91" s="1051"/>
      <c r="M91" s="922"/>
      <c r="N91" s="922"/>
      <c r="O91" s="985"/>
      <c r="P91" s="1336"/>
      <c r="Q91" s="1338"/>
      <c r="R91" s="1049">
        <v>15</v>
      </c>
    </row>
    <row r="92" spans="1:18">
      <c r="A92" s="1049">
        <v>16</v>
      </c>
      <c r="B92" s="17" t="s">
        <v>4810</v>
      </c>
      <c r="C92" s="985"/>
      <c r="D92" s="17" t="s">
        <v>4731</v>
      </c>
      <c r="E92" s="985"/>
      <c r="F92" s="1342">
        <v>46</v>
      </c>
      <c r="G92" s="1352">
        <v>11</v>
      </c>
      <c r="H92" s="1348"/>
      <c r="I92" s="922"/>
      <c r="J92" s="1354">
        <v>3</v>
      </c>
      <c r="K92" s="1051">
        <v>1</v>
      </c>
      <c r="L92" s="1051"/>
      <c r="M92" s="922"/>
      <c r="N92" s="922"/>
      <c r="O92" s="985"/>
      <c r="P92" s="1336"/>
      <c r="Q92" s="1338"/>
      <c r="R92" s="1049">
        <v>16</v>
      </c>
    </row>
    <row r="93" spans="1:18">
      <c r="A93" s="1034">
        <v>17</v>
      </c>
      <c r="B93" s="17" t="s">
        <v>4811</v>
      </c>
      <c r="C93" s="985"/>
      <c r="D93" s="17" t="s">
        <v>4731</v>
      </c>
      <c r="E93" s="985"/>
      <c r="F93" s="1342">
        <v>34.5</v>
      </c>
      <c r="G93" s="1352">
        <v>12.5</v>
      </c>
      <c r="H93" s="1348"/>
      <c r="I93" s="922"/>
      <c r="J93" s="1348">
        <v>6</v>
      </c>
      <c r="K93" s="1051">
        <v>3</v>
      </c>
      <c r="L93" s="1051"/>
      <c r="M93" s="922"/>
      <c r="N93" s="922"/>
      <c r="O93" s="985"/>
      <c r="P93" s="1336"/>
      <c r="Q93" s="1338"/>
      <c r="R93" s="1034">
        <v>17</v>
      </c>
    </row>
    <row r="94" spans="1:18">
      <c r="A94" s="1034">
        <v>18</v>
      </c>
      <c r="B94" s="17" t="s">
        <v>4812</v>
      </c>
      <c r="C94" s="985"/>
      <c r="D94" s="17" t="s">
        <v>4731</v>
      </c>
      <c r="E94" s="985"/>
      <c r="F94" s="1342">
        <v>34.5</v>
      </c>
      <c r="G94" s="1352">
        <v>12.5</v>
      </c>
      <c r="H94" s="1348"/>
      <c r="I94" s="922"/>
      <c r="J94" s="1348">
        <v>9</v>
      </c>
      <c r="K94" s="1051">
        <v>3</v>
      </c>
      <c r="L94" s="1051"/>
      <c r="M94" s="922"/>
      <c r="N94" s="922"/>
      <c r="O94" s="985"/>
      <c r="P94" s="1336"/>
      <c r="Q94" s="1338"/>
      <c r="R94" s="1034">
        <v>18</v>
      </c>
    </row>
    <row r="95" spans="1:18">
      <c r="A95" s="1034">
        <v>19</v>
      </c>
      <c r="B95" s="17" t="s">
        <v>4813</v>
      </c>
      <c r="C95" s="985"/>
      <c r="D95" s="17" t="s">
        <v>4731</v>
      </c>
      <c r="E95" s="985"/>
      <c r="F95" s="1342">
        <v>34.5</v>
      </c>
      <c r="G95" s="1352">
        <v>4.8</v>
      </c>
      <c r="H95" s="1348"/>
      <c r="I95" s="922"/>
      <c r="J95" s="1348">
        <v>6</v>
      </c>
      <c r="K95" s="1051">
        <v>3</v>
      </c>
      <c r="L95" s="1051"/>
      <c r="M95" s="922"/>
      <c r="N95" s="922"/>
      <c r="O95" s="985"/>
      <c r="P95" s="1336"/>
      <c r="Q95" s="1338"/>
      <c r="R95" s="1034">
        <v>19</v>
      </c>
    </row>
    <row r="96" spans="1:18">
      <c r="A96" s="1034">
        <v>20</v>
      </c>
      <c r="B96" s="17" t="s">
        <v>4814</v>
      </c>
      <c r="C96" s="985"/>
      <c r="D96" s="17" t="s">
        <v>4731</v>
      </c>
      <c r="E96" s="985"/>
      <c r="F96" s="1342">
        <v>34.5</v>
      </c>
      <c r="G96" s="1352">
        <v>4.8</v>
      </c>
      <c r="H96" s="1348"/>
      <c r="I96" s="922"/>
      <c r="J96" s="1348">
        <v>3</v>
      </c>
      <c r="K96" s="1051">
        <v>3</v>
      </c>
      <c r="L96" s="1051"/>
      <c r="M96" s="922"/>
      <c r="N96" s="922"/>
      <c r="O96" s="985"/>
      <c r="P96" s="1336"/>
      <c r="Q96" s="1338"/>
      <c r="R96" s="1034">
        <v>20</v>
      </c>
    </row>
    <row r="97" spans="1:18">
      <c r="A97" s="1034">
        <v>21</v>
      </c>
      <c r="B97" s="17" t="s">
        <v>4815</v>
      </c>
      <c r="C97" s="985"/>
      <c r="D97" s="17" t="s">
        <v>4731</v>
      </c>
      <c r="E97" s="985"/>
      <c r="F97" s="1342">
        <v>34.5</v>
      </c>
      <c r="G97" s="1352">
        <v>4.8</v>
      </c>
      <c r="H97" s="1348"/>
      <c r="I97" s="922"/>
      <c r="J97" s="1348">
        <v>3</v>
      </c>
      <c r="K97" s="1051">
        <v>1</v>
      </c>
      <c r="L97" s="1051"/>
      <c r="M97" s="922"/>
      <c r="N97" s="922"/>
      <c r="O97" s="985"/>
      <c r="P97" s="1336"/>
      <c r="Q97" s="1338"/>
      <c r="R97" s="1034">
        <v>21</v>
      </c>
    </row>
    <row r="98" spans="1:18">
      <c r="A98" s="1034">
        <v>22</v>
      </c>
      <c r="B98" s="17" t="s">
        <v>4815</v>
      </c>
      <c r="C98" s="985"/>
      <c r="D98" s="17" t="s">
        <v>4732</v>
      </c>
      <c r="E98" s="985"/>
      <c r="F98" s="1342">
        <v>115</v>
      </c>
      <c r="G98" s="1352">
        <v>34.5</v>
      </c>
      <c r="H98" s="1348"/>
      <c r="I98" s="922"/>
      <c r="J98" s="1348">
        <v>23</v>
      </c>
      <c r="K98" s="1051">
        <v>1</v>
      </c>
      <c r="L98" s="1051"/>
      <c r="M98" s="922"/>
      <c r="N98" s="922"/>
      <c r="O98" s="985"/>
      <c r="P98" s="1336"/>
      <c r="Q98" s="1338"/>
      <c r="R98" s="1034">
        <v>22</v>
      </c>
    </row>
    <row r="99" spans="1:18">
      <c r="A99" s="1034">
        <v>23</v>
      </c>
      <c r="B99" s="17" t="s">
        <v>4816</v>
      </c>
      <c r="C99" s="985"/>
      <c r="D99" s="17" t="s">
        <v>4731</v>
      </c>
      <c r="E99" s="985"/>
      <c r="F99" s="1342">
        <v>34.5</v>
      </c>
      <c r="G99" s="1352">
        <v>4.8</v>
      </c>
      <c r="H99" s="1348"/>
      <c r="I99" s="922"/>
      <c r="J99" s="1348">
        <v>7</v>
      </c>
      <c r="K99" s="1051">
        <v>1</v>
      </c>
      <c r="L99" s="1051"/>
      <c r="M99" s="922"/>
      <c r="N99" s="922"/>
      <c r="O99" s="985"/>
      <c r="P99" s="1336"/>
      <c r="Q99" s="1338"/>
      <c r="R99" s="1034">
        <v>23</v>
      </c>
    </row>
    <row r="100" spans="1:18">
      <c r="A100" s="1034">
        <v>24</v>
      </c>
      <c r="B100" s="17" t="s">
        <v>4817</v>
      </c>
      <c r="C100" s="985"/>
      <c r="D100" s="17" t="s">
        <v>4731</v>
      </c>
      <c r="E100" s="985"/>
      <c r="F100" s="1342">
        <v>46</v>
      </c>
      <c r="G100" s="1352">
        <v>4.8</v>
      </c>
      <c r="H100" s="1348"/>
      <c r="I100" s="922"/>
      <c r="J100" s="1348">
        <v>9</v>
      </c>
      <c r="K100" s="1051">
        <v>1</v>
      </c>
      <c r="L100" s="1051"/>
      <c r="M100" s="17" t="s">
        <v>4733</v>
      </c>
      <c r="N100" s="922"/>
      <c r="O100" s="985"/>
      <c r="P100" s="1336">
        <v>2</v>
      </c>
      <c r="Q100" s="1338"/>
      <c r="R100" s="1034">
        <v>24</v>
      </c>
    </row>
    <row r="101" spans="1:18">
      <c r="A101" s="1034">
        <v>25</v>
      </c>
      <c r="B101" s="17" t="s">
        <v>4817</v>
      </c>
      <c r="C101" s="985"/>
      <c r="D101" s="17" t="s">
        <v>4731</v>
      </c>
      <c r="E101" s="985"/>
      <c r="F101" s="1342">
        <v>46</v>
      </c>
      <c r="G101" s="1352">
        <v>13.2</v>
      </c>
      <c r="H101" s="1348"/>
      <c r="I101" s="922"/>
      <c r="J101" s="1348">
        <v>11</v>
      </c>
      <c r="K101" s="1051">
        <v>1</v>
      </c>
      <c r="L101" s="1051"/>
      <c r="M101" s="922"/>
      <c r="N101" s="922"/>
      <c r="O101" s="985"/>
      <c r="P101" s="1336"/>
      <c r="Q101" s="1338"/>
      <c r="R101" s="1034">
        <v>25</v>
      </c>
    </row>
    <row r="102" spans="1:18">
      <c r="A102" s="1034">
        <v>26</v>
      </c>
      <c r="B102" s="17" t="s">
        <v>4818</v>
      </c>
      <c r="C102" s="985"/>
      <c r="D102" s="17" t="s">
        <v>4731</v>
      </c>
      <c r="E102" s="985"/>
      <c r="F102" s="1342">
        <v>46</v>
      </c>
      <c r="G102" s="1352">
        <v>13.2</v>
      </c>
      <c r="H102" s="1348"/>
      <c r="I102" s="922"/>
      <c r="J102" s="1348">
        <v>23</v>
      </c>
      <c r="K102" s="1051">
        <v>1</v>
      </c>
      <c r="L102" s="1051"/>
      <c r="M102" s="922"/>
      <c r="N102" s="922"/>
      <c r="O102" s="985"/>
      <c r="P102" s="1336"/>
      <c r="Q102" s="1338"/>
      <c r="R102" s="1034">
        <v>26</v>
      </c>
    </row>
    <row r="103" spans="1:18">
      <c r="A103" s="1034">
        <v>27</v>
      </c>
      <c r="B103" s="17" t="s">
        <v>4818</v>
      </c>
      <c r="C103" s="985"/>
      <c r="D103" s="17" t="s">
        <v>4732</v>
      </c>
      <c r="E103" s="985"/>
      <c r="F103" s="1342">
        <v>115</v>
      </c>
      <c r="G103" s="1352">
        <v>46</v>
      </c>
      <c r="H103" s="1348"/>
      <c r="I103" s="922"/>
      <c r="J103" s="1348">
        <v>56</v>
      </c>
      <c r="K103" s="1051">
        <v>1</v>
      </c>
      <c r="L103" s="1051"/>
      <c r="M103" s="922"/>
      <c r="N103" s="922"/>
      <c r="O103" s="985"/>
      <c r="P103" s="1336"/>
      <c r="Q103" s="1338"/>
      <c r="R103" s="1034">
        <v>27</v>
      </c>
    </row>
    <row r="104" spans="1:18">
      <c r="A104" s="1034">
        <v>28</v>
      </c>
      <c r="B104" s="17" t="s">
        <v>4819</v>
      </c>
      <c r="C104" s="985"/>
      <c r="D104" s="17" t="s">
        <v>4731</v>
      </c>
      <c r="E104" s="985"/>
      <c r="F104" s="1342">
        <v>115</v>
      </c>
      <c r="G104" s="1352">
        <v>12.5</v>
      </c>
      <c r="H104" s="1348"/>
      <c r="I104" s="922"/>
      <c r="J104" s="1348">
        <v>14</v>
      </c>
      <c r="K104" s="1051">
        <v>3</v>
      </c>
      <c r="L104" s="1051">
        <v>1</v>
      </c>
      <c r="M104" s="17" t="s">
        <v>4733</v>
      </c>
      <c r="N104" s="922"/>
      <c r="O104" s="985"/>
      <c r="P104" s="1336">
        <v>1</v>
      </c>
      <c r="Q104" s="1338"/>
      <c r="R104" s="1034">
        <v>28</v>
      </c>
    </row>
    <row r="105" spans="1:18">
      <c r="A105" s="1034">
        <v>29</v>
      </c>
      <c r="B105" s="17" t="s">
        <v>4820</v>
      </c>
      <c r="C105" s="985"/>
      <c r="D105" s="17" t="s">
        <v>4732</v>
      </c>
      <c r="E105" s="985"/>
      <c r="F105" s="1342">
        <v>115</v>
      </c>
      <c r="G105" s="1352">
        <v>34.5</v>
      </c>
      <c r="H105" s="1348"/>
      <c r="I105" s="922"/>
      <c r="J105" s="1348">
        <v>50</v>
      </c>
      <c r="K105" s="1051">
        <v>3</v>
      </c>
      <c r="L105" s="1051">
        <v>1</v>
      </c>
      <c r="M105" s="17" t="s">
        <v>4734</v>
      </c>
      <c r="N105" s="922"/>
      <c r="O105" s="985"/>
      <c r="P105" s="1336">
        <v>1</v>
      </c>
      <c r="Q105" s="1338"/>
      <c r="R105" s="1034">
        <v>29</v>
      </c>
    </row>
    <row r="106" spans="1:18">
      <c r="A106" s="1034">
        <v>30</v>
      </c>
      <c r="B106" s="17" t="s">
        <v>4821</v>
      </c>
      <c r="C106" s="985"/>
      <c r="D106" s="17" t="s">
        <v>4731</v>
      </c>
      <c r="E106" s="985"/>
      <c r="F106" s="1342">
        <v>34.5</v>
      </c>
      <c r="G106" s="1352">
        <v>4.8</v>
      </c>
      <c r="H106" s="1348"/>
      <c r="I106" s="922"/>
      <c r="J106" s="1348">
        <v>3</v>
      </c>
      <c r="K106" s="1051">
        <v>1</v>
      </c>
      <c r="L106" s="1051"/>
      <c r="M106" s="922"/>
      <c r="N106" s="922"/>
      <c r="O106" s="985"/>
      <c r="P106" s="1336"/>
      <c r="Q106" s="1338"/>
      <c r="R106" s="1034">
        <v>30</v>
      </c>
    </row>
    <row r="107" spans="1:18">
      <c r="A107" s="1034">
        <v>31</v>
      </c>
      <c r="B107" s="17" t="s">
        <v>4822</v>
      </c>
      <c r="C107" s="985"/>
      <c r="D107" s="17" t="s">
        <v>4731</v>
      </c>
      <c r="E107" s="985"/>
      <c r="F107" s="1342">
        <v>34.5</v>
      </c>
      <c r="G107" s="1352">
        <v>12.5</v>
      </c>
      <c r="H107" s="1348"/>
      <c r="I107" s="922"/>
      <c r="J107" s="1348">
        <v>35</v>
      </c>
      <c r="K107" s="1051">
        <v>2</v>
      </c>
      <c r="L107" s="1051"/>
      <c r="M107" s="17" t="s">
        <v>4733</v>
      </c>
      <c r="N107" s="922"/>
      <c r="O107" s="985"/>
      <c r="P107" s="1336">
        <v>2</v>
      </c>
      <c r="Q107" s="1338"/>
      <c r="R107" s="1034">
        <v>31</v>
      </c>
    </row>
    <row r="108" spans="1:18">
      <c r="A108" s="1034">
        <v>32</v>
      </c>
      <c r="B108" s="17" t="s">
        <v>4823</v>
      </c>
      <c r="C108" s="985"/>
      <c r="D108" s="17" t="s">
        <v>4731</v>
      </c>
      <c r="E108" s="985"/>
      <c r="F108" s="1342">
        <v>34.5</v>
      </c>
      <c r="G108" s="1352">
        <v>8.32</v>
      </c>
      <c r="H108" s="1348"/>
      <c r="I108" s="922"/>
      <c r="J108" s="1348">
        <v>2</v>
      </c>
      <c r="K108" s="1051">
        <v>3</v>
      </c>
      <c r="L108" s="1051"/>
      <c r="M108" s="922"/>
      <c r="N108" s="922"/>
      <c r="O108" s="985"/>
      <c r="P108" s="1336"/>
      <c r="Q108" s="1338"/>
      <c r="R108" s="1034">
        <v>32</v>
      </c>
    </row>
    <row r="109" spans="1:18">
      <c r="A109" s="1034">
        <v>33</v>
      </c>
      <c r="B109" s="17" t="s">
        <v>4824</v>
      </c>
      <c r="C109" s="985"/>
      <c r="D109" s="17" t="s">
        <v>4731</v>
      </c>
      <c r="E109" s="985"/>
      <c r="F109" s="1342">
        <v>34.5</v>
      </c>
      <c r="G109" s="1352">
        <v>12.5</v>
      </c>
      <c r="H109" s="1348"/>
      <c r="I109" s="922"/>
      <c r="J109" s="1348">
        <v>33</v>
      </c>
      <c r="K109" s="1051">
        <v>2</v>
      </c>
      <c r="L109" s="1051"/>
      <c r="M109" s="922"/>
      <c r="N109" s="922"/>
      <c r="O109" s="985"/>
      <c r="P109" s="1336"/>
      <c r="Q109" s="1338"/>
      <c r="R109" s="1034">
        <v>33</v>
      </c>
    </row>
    <row r="110" spans="1:18">
      <c r="A110" s="1034">
        <v>34</v>
      </c>
      <c r="B110" s="17" t="s">
        <v>4825</v>
      </c>
      <c r="C110" s="985"/>
      <c r="D110" s="17" t="s">
        <v>4731</v>
      </c>
      <c r="E110" s="985"/>
      <c r="F110" s="1342">
        <v>34.5</v>
      </c>
      <c r="G110" s="1352">
        <v>4.8</v>
      </c>
      <c r="H110" s="1348"/>
      <c r="I110" s="922"/>
      <c r="J110" s="1348">
        <v>3</v>
      </c>
      <c r="K110" s="1051">
        <v>3</v>
      </c>
      <c r="L110" s="1051"/>
      <c r="M110" s="922"/>
      <c r="N110" s="922"/>
      <c r="O110" s="985"/>
      <c r="P110" s="1336"/>
      <c r="Q110" s="1338"/>
      <c r="R110" s="1034">
        <v>34</v>
      </c>
    </row>
    <row r="111" spans="1:18">
      <c r="A111" s="1034">
        <v>35</v>
      </c>
      <c r="B111" s="17" t="s">
        <v>4826</v>
      </c>
      <c r="C111" s="985"/>
      <c r="D111" s="17" t="s">
        <v>4732</v>
      </c>
      <c r="E111" s="985"/>
      <c r="F111" s="1342">
        <v>115</v>
      </c>
      <c r="G111" s="1352">
        <v>34.5</v>
      </c>
      <c r="H111" s="1348"/>
      <c r="I111" s="922"/>
      <c r="J111" s="1348">
        <v>38</v>
      </c>
      <c r="K111" s="1051">
        <v>1</v>
      </c>
      <c r="L111" s="1051"/>
      <c r="M111" s="922"/>
      <c r="N111" s="922"/>
      <c r="O111" s="985"/>
      <c r="P111" s="1336"/>
      <c r="Q111" s="1338"/>
      <c r="R111" s="1034">
        <v>35</v>
      </c>
    </row>
    <row r="112" spans="1:18">
      <c r="A112" s="1034">
        <v>37</v>
      </c>
      <c r="B112" s="17" t="s">
        <v>4827</v>
      </c>
      <c r="C112" s="985"/>
      <c r="D112" s="17" t="s">
        <v>4731</v>
      </c>
      <c r="E112" s="985"/>
      <c r="F112" s="1342">
        <v>34.5</v>
      </c>
      <c r="G112" s="1352">
        <v>4.8</v>
      </c>
      <c r="H112" s="1348"/>
      <c r="I112" s="922"/>
      <c r="J112" s="1348">
        <v>5</v>
      </c>
      <c r="K112" s="1051">
        <v>3</v>
      </c>
      <c r="L112" s="1051"/>
      <c r="M112" s="922"/>
      <c r="N112" s="922"/>
      <c r="O112" s="985"/>
      <c r="P112" s="1336"/>
      <c r="Q112" s="1338"/>
      <c r="R112" s="1034">
        <v>37</v>
      </c>
    </row>
    <row r="113" spans="1:18">
      <c r="A113" s="1034">
        <v>38</v>
      </c>
      <c r="B113" s="17" t="s">
        <v>4828</v>
      </c>
      <c r="C113" s="985"/>
      <c r="D113" s="17" t="s">
        <v>4731</v>
      </c>
      <c r="E113" s="985"/>
      <c r="F113" s="1342">
        <v>115</v>
      </c>
      <c r="G113" s="1352">
        <v>12.5</v>
      </c>
      <c r="H113" s="1348"/>
      <c r="I113" s="922"/>
      <c r="J113" s="1348">
        <v>11</v>
      </c>
      <c r="K113" s="1051">
        <v>1</v>
      </c>
      <c r="L113" s="1051"/>
      <c r="M113" s="922"/>
      <c r="N113" s="922"/>
      <c r="O113" s="985"/>
      <c r="P113" s="1336"/>
      <c r="Q113" s="1338"/>
      <c r="R113" s="1034">
        <v>38</v>
      </c>
    </row>
    <row r="114" spans="1:18">
      <c r="A114" s="1034">
        <v>39</v>
      </c>
      <c r="B114" s="17" t="s">
        <v>4829</v>
      </c>
      <c r="C114" s="985"/>
      <c r="D114" s="17" t="s">
        <v>4731</v>
      </c>
      <c r="E114" s="985"/>
      <c r="F114" s="1342">
        <v>34.5</v>
      </c>
      <c r="G114" s="1352">
        <v>4.8</v>
      </c>
      <c r="H114" s="1348"/>
      <c r="I114" s="922"/>
      <c r="J114" s="1348">
        <v>11</v>
      </c>
      <c r="K114" s="1051">
        <v>1</v>
      </c>
      <c r="L114" s="1051"/>
      <c r="M114" s="922"/>
      <c r="N114" s="922"/>
      <c r="O114" s="985"/>
      <c r="P114" s="1336"/>
      <c r="Q114" s="1338"/>
      <c r="R114" s="1034">
        <v>39</v>
      </c>
    </row>
    <row r="115" spans="1:18">
      <c r="A115" s="1034">
        <v>40</v>
      </c>
      <c r="B115" s="17" t="s">
        <v>4830</v>
      </c>
      <c r="C115" s="985"/>
      <c r="D115" s="17" t="s">
        <v>4731</v>
      </c>
      <c r="E115" s="985"/>
      <c r="F115" s="1342">
        <v>34.5</v>
      </c>
      <c r="G115" s="1352">
        <v>4.8</v>
      </c>
      <c r="H115" s="1348"/>
      <c r="I115" s="922"/>
      <c r="J115" s="1348">
        <v>6</v>
      </c>
      <c r="K115" s="1051">
        <v>3</v>
      </c>
      <c r="L115" s="1051"/>
      <c r="M115" s="922"/>
      <c r="N115" s="922"/>
      <c r="O115" s="985"/>
      <c r="P115" s="1336"/>
      <c r="Q115" s="1338"/>
      <c r="R115" s="1034">
        <v>40</v>
      </c>
    </row>
    <row r="116" spans="1:18">
      <c r="A116" s="1034">
        <v>41</v>
      </c>
      <c r="B116" s="17" t="s">
        <v>4831</v>
      </c>
      <c r="C116" s="985"/>
      <c r="D116" s="17" t="s">
        <v>4731</v>
      </c>
      <c r="E116" s="985"/>
      <c r="F116" s="1342">
        <v>34.5</v>
      </c>
      <c r="G116" s="1352">
        <v>12.5</v>
      </c>
      <c r="H116" s="1348"/>
      <c r="I116" s="922"/>
      <c r="J116" s="1348">
        <v>14</v>
      </c>
      <c r="K116" s="1051">
        <v>1</v>
      </c>
      <c r="L116" s="1051"/>
      <c r="M116" s="922"/>
      <c r="N116" s="922"/>
      <c r="O116" s="985"/>
      <c r="P116" s="1336"/>
      <c r="Q116" s="1338"/>
      <c r="R116" s="1034">
        <v>41</v>
      </c>
    </row>
    <row r="117" spans="1:18">
      <c r="A117" s="1034">
        <v>42</v>
      </c>
      <c r="B117" s="17" t="s">
        <v>4832</v>
      </c>
      <c r="C117" s="985"/>
      <c r="D117" s="17" t="s">
        <v>4731</v>
      </c>
      <c r="E117" s="985"/>
      <c r="F117" s="1342">
        <v>34.5</v>
      </c>
      <c r="G117" s="1352">
        <v>4.8</v>
      </c>
      <c r="H117" s="1348"/>
      <c r="I117" s="922"/>
      <c r="J117" s="1348">
        <v>3</v>
      </c>
      <c r="K117" s="1051">
        <v>3</v>
      </c>
      <c r="L117" s="1051"/>
      <c r="M117" s="922"/>
      <c r="N117" s="922"/>
      <c r="O117" s="985"/>
      <c r="P117" s="1336"/>
      <c r="Q117" s="1338"/>
      <c r="R117" s="1034">
        <v>42</v>
      </c>
    </row>
    <row r="118" spans="1:18">
      <c r="A118" s="1034">
        <v>43</v>
      </c>
      <c r="B118" s="17" t="s">
        <v>4736</v>
      </c>
      <c r="C118" s="985"/>
      <c r="D118" s="17" t="s">
        <v>4731</v>
      </c>
      <c r="E118" s="985"/>
      <c r="F118" s="1342">
        <v>12.5</v>
      </c>
      <c r="G118" s="1352">
        <v>4.8</v>
      </c>
      <c r="H118" s="1348"/>
      <c r="I118" s="922"/>
      <c r="J118" s="1348">
        <v>7</v>
      </c>
      <c r="K118" s="1051">
        <v>1</v>
      </c>
      <c r="L118" s="1051"/>
      <c r="M118" s="17" t="s">
        <v>4733</v>
      </c>
      <c r="N118" s="922"/>
      <c r="O118" s="985"/>
      <c r="P118" s="1336">
        <v>2</v>
      </c>
      <c r="Q118" s="1338"/>
      <c r="R118" s="1034">
        <v>43</v>
      </c>
    </row>
    <row r="119" spans="1:18">
      <c r="A119" s="1034">
        <v>44</v>
      </c>
      <c r="B119" s="17" t="s">
        <v>4736</v>
      </c>
      <c r="C119" s="985"/>
      <c r="D119" s="17" t="s">
        <v>4731</v>
      </c>
      <c r="E119" s="985"/>
      <c r="F119" s="1342">
        <v>34.5</v>
      </c>
      <c r="G119" s="1352">
        <v>4.8</v>
      </c>
      <c r="H119" s="1348"/>
      <c r="I119" s="922"/>
      <c r="J119" s="1348">
        <v>21</v>
      </c>
      <c r="K119" s="1051">
        <v>6</v>
      </c>
      <c r="L119" s="1051"/>
      <c r="M119" s="922"/>
      <c r="N119" s="922"/>
      <c r="O119" s="985"/>
      <c r="P119" s="1336"/>
      <c r="Q119" s="1338"/>
      <c r="R119" s="1034">
        <v>44</v>
      </c>
    </row>
    <row r="120" spans="1:18">
      <c r="A120" s="1034">
        <v>45</v>
      </c>
      <c r="B120" s="17" t="s">
        <v>4736</v>
      </c>
      <c r="C120" s="985"/>
      <c r="D120" s="17" t="s">
        <v>4731</v>
      </c>
      <c r="E120" s="985"/>
      <c r="F120" s="1342">
        <v>34.5</v>
      </c>
      <c r="G120" s="1352">
        <v>12.5</v>
      </c>
      <c r="H120" s="1348"/>
      <c r="I120" s="922"/>
      <c r="J120" s="1348">
        <v>75</v>
      </c>
      <c r="K120" s="1051">
        <v>2</v>
      </c>
      <c r="L120" s="1051"/>
      <c r="M120" s="922"/>
      <c r="N120" s="922"/>
      <c r="O120" s="985"/>
      <c r="P120" s="1336"/>
      <c r="Q120" s="1338"/>
      <c r="R120" s="1034">
        <v>45</v>
      </c>
    </row>
    <row r="121" spans="1:18">
      <c r="A121" s="1034">
        <v>46</v>
      </c>
      <c r="B121" s="17" t="s">
        <v>4833</v>
      </c>
      <c r="C121" s="985"/>
      <c r="D121" s="17" t="s">
        <v>4732</v>
      </c>
      <c r="E121" s="985"/>
      <c r="F121" s="1342">
        <v>345</v>
      </c>
      <c r="G121" s="1352">
        <v>115</v>
      </c>
      <c r="H121" s="1348"/>
      <c r="I121" s="922"/>
      <c r="J121" s="1348">
        <v>448</v>
      </c>
      <c r="K121" s="1051">
        <v>2</v>
      </c>
      <c r="L121" s="1051"/>
      <c r="M121" s="922"/>
      <c r="N121" s="922"/>
      <c r="O121" s="985"/>
      <c r="P121" s="1336"/>
      <c r="Q121" s="1338"/>
      <c r="R121" s="1034">
        <v>46</v>
      </c>
    </row>
    <row r="122" spans="1:18">
      <c r="A122" s="1034">
        <v>47</v>
      </c>
      <c r="B122" s="17" t="s">
        <v>4834</v>
      </c>
      <c r="C122" s="985"/>
      <c r="D122" s="17" t="s">
        <v>4731</v>
      </c>
      <c r="E122" s="985"/>
      <c r="F122" s="1342">
        <v>46</v>
      </c>
      <c r="G122" s="1352">
        <v>12.5</v>
      </c>
      <c r="H122" s="1348"/>
      <c r="I122" s="922"/>
      <c r="J122" s="1348">
        <v>3</v>
      </c>
      <c r="K122" s="1051">
        <v>3</v>
      </c>
      <c r="L122" s="1051"/>
      <c r="M122" s="922"/>
      <c r="N122" s="922"/>
      <c r="O122" s="985"/>
      <c r="P122" s="1336"/>
      <c r="Q122" s="1338"/>
      <c r="R122" s="1034">
        <v>47</v>
      </c>
    </row>
    <row r="123" spans="1:18">
      <c r="A123" s="1034">
        <v>48</v>
      </c>
      <c r="B123" s="17" t="s">
        <v>4835</v>
      </c>
      <c r="C123" s="985"/>
      <c r="D123" s="17" t="s">
        <v>4731</v>
      </c>
      <c r="E123" s="985"/>
      <c r="F123" s="1342">
        <v>34.5</v>
      </c>
      <c r="G123" s="1352">
        <v>4.8</v>
      </c>
      <c r="H123" s="1348"/>
      <c r="I123" s="922"/>
      <c r="J123" s="1348">
        <v>11</v>
      </c>
      <c r="K123" s="1051">
        <v>1</v>
      </c>
      <c r="L123" s="1051"/>
      <c r="M123" s="922"/>
      <c r="N123" s="922"/>
      <c r="O123" s="985"/>
      <c r="P123" s="1336"/>
      <c r="Q123" s="1338"/>
      <c r="R123" s="1034">
        <v>48</v>
      </c>
    </row>
    <row r="124" spans="1:18">
      <c r="A124" s="1034">
        <v>49</v>
      </c>
      <c r="B124" s="17" t="s">
        <v>4836</v>
      </c>
      <c r="C124" s="985"/>
      <c r="D124" s="17" t="s">
        <v>4732</v>
      </c>
      <c r="E124" s="985"/>
      <c r="F124" s="1342">
        <v>115</v>
      </c>
      <c r="G124" s="1352">
        <v>34.5</v>
      </c>
      <c r="H124" s="1348"/>
      <c r="I124" s="922"/>
      <c r="J124" s="1348">
        <v>34</v>
      </c>
      <c r="K124" s="1051">
        <v>1</v>
      </c>
      <c r="L124" s="1051"/>
      <c r="M124" s="922"/>
      <c r="N124" s="922"/>
      <c r="O124" s="985"/>
      <c r="P124" s="1336"/>
      <c r="Q124" s="1338"/>
      <c r="R124" s="1034">
        <v>49</v>
      </c>
    </row>
    <row r="125" spans="1:18">
      <c r="A125" s="1034">
        <v>50</v>
      </c>
      <c r="B125" s="17" t="s">
        <v>4837</v>
      </c>
      <c r="C125" s="985"/>
      <c r="D125" s="17" t="s">
        <v>4732</v>
      </c>
      <c r="E125" s="985"/>
      <c r="F125" s="1342">
        <v>115</v>
      </c>
      <c r="G125" s="1352">
        <v>34.5</v>
      </c>
      <c r="H125" s="1348"/>
      <c r="I125" s="922"/>
      <c r="J125" s="1348">
        <v>106</v>
      </c>
      <c r="K125" s="1051">
        <v>2</v>
      </c>
      <c r="L125" s="1051"/>
      <c r="M125" s="17" t="s">
        <v>4734</v>
      </c>
      <c r="N125" s="922"/>
      <c r="O125" s="985"/>
      <c r="P125" s="1336">
        <v>1</v>
      </c>
      <c r="Q125" s="1338"/>
      <c r="R125" s="1034">
        <v>50</v>
      </c>
    </row>
    <row r="126" spans="1:18">
      <c r="A126" s="1034">
        <v>51</v>
      </c>
      <c r="B126" s="17" t="s">
        <v>4838</v>
      </c>
      <c r="C126" s="985"/>
      <c r="D126" s="17" t="s">
        <v>4731</v>
      </c>
      <c r="E126" s="985"/>
      <c r="F126" s="1342">
        <v>36.200000000000003</v>
      </c>
      <c r="G126" s="1352">
        <v>5.04</v>
      </c>
      <c r="H126" s="1348"/>
      <c r="I126" s="922"/>
      <c r="J126" s="1348">
        <v>25</v>
      </c>
      <c r="K126" s="1051">
        <v>3</v>
      </c>
      <c r="L126" s="1051"/>
      <c r="M126" s="922"/>
      <c r="N126" s="922"/>
      <c r="O126" s="985"/>
      <c r="P126" s="1336"/>
      <c r="Q126" s="1338"/>
      <c r="R126" s="1034">
        <v>51</v>
      </c>
    </row>
    <row r="127" spans="1:18">
      <c r="A127" s="1034">
        <v>52</v>
      </c>
      <c r="B127" s="17" t="s">
        <v>4839</v>
      </c>
      <c r="C127" s="985"/>
      <c r="D127" s="17" t="s">
        <v>4732</v>
      </c>
      <c r="E127" s="985"/>
      <c r="F127" s="1342">
        <v>115</v>
      </c>
      <c r="G127" s="1352">
        <v>34.5</v>
      </c>
      <c r="H127" s="1348"/>
      <c r="I127" s="922"/>
      <c r="J127" s="1348">
        <v>23</v>
      </c>
      <c r="K127" s="1051">
        <v>1</v>
      </c>
      <c r="L127" s="1051"/>
      <c r="M127" s="922"/>
      <c r="N127" s="922"/>
      <c r="O127" s="985"/>
      <c r="P127" s="1336"/>
      <c r="Q127" s="1338"/>
      <c r="R127" s="1034">
        <v>52</v>
      </c>
    </row>
    <row r="128" spans="1:18">
      <c r="A128" s="1034">
        <v>53</v>
      </c>
      <c r="B128" s="17" t="s">
        <v>4840</v>
      </c>
      <c r="C128" s="985"/>
      <c r="D128" s="17" t="s">
        <v>4731</v>
      </c>
      <c r="E128" s="985"/>
      <c r="F128" s="1342">
        <v>46</v>
      </c>
      <c r="G128" s="1352">
        <v>4.16</v>
      </c>
      <c r="H128" s="1348"/>
      <c r="I128" s="922"/>
      <c r="J128" s="1348">
        <v>3</v>
      </c>
      <c r="K128" s="1051">
        <v>3</v>
      </c>
      <c r="L128" s="1051">
        <v>2</v>
      </c>
      <c r="M128" s="17" t="s">
        <v>4734</v>
      </c>
      <c r="N128" s="922"/>
      <c r="O128" s="985"/>
      <c r="P128" s="1336">
        <v>1</v>
      </c>
      <c r="Q128" s="1338"/>
      <c r="R128" s="1034">
        <v>53</v>
      </c>
    </row>
    <row r="129" spans="1:18">
      <c r="A129" s="1034">
        <v>54</v>
      </c>
      <c r="B129" s="17" t="s">
        <v>4840</v>
      </c>
      <c r="C129" s="985"/>
      <c r="D129" s="17" t="s">
        <v>4731</v>
      </c>
      <c r="E129" s="985"/>
      <c r="F129" s="1342">
        <v>46</v>
      </c>
      <c r="G129" s="1352">
        <v>4.8</v>
      </c>
      <c r="H129" s="1348"/>
      <c r="I129" s="922"/>
      <c r="J129" s="1348">
        <v>3</v>
      </c>
      <c r="K129" s="1051">
        <v>3</v>
      </c>
      <c r="L129" s="1051"/>
      <c r="M129" s="922"/>
      <c r="N129" s="922"/>
      <c r="O129" s="985"/>
      <c r="P129" s="1336"/>
      <c r="Q129" s="1338"/>
      <c r="R129" s="1034">
        <v>54</v>
      </c>
    </row>
    <row r="130" spans="1:18">
      <c r="A130" s="1034">
        <v>55</v>
      </c>
      <c r="B130" s="17" t="s">
        <v>4840</v>
      </c>
      <c r="C130" s="985"/>
      <c r="D130" s="17" t="s">
        <v>4732</v>
      </c>
      <c r="E130" s="985"/>
      <c r="F130" s="1342">
        <v>115</v>
      </c>
      <c r="G130" s="1352">
        <v>46</v>
      </c>
      <c r="H130" s="1348"/>
      <c r="I130" s="922"/>
      <c r="J130" s="1348">
        <v>89</v>
      </c>
      <c r="K130" s="1051">
        <v>3</v>
      </c>
      <c r="L130" s="1051"/>
      <c r="M130" s="922"/>
      <c r="N130" s="922"/>
      <c r="O130" s="985"/>
      <c r="P130" s="1336"/>
      <c r="Q130" s="1338"/>
      <c r="R130" s="1034">
        <v>55</v>
      </c>
    </row>
    <row r="131" spans="1:18">
      <c r="A131" s="1034">
        <v>56</v>
      </c>
      <c r="B131" s="17" t="s">
        <v>4841</v>
      </c>
      <c r="C131" s="985"/>
      <c r="D131" s="17" t="s">
        <v>4731</v>
      </c>
      <c r="E131" s="985"/>
      <c r="F131" s="1342">
        <v>34.5</v>
      </c>
      <c r="G131" s="1352">
        <v>12.5</v>
      </c>
      <c r="H131" s="1348"/>
      <c r="I131" s="922"/>
      <c r="J131" s="1348">
        <v>40</v>
      </c>
      <c r="K131" s="1051">
        <v>2</v>
      </c>
      <c r="L131" s="1051"/>
      <c r="M131" s="922"/>
      <c r="N131" s="922"/>
      <c r="O131" s="985"/>
      <c r="P131" s="1336"/>
      <c r="Q131" s="1338"/>
      <c r="R131" s="1034">
        <v>56</v>
      </c>
    </row>
    <row r="132" spans="1:18">
      <c r="A132" s="1034">
        <v>57</v>
      </c>
      <c r="B132" s="17" t="s">
        <v>4842</v>
      </c>
      <c r="C132" s="985"/>
      <c r="D132" s="17" t="s">
        <v>4731</v>
      </c>
      <c r="E132" s="985"/>
      <c r="F132" s="1342">
        <v>115</v>
      </c>
      <c r="G132" s="1352">
        <v>4.8</v>
      </c>
      <c r="H132" s="1348"/>
      <c r="I132" s="922"/>
      <c r="J132" s="1348">
        <v>38</v>
      </c>
      <c r="K132" s="1051">
        <v>1</v>
      </c>
      <c r="L132" s="1051"/>
      <c r="M132" s="922"/>
      <c r="N132" s="922"/>
      <c r="O132" s="985"/>
      <c r="P132" s="1336"/>
      <c r="Q132" s="1338"/>
      <c r="R132" s="1034">
        <v>57</v>
      </c>
    </row>
    <row r="133" spans="1:18">
      <c r="A133" s="1034">
        <v>58</v>
      </c>
      <c r="B133" s="17" t="s">
        <v>4843</v>
      </c>
      <c r="C133" s="985"/>
      <c r="D133" s="17" t="s">
        <v>4731</v>
      </c>
      <c r="E133" s="985"/>
      <c r="F133" s="1342">
        <v>34.5</v>
      </c>
      <c r="G133" s="1352">
        <v>4.8</v>
      </c>
      <c r="H133" s="1348"/>
      <c r="I133" s="922"/>
      <c r="J133" s="1348">
        <v>8</v>
      </c>
      <c r="K133" s="1051">
        <v>3</v>
      </c>
      <c r="L133" s="1051"/>
      <c r="M133" s="17" t="s">
        <v>4733</v>
      </c>
      <c r="N133" s="922"/>
      <c r="O133" s="985"/>
      <c r="P133" s="1336">
        <v>1</v>
      </c>
      <c r="Q133" s="1338"/>
      <c r="R133" s="1034">
        <v>58</v>
      </c>
    </row>
    <row r="134" spans="1:18" ht="15.75" thickBot="1">
      <c r="A134" s="1053">
        <v>59</v>
      </c>
      <c r="B134" s="113" t="s">
        <v>4844</v>
      </c>
      <c r="C134" s="1001"/>
      <c r="D134" s="113" t="s">
        <v>4731</v>
      </c>
      <c r="E134" s="1001"/>
      <c r="F134" s="1343">
        <v>34.5</v>
      </c>
      <c r="G134" s="1353">
        <v>4.8</v>
      </c>
      <c r="H134" s="1349"/>
      <c r="I134" s="922"/>
      <c r="J134" s="1349">
        <v>6</v>
      </c>
      <c r="K134" s="1127">
        <v>3</v>
      </c>
      <c r="L134" s="1127"/>
      <c r="M134" s="974"/>
      <c r="N134" s="974"/>
      <c r="O134" s="1001"/>
      <c r="P134" s="1337"/>
      <c r="Q134" s="1339"/>
      <c r="R134" s="1053">
        <v>59</v>
      </c>
    </row>
    <row r="136" spans="1:18">
      <c r="A136" s="923" t="s">
        <v>3208</v>
      </c>
      <c r="B136" s="923"/>
      <c r="C136" s="923"/>
      <c r="D136" s="923"/>
      <c r="E136" s="923"/>
      <c r="F136" s="923"/>
      <c r="G136" s="923"/>
      <c r="H136" s="923"/>
      <c r="I136" s="922"/>
      <c r="J136" s="923" t="s">
        <v>3209</v>
      </c>
      <c r="K136" s="923"/>
      <c r="L136" s="923"/>
      <c r="M136" s="923"/>
      <c r="N136" s="923"/>
      <c r="O136" s="923"/>
      <c r="P136" s="923"/>
      <c r="Q136" s="923"/>
      <c r="R136" s="923"/>
    </row>
    <row r="139" spans="1:18" ht="16.5" thickBot="1">
      <c r="A139" s="990" t="str">
        <f>'Data Sheet'!$C$25</f>
        <v xml:space="preserve"> New York State Electric &amp; Gas Corporation</v>
      </c>
      <c r="B139" s="974"/>
      <c r="C139" s="974"/>
      <c r="D139" s="974"/>
      <c r="E139" s="974"/>
      <c r="F139" s="1054" t="str">
        <f>'Data Sheet'!$C$40</f>
        <v xml:space="preserve"> </v>
      </c>
      <c r="G139" s="974" t="str">
        <f>'Data Sheet'!$C$38</f>
        <v>12/31/2016</v>
      </c>
      <c r="H139" s="1036"/>
      <c r="I139" s="922"/>
      <c r="J139" s="990" t="str">
        <f>'Data Sheet'!$C$25</f>
        <v xml:space="preserve"> New York State Electric &amp; Gas Corporation</v>
      </c>
      <c r="K139" s="974"/>
      <c r="L139" s="974"/>
      <c r="M139" s="974"/>
      <c r="N139" s="974"/>
      <c r="O139" s="974"/>
      <c r="P139" s="1054" t="str">
        <f>'Data Sheet'!$C$40</f>
        <v xml:space="preserve"> </v>
      </c>
      <c r="Q139" s="974" t="str">
        <f>'Data Sheet'!$C$38</f>
        <v>12/31/2016</v>
      </c>
      <c r="R139" s="974"/>
    </row>
    <row r="140" spans="1:18" ht="16.5" thickBot="1">
      <c r="A140" s="645" t="s">
        <v>3401</v>
      </c>
      <c r="B140" s="580"/>
      <c r="C140" s="580"/>
      <c r="D140" s="1036"/>
      <c r="E140" s="1036"/>
      <c r="F140" s="1038"/>
      <c r="G140" s="1038"/>
      <c r="H140" s="1047"/>
      <c r="I140" s="922"/>
      <c r="J140" s="645" t="s">
        <v>3401</v>
      </c>
      <c r="K140" s="580"/>
      <c r="L140" s="580"/>
      <c r="M140" s="1036"/>
      <c r="N140" s="1036"/>
      <c r="O140" s="1036"/>
      <c r="P140" s="1038"/>
      <c r="Q140" s="1038"/>
      <c r="R140" s="1047"/>
    </row>
    <row r="141" spans="1:18">
      <c r="A141" s="1030"/>
      <c r="B141" s="922"/>
      <c r="C141" s="985"/>
      <c r="D141" s="967"/>
      <c r="E141" s="935"/>
      <c r="F141" s="923"/>
      <c r="G141" s="923"/>
      <c r="H141" s="1015"/>
      <c r="I141" s="922"/>
      <c r="J141" s="1030"/>
      <c r="K141" s="985"/>
      <c r="L141" s="985"/>
      <c r="M141" s="923" t="s">
        <v>3187</v>
      </c>
      <c r="N141" s="923"/>
      <c r="O141" s="923"/>
      <c r="P141" s="923"/>
      <c r="Q141" s="983"/>
      <c r="R141" s="1040"/>
    </row>
    <row r="142" spans="1:18" ht="15.75" thickBot="1">
      <c r="A142" s="1043"/>
      <c r="B142" s="967"/>
      <c r="C142" s="935"/>
      <c r="D142" s="967"/>
      <c r="E142" s="935"/>
      <c r="F142" s="1036" t="s">
        <v>3188</v>
      </c>
      <c r="G142" s="1036"/>
      <c r="H142" s="1047"/>
      <c r="I142" s="922"/>
      <c r="J142" s="1043" t="s">
        <v>3189</v>
      </c>
      <c r="K142" s="935" t="s">
        <v>3190</v>
      </c>
      <c r="L142" s="935" t="s">
        <v>3190</v>
      </c>
      <c r="M142" s="1036" t="s">
        <v>3191</v>
      </c>
      <c r="N142" s="1036"/>
      <c r="O142" s="1036"/>
      <c r="P142" s="1036"/>
      <c r="Q142" s="1047"/>
      <c r="R142" s="935"/>
    </row>
    <row r="143" spans="1:18">
      <c r="A143" s="1043"/>
      <c r="B143" s="967"/>
      <c r="C143" s="935"/>
      <c r="D143" s="967"/>
      <c r="E143" s="935"/>
      <c r="F143" s="935"/>
      <c r="G143" s="983"/>
      <c r="H143" s="935"/>
      <c r="I143" s="922"/>
      <c r="J143" s="1043" t="s">
        <v>3192</v>
      </c>
      <c r="K143" s="935" t="s">
        <v>3193</v>
      </c>
      <c r="L143" s="935" t="s">
        <v>3194</v>
      </c>
      <c r="M143" s="967"/>
      <c r="N143" s="967"/>
      <c r="O143" s="935"/>
      <c r="P143" s="935"/>
      <c r="Q143" s="983"/>
      <c r="R143" s="935"/>
    </row>
    <row r="144" spans="1:18">
      <c r="A144" s="1043" t="s">
        <v>1718</v>
      </c>
      <c r="B144" s="923" t="s">
        <v>3195</v>
      </c>
      <c r="C144" s="983"/>
      <c r="D144" s="923" t="s">
        <v>3196</v>
      </c>
      <c r="E144" s="983"/>
      <c r="F144" s="935"/>
      <c r="G144" s="983"/>
      <c r="H144" s="935"/>
      <c r="I144" s="922"/>
      <c r="J144" s="1043" t="s">
        <v>3197</v>
      </c>
      <c r="K144" s="935" t="s">
        <v>3198</v>
      </c>
      <c r="L144" s="935" t="s">
        <v>3193</v>
      </c>
      <c r="M144" s="923"/>
      <c r="N144" s="923"/>
      <c r="O144" s="983"/>
      <c r="P144" s="935" t="s">
        <v>1776</v>
      </c>
      <c r="Q144" s="983" t="s">
        <v>3199</v>
      </c>
      <c r="R144" s="935" t="s">
        <v>1718</v>
      </c>
    </row>
    <row r="145" spans="1:18">
      <c r="A145" s="1043" t="s">
        <v>1721</v>
      </c>
      <c r="B145" s="922"/>
      <c r="C145" s="985"/>
      <c r="D145" s="967"/>
      <c r="E145" s="935"/>
      <c r="F145" s="935" t="s">
        <v>1828</v>
      </c>
      <c r="G145" s="983" t="s">
        <v>3200</v>
      </c>
      <c r="H145" s="935" t="s">
        <v>3201</v>
      </c>
      <c r="I145" s="922"/>
      <c r="J145" s="1043" t="s">
        <v>3202</v>
      </c>
      <c r="K145" s="935" t="s">
        <v>4</v>
      </c>
      <c r="L145" s="935" t="s">
        <v>3198</v>
      </c>
      <c r="M145" s="923" t="s">
        <v>3203</v>
      </c>
      <c r="N145" s="923"/>
      <c r="O145" s="983"/>
      <c r="P145" s="935" t="s">
        <v>3204</v>
      </c>
      <c r="Q145" s="983" t="s">
        <v>3205</v>
      </c>
      <c r="R145" s="935" t="s">
        <v>1721</v>
      </c>
    </row>
    <row r="146" spans="1:18">
      <c r="A146" s="1034"/>
      <c r="B146" s="922"/>
      <c r="C146" s="935"/>
      <c r="D146" s="922"/>
      <c r="E146" s="935"/>
      <c r="F146" s="935"/>
      <c r="G146" s="983"/>
      <c r="H146" s="985"/>
      <c r="I146" s="922"/>
      <c r="J146" s="1034"/>
      <c r="K146" s="985"/>
      <c r="L146" s="935"/>
      <c r="M146" s="922"/>
      <c r="N146" s="922"/>
      <c r="O146" s="935"/>
      <c r="P146" s="935"/>
      <c r="Q146" s="935"/>
      <c r="R146" s="985"/>
    </row>
    <row r="147" spans="1:18" ht="15.75" thickBot="1">
      <c r="A147" s="1053"/>
      <c r="B147" s="1036" t="s">
        <v>3007</v>
      </c>
      <c r="C147" s="1047"/>
      <c r="D147" s="1036" t="s">
        <v>3008</v>
      </c>
      <c r="E147" s="1047"/>
      <c r="F147" s="1046" t="s">
        <v>3009</v>
      </c>
      <c r="G147" s="1047" t="s">
        <v>3010</v>
      </c>
      <c r="H147" s="1047" t="s">
        <v>2337</v>
      </c>
      <c r="I147" s="922"/>
      <c r="J147" s="1045" t="s">
        <v>2338</v>
      </c>
      <c r="K147" s="1045" t="s">
        <v>2339</v>
      </c>
      <c r="L147" s="1045" t="s">
        <v>2340</v>
      </c>
      <c r="M147" s="1036" t="s">
        <v>2341</v>
      </c>
      <c r="N147" s="1036"/>
      <c r="O147" s="1047"/>
      <c r="P147" s="1046" t="s">
        <v>2342</v>
      </c>
      <c r="Q147" s="1046" t="s">
        <v>2343</v>
      </c>
      <c r="R147" s="1046"/>
    </row>
    <row r="148" spans="1:18">
      <c r="A148" s="1034">
        <v>1</v>
      </c>
      <c r="B148" s="17" t="s">
        <v>4845</v>
      </c>
      <c r="C148" s="985"/>
      <c r="D148" s="17" t="s">
        <v>4731</v>
      </c>
      <c r="E148" s="983"/>
      <c r="F148" s="2900">
        <v>34.5</v>
      </c>
      <c r="G148" s="2901">
        <v>4.8</v>
      </c>
      <c r="H148" s="1348"/>
      <c r="I148" s="922"/>
      <c r="J148" s="1348">
        <v>3</v>
      </c>
      <c r="K148" s="1051">
        <v>3</v>
      </c>
      <c r="L148" s="1051"/>
      <c r="M148" s="922"/>
      <c r="N148" s="922"/>
      <c r="O148" s="983"/>
      <c r="P148" s="1336"/>
      <c r="Q148" s="1338"/>
      <c r="R148" s="1034">
        <v>1</v>
      </c>
    </row>
    <row r="149" spans="1:18">
      <c r="A149" s="1034">
        <v>2</v>
      </c>
      <c r="B149" s="17" t="s">
        <v>4846</v>
      </c>
      <c r="C149" s="985"/>
      <c r="D149" s="17" t="s">
        <v>4732</v>
      </c>
      <c r="E149" s="935"/>
      <c r="F149" s="2900">
        <v>115</v>
      </c>
      <c r="G149" s="2901">
        <v>34.5</v>
      </c>
      <c r="H149" s="1348"/>
      <c r="I149" s="922"/>
      <c r="J149" s="1348">
        <v>56</v>
      </c>
      <c r="K149" s="1051">
        <v>1</v>
      </c>
      <c r="L149" s="1051"/>
      <c r="M149" s="17" t="s">
        <v>4734</v>
      </c>
      <c r="N149" s="922"/>
      <c r="O149" s="935"/>
      <c r="P149" s="1336">
        <v>1</v>
      </c>
      <c r="Q149" s="1338"/>
      <c r="R149" s="1034">
        <v>2</v>
      </c>
    </row>
    <row r="150" spans="1:18">
      <c r="A150" s="1034">
        <v>3</v>
      </c>
      <c r="B150" s="17" t="s">
        <v>4846</v>
      </c>
      <c r="C150" s="985"/>
      <c r="D150" s="17" t="s">
        <v>4732</v>
      </c>
      <c r="E150" s="935"/>
      <c r="F150" s="2900">
        <v>345</v>
      </c>
      <c r="G150" s="2901">
        <v>34.5</v>
      </c>
      <c r="H150" s="1348"/>
      <c r="I150" s="922"/>
      <c r="J150" s="1348">
        <v>400</v>
      </c>
      <c r="K150" s="1051">
        <v>2</v>
      </c>
      <c r="L150" s="1051"/>
      <c r="M150" s="922"/>
      <c r="N150" s="922"/>
      <c r="O150" s="935"/>
      <c r="P150" s="1336"/>
      <c r="Q150" s="1338"/>
      <c r="R150" s="1034">
        <v>3</v>
      </c>
    </row>
    <row r="151" spans="1:18">
      <c r="A151" s="1034">
        <v>4</v>
      </c>
      <c r="B151" s="17" t="s">
        <v>4847</v>
      </c>
      <c r="C151" s="985"/>
      <c r="D151" s="17" t="s">
        <v>4731</v>
      </c>
      <c r="E151" s="935"/>
      <c r="F151" s="2900">
        <v>46</v>
      </c>
      <c r="G151" s="2901">
        <v>4.8</v>
      </c>
      <c r="H151" s="1348"/>
      <c r="I151" s="922"/>
      <c r="J151" s="1348">
        <v>9</v>
      </c>
      <c r="K151" s="1051">
        <v>3</v>
      </c>
      <c r="L151" s="1051"/>
      <c r="M151" s="17" t="s">
        <v>4733</v>
      </c>
      <c r="N151" s="922"/>
      <c r="O151" s="935"/>
      <c r="P151" s="1336">
        <v>1</v>
      </c>
      <c r="Q151" s="1338"/>
      <c r="R151" s="1034">
        <v>4</v>
      </c>
    </row>
    <row r="152" spans="1:18">
      <c r="A152" s="1034">
        <v>5</v>
      </c>
      <c r="B152" s="17" t="s">
        <v>4848</v>
      </c>
      <c r="C152" s="985"/>
      <c r="D152" s="17" t="s">
        <v>4731</v>
      </c>
      <c r="E152" s="935"/>
      <c r="F152" s="2900">
        <v>34.5</v>
      </c>
      <c r="G152" s="2901">
        <v>7.56</v>
      </c>
      <c r="H152" s="1348"/>
      <c r="I152" s="922"/>
      <c r="J152" s="1348">
        <v>3</v>
      </c>
      <c r="K152" s="1051">
        <v>3</v>
      </c>
      <c r="L152" s="1051"/>
      <c r="M152" s="922"/>
      <c r="N152" s="922"/>
      <c r="O152" s="935"/>
      <c r="P152" s="1336"/>
      <c r="Q152" s="1338"/>
      <c r="R152" s="1034">
        <v>5</v>
      </c>
    </row>
    <row r="153" spans="1:18">
      <c r="A153" s="1049">
        <v>6</v>
      </c>
      <c r="B153" s="17" t="s">
        <v>4849</v>
      </c>
      <c r="C153" s="985"/>
      <c r="D153" s="17" t="s">
        <v>4731</v>
      </c>
      <c r="E153" s="985"/>
      <c r="F153" s="1342">
        <v>34.5</v>
      </c>
      <c r="G153" s="1352">
        <v>4.8</v>
      </c>
      <c r="H153" s="1348"/>
      <c r="I153" s="922"/>
      <c r="J153" s="1354">
        <v>3</v>
      </c>
      <c r="K153" s="1051">
        <v>3</v>
      </c>
      <c r="L153" s="1051"/>
      <c r="M153" s="922"/>
      <c r="N153" s="922"/>
      <c r="O153" s="985"/>
      <c r="P153" s="1336"/>
      <c r="Q153" s="1338"/>
      <c r="R153" s="1049">
        <v>6</v>
      </c>
    </row>
    <row r="154" spans="1:18">
      <c r="A154" s="1049">
        <v>7</v>
      </c>
      <c r="B154" s="17" t="s">
        <v>4850</v>
      </c>
      <c r="C154" s="985"/>
      <c r="D154" s="17" t="s">
        <v>4732</v>
      </c>
      <c r="E154" s="985"/>
      <c r="F154" s="1342">
        <v>115</v>
      </c>
      <c r="G154" s="1352">
        <v>46</v>
      </c>
      <c r="H154" s="1348"/>
      <c r="I154" s="922"/>
      <c r="J154" s="1354">
        <v>50</v>
      </c>
      <c r="K154" s="1051">
        <v>1</v>
      </c>
      <c r="L154" s="1051"/>
      <c r="M154" s="17" t="s">
        <v>4733</v>
      </c>
      <c r="N154" s="922"/>
      <c r="O154" s="985"/>
      <c r="P154" s="1336">
        <v>2</v>
      </c>
      <c r="Q154" s="1338"/>
      <c r="R154" s="1049">
        <v>7</v>
      </c>
    </row>
    <row r="155" spans="1:18">
      <c r="A155" s="1049">
        <v>8</v>
      </c>
      <c r="B155" s="17" t="s">
        <v>4851</v>
      </c>
      <c r="C155" s="985"/>
      <c r="D155" s="17" t="s">
        <v>4731</v>
      </c>
      <c r="E155" s="985"/>
      <c r="F155" s="1342">
        <v>34.5</v>
      </c>
      <c r="G155" s="1352">
        <v>4.8</v>
      </c>
      <c r="H155" s="1348"/>
      <c r="I155" s="922"/>
      <c r="J155" s="1354">
        <v>5</v>
      </c>
      <c r="K155" s="1051">
        <v>1</v>
      </c>
      <c r="L155" s="1051"/>
      <c r="M155" s="922"/>
      <c r="N155" s="922"/>
      <c r="O155" s="985"/>
      <c r="P155" s="1336"/>
      <c r="Q155" s="1338"/>
      <c r="R155" s="1049">
        <v>8</v>
      </c>
    </row>
    <row r="156" spans="1:18">
      <c r="A156" s="1049">
        <v>9</v>
      </c>
      <c r="B156" s="17" t="s">
        <v>4852</v>
      </c>
      <c r="C156" s="985"/>
      <c r="D156" s="17" t="s">
        <v>4731</v>
      </c>
      <c r="E156" s="985"/>
      <c r="F156" s="1342">
        <v>46</v>
      </c>
      <c r="G156" s="1352">
        <v>13.2</v>
      </c>
      <c r="H156" s="1348"/>
      <c r="I156" s="922"/>
      <c r="J156" s="1354">
        <v>23</v>
      </c>
      <c r="K156" s="1051">
        <v>1</v>
      </c>
      <c r="L156" s="1051"/>
      <c r="M156" s="17" t="s">
        <v>4733</v>
      </c>
      <c r="N156" s="922"/>
      <c r="O156" s="985"/>
      <c r="P156" s="1336">
        <v>1</v>
      </c>
      <c r="Q156" s="1338"/>
      <c r="R156" s="1049">
        <v>9</v>
      </c>
    </row>
    <row r="157" spans="1:18">
      <c r="A157" s="1049">
        <v>10</v>
      </c>
      <c r="B157" s="17" t="s">
        <v>4853</v>
      </c>
      <c r="C157" s="985"/>
      <c r="D157" s="17" t="s">
        <v>4731</v>
      </c>
      <c r="E157" s="985"/>
      <c r="F157" s="1342">
        <v>34.5</v>
      </c>
      <c r="G157" s="1352">
        <v>12.5</v>
      </c>
      <c r="H157" s="1348"/>
      <c r="I157" s="922"/>
      <c r="J157" s="1354">
        <v>11</v>
      </c>
      <c r="K157" s="1051">
        <v>1</v>
      </c>
      <c r="L157" s="1051"/>
      <c r="M157" s="922"/>
      <c r="N157" s="922"/>
      <c r="O157" s="985"/>
      <c r="P157" s="1336"/>
      <c r="Q157" s="1338"/>
      <c r="R157" s="1049">
        <v>10</v>
      </c>
    </row>
    <row r="158" spans="1:18">
      <c r="A158" s="1049">
        <v>11</v>
      </c>
      <c r="B158" s="17" t="s">
        <v>4853</v>
      </c>
      <c r="C158" s="985"/>
      <c r="D158" s="17" t="s">
        <v>4731</v>
      </c>
      <c r="E158" s="985"/>
      <c r="F158" s="1342">
        <v>115</v>
      </c>
      <c r="G158" s="1352">
        <v>12.5</v>
      </c>
      <c r="H158" s="1348"/>
      <c r="I158" s="922"/>
      <c r="J158" s="1354">
        <v>23</v>
      </c>
      <c r="K158" s="1051">
        <v>1</v>
      </c>
      <c r="L158" s="1051"/>
      <c r="M158" s="922"/>
      <c r="N158" s="922"/>
      <c r="O158" s="985"/>
      <c r="P158" s="1336"/>
      <c r="Q158" s="1338"/>
      <c r="R158" s="1049">
        <v>11</v>
      </c>
    </row>
    <row r="159" spans="1:18">
      <c r="A159" s="1049">
        <v>12</v>
      </c>
      <c r="B159" s="17" t="s">
        <v>4854</v>
      </c>
      <c r="C159" s="985"/>
      <c r="D159" s="17" t="s">
        <v>4731</v>
      </c>
      <c r="E159" s="985"/>
      <c r="F159" s="1342">
        <v>34.5</v>
      </c>
      <c r="G159" s="1352">
        <v>4.8</v>
      </c>
      <c r="H159" s="1348"/>
      <c r="I159" s="922"/>
      <c r="J159" s="1354">
        <v>3</v>
      </c>
      <c r="K159" s="1051">
        <v>3</v>
      </c>
      <c r="L159" s="1051"/>
      <c r="M159" s="922"/>
      <c r="N159" s="922"/>
      <c r="O159" s="985"/>
      <c r="P159" s="1336"/>
      <c r="Q159" s="1338"/>
      <c r="R159" s="1049">
        <v>12</v>
      </c>
    </row>
    <row r="160" spans="1:18">
      <c r="A160" s="1049">
        <v>13</v>
      </c>
      <c r="B160" s="17" t="s">
        <v>4855</v>
      </c>
      <c r="C160" s="985"/>
      <c r="D160" s="17" t="s">
        <v>4731</v>
      </c>
      <c r="E160" s="985"/>
      <c r="F160" s="1342">
        <v>46</v>
      </c>
      <c r="G160" s="1352">
        <v>13.2</v>
      </c>
      <c r="H160" s="1348"/>
      <c r="I160" s="922"/>
      <c r="J160" s="1354">
        <v>23</v>
      </c>
      <c r="K160" s="1051">
        <v>1</v>
      </c>
      <c r="L160" s="1051"/>
      <c r="M160" s="17" t="s">
        <v>4733</v>
      </c>
      <c r="N160" s="922"/>
      <c r="O160" s="985"/>
      <c r="P160" s="1336">
        <v>6</v>
      </c>
      <c r="Q160" s="1338"/>
      <c r="R160" s="1049">
        <v>13</v>
      </c>
    </row>
    <row r="161" spans="1:18">
      <c r="A161" s="1049">
        <v>14</v>
      </c>
      <c r="B161" s="17" t="s">
        <v>4856</v>
      </c>
      <c r="C161" s="985"/>
      <c r="D161" s="17" t="s">
        <v>4731</v>
      </c>
      <c r="E161" s="985"/>
      <c r="F161" s="1342">
        <v>115</v>
      </c>
      <c r="G161" s="1352">
        <v>13.2</v>
      </c>
      <c r="H161" s="1348"/>
      <c r="I161" s="922"/>
      <c r="J161" s="1354">
        <v>150</v>
      </c>
      <c r="K161" s="1051">
        <v>3</v>
      </c>
      <c r="L161" s="1051"/>
      <c r="M161" s="17" t="s">
        <v>4733</v>
      </c>
      <c r="N161" s="922"/>
      <c r="O161" s="985"/>
      <c r="P161" s="1336">
        <v>1</v>
      </c>
      <c r="Q161" s="1338"/>
      <c r="R161" s="1049">
        <v>14</v>
      </c>
    </row>
    <row r="162" spans="1:18">
      <c r="A162" s="1049">
        <v>15</v>
      </c>
      <c r="B162" s="17" t="s">
        <v>4857</v>
      </c>
      <c r="C162" s="985"/>
      <c r="D162" s="17" t="s">
        <v>4731</v>
      </c>
      <c r="E162" s="985"/>
      <c r="F162" s="1342">
        <v>46</v>
      </c>
      <c r="G162" s="1352">
        <v>12.5</v>
      </c>
      <c r="H162" s="1348"/>
      <c r="I162" s="922"/>
      <c r="J162" s="1354">
        <v>7</v>
      </c>
      <c r="K162" s="1051">
        <v>3</v>
      </c>
      <c r="L162" s="1051"/>
      <c r="M162" s="922"/>
      <c r="N162" s="922"/>
      <c r="O162" s="985"/>
      <c r="P162" s="1336"/>
      <c r="Q162" s="1338"/>
      <c r="R162" s="1049">
        <v>15</v>
      </c>
    </row>
    <row r="163" spans="1:18">
      <c r="A163" s="1049">
        <v>16</v>
      </c>
      <c r="B163" s="17" t="s">
        <v>4858</v>
      </c>
      <c r="C163" s="985"/>
      <c r="D163" s="17" t="s">
        <v>4731</v>
      </c>
      <c r="E163" s="985"/>
      <c r="F163" s="1342">
        <v>115</v>
      </c>
      <c r="G163" s="1352">
        <v>12.5</v>
      </c>
      <c r="H163" s="1348"/>
      <c r="I163" s="922"/>
      <c r="J163" s="1354">
        <v>20</v>
      </c>
      <c r="K163" s="1051">
        <v>1</v>
      </c>
      <c r="L163" s="1051"/>
      <c r="M163" s="922"/>
      <c r="N163" s="922"/>
      <c r="O163" s="985"/>
      <c r="P163" s="1336"/>
      <c r="Q163" s="1338"/>
      <c r="R163" s="1049">
        <v>16</v>
      </c>
    </row>
    <row r="164" spans="1:18">
      <c r="A164" s="1034">
        <v>17</v>
      </c>
      <c r="B164" s="17" t="s">
        <v>4858</v>
      </c>
      <c r="C164" s="985"/>
      <c r="D164" s="17" t="s">
        <v>4732</v>
      </c>
      <c r="E164" s="985"/>
      <c r="F164" s="1342">
        <v>115</v>
      </c>
      <c r="G164" s="1352">
        <v>34.5</v>
      </c>
      <c r="H164" s="1348"/>
      <c r="I164" s="922"/>
      <c r="J164" s="1348">
        <v>50</v>
      </c>
      <c r="K164" s="1051">
        <v>2</v>
      </c>
      <c r="L164" s="1051"/>
      <c r="M164" s="922"/>
      <c r="N164" s="922"/>
      <c r="O164" s="985"/>
      <c r="P164" s="1336"/>
      <c r="Q164" s="1338"/>
      <c r="R164" s="1034">
        <v>17</v>
      </c>
    </row>
    <row r="165" spans="1:18">
      <c r="A165" s="1034">
        <v>18</v>
      </c>
      <c r="B165" s="17" t="s">
        <v>4859</v>
      </c>
      <c r="C165" s="985"/>
      <c r="D165" s="17" t="s">
        <v>4731</v>
      </c>
      <c r="E165" s="985"/>
      <c r="F165" s="1342">
        <v>34.5</v>
      </c>
      <c r="G165" s="1352">
        <v>4.8</v>
      </c>
      <c r="H165" s="1348"/>
      <c r="I165" s="922"/>
      <c r="J165" s="1348">
        <v>2</v>
      </c>
      <c r="K165" s="1051">
        <v>1</v>
      </c>
      <c r="L165" s="1051"/>
      <c r="M165" s="922"/>
      <c r="N165" s="922"/>
      <c r="O165" s="985"/>
      <c r="P165" s="1336"/>
      <c r="Q165" s="1338"/>
      <c r="R165" s="1034">
        <v>18</v>
      </c>
    </row>
    <row r="166" spans="1:18">
      <c r="A166" s="1034">
        <v>19</v>
      </c>
      <c r="B166" s="17" t="s">
        <v>4860</v>
      </c>
      <c r="C166" s="985"/>
      <c r="D166" s="17" t="s">
        <v>4731</v>
      </c>
      <c r="E166" s="985"/>
      <c r="F166" s="1342">
        <v>46</v>
      </c>
      <c r="G166" s="1352">
        <v>4.8</v>
      </c>
      <c r="H166" s="1348"/>
      <c r="I166" s="922"/>
      <c r="J166" s="1348">
        <v>5</v>
      </c>
      <c r="K166" s="1051">
        <v>3</v>
      </c>
      <c r="L166" s="1051">
        <v>1</v>
      </c>
      <c r="M166" s="17" t="s">
        <v>4734</v>
      </c>
      <c r="N166" s="922"/>
      <c r="O166" s="985"/>
      <c r="P166" s="1336">
        <v>3</v>
      </c>
      <c r="Q166" s="1338"/>
      <c r="R166" s="1034">
        <v>19</v>
      </c>
    </row>
    <row r="167" spans="1:18">
      <c r="A167" s="1034">
        <v>20</v>
      </c>
      <c r="B167" s="17" t="s">
        <v>4860</v>
      </c>
      <c r="C167" s="985"/>
      <c r="D167" s="17" t="s">
        <v>4731</v>
      </c>
      <c r="E167" s="985"/>
      <c r="F167" s="1342">
        <v>46</v>
      </c>
      <c r="G167" s="1352">
        <v>12.5</v>
      </c>
      <c r="H167" s="1348"/>
      <c r="I167" s="922"/>
      <c r="J167" s="1348">
        <v>24</v>
      </c>
      <c r="K167" s="1051">
        <v>6</v>
      </c>
      <c r="L167" s="1051"/>
      <c r="M167" s="17" t="s">
        <v>4733</v>
      </c>
      <c r="N167" s="922"/>
      <c r="O167" s="985"/>
      <c r="P167" s="1336">
        <v>1</v>
      </c>
      <c r="Q167" s="1338"/>
      <c r="R167" s="1034">
        <v>20</v>
      </c>
    </row>
    <row r="168" spans="1:18">
      <c r="A168" s="1034">
        <v>21</v>
      </c>
      <c r="B168" s="17" t="s">
        <v>4860</v>
      </c>
      <c r="C168" s="985"/>
      <c r="D168" s="17" t="s">
        <v>4732</v>
      </c>
      <c r="E168" s="985"/>
      <c r="F168" s="1342">
        <v>115</v>
      </c>
      <c r="G168" s="1352">
        <v>46</v>
      </c>
      <c r="H168" s="1348"/>
      <c r="I168" s="922"/>
      <c r="J168" s="1348">
        <v>38</v>
      </c>
      <c r="K168" s="1051">
        <v>6</v>
      </c>
      <c r="L168" s="1051"/>
      <c r="M168" s="922"/>
      <c r="N168" s="922"/>
      <c r="O168" s="985"/>
      <c r="P168" s="1336"/>
      <c r="Q168" s="1338"/>
      <c r="R168" s="1034">
        <v>21</v>
      </c>
    </row>
    <row r="169" spans="1:18">
      <c r="A169" s="1034">
        <v>22</v>
      </c>
      <c r="B169" s="17" t="s">
        <v>4861</v>
      </c>
      <c r="C169" s="985"/>
      <c r="D169" s="17" t="s">
        <v>4732</v>
      </c>
      <c r="E169" s="985"/>
      <c r="F169" s="1342">
        <v>115</v>
      </c>
      <c r="G169" s="1352">
        <v>34.5</v>
      </c>
      <c r="H169" s="1348"/>
      <c r="I169" s="922"/>
      <c r="J169" s="1348">
        <v>20</v>
      </c>
      <c r="K169" s="1051">
        <v>1</v>
      </c>
      <c r="L169" s="1051"/>
      <c r="M169" s="922"/>
      <c r="N169" s="922"/>
      <c r="O169" s="985"/>
      <c r="P169" s="1336"/>
      <c r="Q169" s="1338"/>
      <c r="R169" s="1034">
        <v>22</v>
      </c>
    </row>
    <row r="170" spans="1:18">
      <c r="A170" s="1034">
        <v>23</v>
      </c>
      <c r="B170" s="17" t="s">
        <v>4862</v>
      </c>
      <c r="C170" s="985"/>
      <c r="D170" s="17" t="s">
        <v>4731</v>
      </c>
      <c r="E170" s="985"/>
      <c r="F170" s="1342">
        <v>46</v>
      </c>
      <c r="G170" s="1352">
        <v>4.8</v>
      </c>
      <c r="H170" s="1348"/>
      <c r="I170" s="922"/>
      <c r="J170" s="1348">
        <v>5</v>
      </c>
      <c r="K170" s="1051">
        <v>3</v>
      </c>
      <c r="L170" s="1051">
        <v>1</v>
      </c>
      <c r="M170" s="922"/>
      <c r="N170" s="922"/>
      <c r="O170" s="985"/>
      <c r="P170" s="1336"/>
      <c r="Q170" s="1338"/>
      <c r="R170" s="1034">
        <v>23</v>
      </c>
    </row>
    <row r="171" spans="1:18">
      <c r="A171" s="1034">
        <v>24</v>
      </c>
      <c r="B171" s="17" t="s">
        <v>4862</v>
      </c>
      <c r="C171" s="985"/>
      <c r="D171" s="17" t="s">
        <v>4731</v>
      </c>
      <c r="E171" s="985"/>
      <c r="F171" s="1342">
        <v>46</v>
      </c>
      <c r="G171" s="1352">
        <v>12.5</v>
      </c>
      <c r="H171" s="1348"/>
      <c r="I171" s="922"/>
      <c r="J171" s="1348">
        <v>6</v>
      </c>
      <c r="K171" s="1051">
        <v>3</v>
      </c>
      <c r="L171" s="1051"/>
      <c r="M171" s="922"/>
      <c r="N171" s="922"/>
      <c r="O171" s="985"/>
      <c r="P171" s="1336"/>
      <c r="Q171" s="1338"/>
      <c r="R171" s="1034">
        <v>24</v>
      </c>
    </row>
    <row r="172" spans="1:18">
      <c r="A172" s="1034">
        <v>25</v>
      </c>
      <c r="B172" s="17" t="s">
        <v>4863</v>
      </c>
      <c r="C172" s="985"/>
      <c r="D172" s="17" t="s">
        <v>4731</v>
      </c>
      <c r="E172" s="985"/>
      <c r="F172" s="1342">
        <v>34.5</v>
      </c>
      <c r="G172" s="1352">
        <v>4.8</v>
      </c>
      <c r="H172" s="1348"/>
      <c r="I172" s="922"/>
      <c r="J172" s="1348">
        <v>20</v>
      </c>
      <c r="K172" s="1051">
        <v>2</v>
      </c>
      <c r="L172" s="1051"/>
      <c r="M172" s="17" t="s">
        <v>4733</v>
      </c>
      <c r="N172" s="922"/>
      <c r="O172" s="985"/>
      <c r="P172" s="1336">
        <v>2</v>
      </c>
      <c r="Q172" s="1338"/>
      <c r="R172" s="1034">
        <v>25</v>
      </c>
    </row>
    <row r="173" spans="1:18">
      <c r="A173" s="1034">
        <v>26</v>
      </c>
      <c r="B173" s="17" t="s">
        <v>4864</v>
      </c>
      <c r="C173" s="985"/>
      <c r="D173" s="17" t="s">
        <v>4731</v>
      </c>
      <c r="E173" s="985"/>
      <c r="F173" s="1342">
        <v>34.5</v>
      </c>
      <c r="G173" s="1352">
        <v>4.16</v>
      </c>
      <c r="H173" s="1348"/>
      <c r="I173" s="922"/>
      <c r="J173" s="1348">
        <v>14</v>
      </c>
      <c r="K173" s="1051">
        <v>2</v>
      </c>
      <c r="L173" s="1051">
        <v>1</v>
      </c>
      <c r="M173" s="17"/>
      <c r="N173" s="922"/>
      <c r="O173" s="985"/>
      <c r="P173" s="1336"/>
      <c r="Q173" s="1338"/>
      <c r="R173" s="1034">
        <v>26</v>
      </c>
    </row>
    <row r="174" spans="1:18">
      <c r="A174" s="1034">
        <v>27</v>
      </c>
      <c r="B174" s="17" t="s">
        <v>4865</v>
      </c>
      <c r="C174" s="985"/>
      <c r="D174" s="17" t="s">
        <v>4731</v>
      </c>
      <c r="E174" s="985"/>
      <c r="F174" s="1342">
        <v>46</v>
      </c>
      <c r="G174" s="1352">
        <v>4.8</v>
      </c>
      <c r="H174" s="1348"/>
      <c r="I174" s="922"/>
      <c r="J174" s="1348">
        <v>6</v>
      </c>
      <c r="K174" s="1051">
        <v>3</v>
      </c>
      <c r="L174" s="1051"/>
      <c r="M174" s="922"/>
      <c r="N174" s="922"/>
      <c r="O174" s="985"/>
      <c r="P174" s="1336"/>
      <c r="Q174" s="1338"/>
      <c r="R174" s="1034">
        <v>27</v>
      </c>
    </row>
    <row r="175" spans="1:18">
      <c r="A175" s="1034">
        <v>28</v>
      </c>
      <c r="B175" s="17" t="s">
        <v>4866</v>
      </c>
      <c r="C175" s="985"/>
      <c r="D175" s="17" t="s">
        <v>4731</v>
      </c>
      <c r="E175" s="985"/>
      <c r="F175" s="1342">
        <v>46</v>
      </c>
      <c r="G175" s="1352">
        <v>13.2</v>
      </c>
      <c r="H175" s="1348"/>
      <c r="I175" s="922"/>
      <c r="J175" s="1348">
        <v>9</v>
      </c>
      <c r="K175" s="1051">
        <v>3</v>
      </c>
      <c r="L175" s="1051"/>
      <c r="M175" s="922"/>
      <c r="N175" s="922"/>
      <c r="O175" s="985"/>
      <c r="P175" s="1336"/>
      <c r="Q175" s="1338"/>
      <c r="R175" s="1034">
        <v>28</v>
      </c>
    </row>
    <row r="176" spans="1:18">
      <c r="A176" s="1034">
        <v>29</v>
      </c>
      <c r="B176" s="17" t="s">
        <v>4867</v>
      </c>
      <c r="C176" s="985"/>
      <c r="D176" s="17" t="s">
        <v>4731</v>
      </c>
      <c r="E176" s="985"/>
      <c r="F176" s="1342">
        <v>46</v>
      </c>
      <c r="G176" s="1352">
        <v>4.8</v>
      </c>
      <c r="H176" s="1348"/>
      <c r="I176" s="922"/>
      <c r="J176" s="1348">
        <v>3</v>
      </c>
      <c r="K176" s="1051">
        <v>3</v>
      </c>
      <c r="L176" s="1051"/>
      <c r="M176" s="17" t="s">
        <v>4733</v>
      </c>
      <c r="N176" s="922"/>
      <c r="O176" s="985"/>
      <c r="P176" s="1336">
        <v>1</v>
      </c>
      <c r="Q176" s="1338"/>
      <c r="R176" s="1034">
        <v>29</v>
      </c>
    </row>
    <row r="177" spans="1:18">
      <c r="A177" s="1034">
        <v>30</v>
      </c>
      <c r="B177" s="17" t="s">
        <v>4868</v>
      </c>
      <c r="C177" s="985"/>
      <c r="D177" s="17" t="s">
        <v>4731</v>
      </c>
      <c r="E177" s="985"/>
      <c r="F177" s="1342">
        <v>34.5</v>
      </c>
      <c r="G177" s="1352">
        <v>4.8</v>
      </c>
      <c r="H177" s="1348"/>
      <c r="I177" s="922"/>
      <c r="J177" s="1348">
        <v>3</v>
      </c>
      <c r="K177" s="1051">
        <v>3</v>
      </c>
      <c r="L177" s="1051"/>
      <c r="M177" s="922"/>
      <c r="N177" s="922"/>
      <c r="O177" s="985"/>
      <c r="P177" s="1336"/>
      <c r="Q177" s="1338"/>
      <c r="R177" s="1034">
        <v>30</v>
      </c>
    </row>
    <row r="178" spans="1:18">
      <c r="A178" s="1034">
        <v>31</v>
      </c>
      <c r="B178" s="17" t="s">
        <v>4868</v>
      </c>
      <c r="C178" s="985"/>
      <c r="D178" s="17" t="s">
        <v>4731</v>
      </c>
      <c r="E178" s="985"/>
      <c r="F178" s="1342">
        <v>34.5</v>
      </c>
      <c r="G178" s="1352">
        <v>12.5</v>
      </c>
      <c r="H178" s="1348"/>
      <c r="I178" s="922"/>
      <c r="J178" s="1348">
        <v>3</v>
      </c>
      <c r="K178" s="1051">
        <v>3</v>
      </c>
      <c r="L178" s="1051"/>
      <c r="M178" s="922"/>
      <c r="N178" s="922"/>
      <c r="O178" s="985"/>
      <c r="P178" s="1336"/>
      <c r="Q178" s="1338"/>
      <c r="R178" s="1034">
        <v>31</v>
      </c>
    </row>
    <row r="179" spans="1:18">
      <c r="A179" s="1034">
        <v>32</v>
      </c>
      <c r="B179" s="17" t="s">
        <v>4869</v>
      </c>
      <c r="C179" s="985"/>
      <c r="D179" s="17" t="s">
        <v>4731</v>
      </c>
      <c r="E179" s="985"/>
      <c r="F179" s="1342">
        <v>34.5</v>
      </c>
      <c r="G179" s="1352">
        <v>4.8</v>
      </c>
      <c r="H179" s="1348"/>
      <c r="I179" s="922"/>
      <c r="J179" s="1348">
        <v>6</v>
      </c>
      <c r="K179" s="1051">
        <v>3</v>
      </c>
      <c r="L179" s="1051"/>
      <c r="M179" s="17" t="s">
        <v>4733</v>
      </c>
      <c r="N179" s="922"/>
      <c r="O179" s="985"/>
      <c r="P179" s="1336">
        <v>1</v>
      </c>
      <c r="Q179" s="1338"/>
      <c r="R179" s="1034">
        <v>32</v>
      </c>
    </row>
    <row r="180" spans="1:18">
      <c r="A180" s="1034">
        <v>33</v>
      </c>
      <c r="B180" s="17" t="s">
        <v>4870</v>
      </c>
      <c r="C180" s="985"/>
      <c r="D180" s="17" t="s">
        <v>4731</v>
      </c>
      <c r="E180" s="985"/>
      <c r="F180" s="1342">
        <v>34.5</v>
      </c>
      <c r="G180" s="1352">
        <v>12.5</v>
      </c>
      <c r="H180" s="1348"/>
      <c r="I180" s="922"/>
      <c r="J180" s="1348">
        <v>10</v>
      </c>
      <c r="K180" s="1051">
        <v>2</v>
      </c>
      <c r="L180" s="1051"/>
      <c r="M180" s="922"/>
      <c r="N180" s="922"/>
      <c r="O180" s="985"/>
      <c r="P180" s="1336"/>
      <c r="Q180" s="1338"/>
      <c r="R180" s="1034">
        <v>33</v>
      </c>
    </row>
    <row r="181" spans="1:18">
      <c r="A181" s="1034">
        <v>34</v>
      </c>
      <c r="B181" s="17" t="s">
        <v>4871</v>
      </c>
      <c r="C181" s="985"/>
      <c r="D181" s="17" t="s">
        <v>4731</v>
      </c>
      <c r="E181" s="985"/>
      <c r="F181" s="1342">
        <v>34.5</v>
      </c>
      <c r="G181" s="1352">
        <v>4.8</v>
      </c>
      <c r="H181" s="1348"/>
      <c r="I181" s="922"/>
      <c r="J181" s="1348">
        <v>5</v>
      </c>
      <c r="K181" s="1051">
        <v>3</v>
      </c>
      <c r="L181" s="1051"/>
      <c r="M181" s="922"/>
      <c r="N181" s="922"/>
      <c r="O181" s="985"/>
      <c r="P181" s="1336"/>
      <c r="Q181" s="1338"/>
      <c r="R181" s="1034">
        <v>34</v>
      </c>
    </row>
    <row r="182" spans="1:18">
      <c r="A182" s="1034">
        <v>35</v>
      </c>
      <c r="B182" s="17" t="s">
        <v>4872</v>
      </c>
      <c r="C182" s="985"/>
      <c r="D182" s="17" t="s">
        <v>4731</v>
      </c>
      <c r="E182" s="985"/>
      <c r="F182" s="1342">
        <v>46</v>
      </c>
      <c r="G182" s="1352">
        <v>12.5</v>
      </c>
      <c r="H182" s="1348"/>
      <c r="I182" s="922"/>
      <c r="J182" s="1348">
        <v>10</v>
      </c>
      <c r="K182" s="1051">
        <v>3</v>
      </c>
      <c r="L182" s="1051"/>
      <c r="M182" s="17" t="s">
        <v>4733</v>
      </c>
      <c r="N182" s="922"/>
      <c r="O182" s="985"/>
      <c r="P182" s="1336">
        <v>1</v>
      </c>
      <c r="Q182" s="1338"/>
      <c r="R182" s="1034">
        <v>35</v>
      </c>
    </row>
    <row r="183" spans="1:18">
      <c r="A183" s="1034">
        <v>37</v>
      </c>
      <c r="B183" s="17" t="s">
        <v>4873</v>
      </c>
      <c r="C183" s="985"/>
      <c r="D183" s="17" t="s">
        <v>4731</v>
      </c>
      <c r="E183" s="985"/>
      <c r="F183" s="1342">
        <v>34.5</v>
      </c>
      <c r="G183" s="1352">
        <v>4.8</v>
      </c>
      <c r="H183" s="1348"/>
      <c r="I183" s="922"/>
      <c r="J183" s="1348">
        <v>21</v>
      </c>
      <c r="K183" s="1051">
        <v>2</v>
      </c>
      <c r="L183" s="1051"/>
      <c r="M183" s="17" t="s">
        <v>4733</v>
      </c>
      <c r="N183" s="922"/>
      <c r="O183" s="985"/>
      <c r="P183" s="1336">
        <v>2</v>
      </c>
      <c r="Q183" s="1338"/>
      <c r="R183" s="1034">
        <v>37</v>
      </c>
    </row>
    <row r="184" spans="1:18">
      <c r="A184" s="1034">
        <v>38</v>
      </c>
      <c r="B184" s="17" t="s">
        <v>4874</v>
      </c>
      <c r="C184" s="985"/>
      <c r="D184" s="17" t="s">
        <v>4731</v>
      </c>
      <c r="E184" s="985"/>
      <c r="F184" s="1342">
        <v>115</v>
      </c>
      <c r="G184" s="1352">
        <v>12.5</v>
      </c>
      <c r="H184" s="1348"/>
      <c r="I184" s="922"/>
      <c r="J184" s="1348">
        <v>50</v>
      </c>
      <c r="K184" s="1051">
        <v>2</v>
      </c>
      <c r="L184" s="1051"/>
      <c r="M184" s="17" t="s">
        <v>4733</v>
      </c>
      <c r="N184" s="922"/>
      <c r="O184" s="985"/>
      <c r="P184" s="1336">
        <v>1</v>
      </c>
      <c r="Q184" s="1338"/>
      <c r="R184" s="1034">
        <v>38</v>
      </c>
    </row>
    <row r="185" spans="1:18">
      <c r="A185" s="1034">
        <v>39</v>
      </c>
      <c r="B185" s="17" t="s">
        <v>4875</v>
      </c>
      <c r="C185" s="985"/>
      <c r="D185" s="17" t="s">
        <v>4732</v>
      </c>
      <c r="E185" s="985"/>
      <c r="F185" s="1342">
        <v>115</v>
      </c>
      <c r="G185" s="1352">
        <v>34.5</v>
      </c>
      <c r="H185" s="1348"/>
      <c r="I185" s="922"/>
      <c r="J185" s="1348">
        <v>38</v>
      </c>
      <c r="K185" s="1051">
        <v>1</v>
      </c>
      <c r="L185" s="1051"/>
      <c r="M185" s="17" t="s">
        <v>4734</v>
      </c>
      <c r="N185" s="922"/>
      <c r="O185" s="985"/>
      <c r="P185" s="1336">
        <v>1</v>
      </c>
      <c r="Q185" s="1338"/>
      <c r="R185" s="1034">
        <v>39</v>
      </c>
    </row>
    <row r="186" spans="1:18">
      <c r="A186" s="1034">
        <v>40</v>
      </c>
      <c r="B186" s="17" t="s">
        <v>4875</v>
      </c>
      <c r="C186" s="985"/>
      <c r="D186" s="17" t="s">
        <v>4732</v>
      </c>
      <c r="E186" s="985"/>
      <c r="F186" s="1342">
        <v>115</v>
      </c>
      <c r="G186" s="1352">
        <v>46</v>
      </c>
      <c r="H186" s="1348"/>
      <c r="I186" s="922"/>
      <c r="J186" s="1348">
        <v>102</v>
      </c>
      <c r="K186" s="1051">
        <v>6</v>
      </c>
      <c r="L186" s="1051">
        <v>1</v>
      </c>
      <c r="M186" s="17" t="s">
        <v>4733</v>
      </c>
      <c r="N186" s="922"/>
      <c r="O186" s="985"/>
      <c r="P186" s="1336">
        <v>1</v>
      </c>
      <c r="Q186" s="1338"/>
      <c r="R186" s="1034">
        <v>40</v>
      </c>
    </row>
    <row r="187" spans="1:18">
      <c r="A187" s="1034">
        <v>41</v>
      </c>
      <c r="B187" s="17" t="s">
        <v>4876</v>
      </c>
      <c r="C187" s="985"/>
      <c r="D187" s="17" t="s">
        <v>4731</v>
      </c>
      <c r="E187" s="985"/>
      <c r="F187" s="1342">
        <v>46</v>
      </c>
      <c r="G187" s="1352">
        <v>4.8</v>
      </c>
      <c r="H187" s="1348"/>
      <c r="I187" s="922"/>
      <c r="J187" s="1348">
        <v>3</v>
      </c>
      <c r="K187" s="1051">
        <v>3</v>
      </c>
      <c r="L187" s="1051"/>
      <c r="M187" s="922"/>
      <c r="N187" s="922"/>
      <c r="O187" s="985"/>
      <c r="P187" s="1336"/>
      <c r="Q187" s="1338"/>
      <c r="R187" s="1034">
        <v>41</v>
      </c>
    </row>
    <row r="188" spans="1:18">
      <c r="A188" s="1034">
        <v>42</v>
      </c>
      <c r="B188" s="17" t="s">
        <v>4877</v>
      </c>
      <c r="C188" s="985"/>
      <c r="D188" s="17" t="s">
        <v>4731</v>
      </c>
      <c r="E188" s="985"/>
      <c r="F188" s="1342">
        <v>34.5</v>
      </c>
      <c r="G188" s="1352">
        <v>4.8</v>
      </c>
      <c r="H188" s="1348"/>
      <c r="I188" s="922"/>
      <c r="J188" s="1348">
        <v>6</v>
      </c>
      <c r="K188" s="1051">
        <v>3</v>
      </c>
      <c r="L188" s="1051"/>
      <c r="M188" s="2902" t="s">
        <v>4733</v>
      </c>
      <c r="N188" s="922"/>
      <c r="O188" s="985"/>
      <c r="P188" s="1336">
        <v>1</v>
      </c>
      <c r="Q188" s="1338"/>
      <c r="R188" s="1034">
        <v>42</v>
      </c>
    </row>
    <row r="189" spans="1:18">
      <c r="A189" s="1034">
        <v>43</v>
      </c>
      <c r="B189" s="17" t="s">
        <v>4878</v>
      </c>
      <c r="C189" s="985"/>
      <c r="D189" s="17" t="s">
        <v>4731</v>
      </c>
      <c r="E189" s="985"/>
      <c r="F189" s="1342">
        <v>46</v>
      </c>
      <c r="G189" s="1352">
        <v>12.5</v>
      </c>
      <c r="H189" s="1348"/>
      <c r="I189" s="922"/>
      <c r="J189" s="1348">
        <v>4</v>
      </c>
      <c r="K189" s="1051">
        <v>3</v>
      </c>
      <c r="L189" s="1051"/>
      <c r="M189" s="922"/>
      <c r="N189" s="922"/>
      <c r="O189" s="985"/>
      <c r="P189" s="1336"/>
      <c r="Q189" s="1338"/>
      <c r="R189" s="1034">
        <v>43</v>
      </c>
    </row>
    <row r="190" spans="1:18">
      <c r="A190" s="1034">
        <v>44</v>
      </c>
      <c r="B190" s="17" t="s">
        <v>4879</v>
      </c>
      <c r="C190" s="985"/>
      <c r="D190" s="17" t="s">
        <v>4732</v>
      </c>
      <c r="E190" s="985"/>
      <c r="F190" s="1342">
        <v>115</v>
      </c>
      <c r="G190" s="1352">
        <v>34.5</v>
      </c>
      <c r="H190" s="1348"/>
      <c r="I190" s="922"/>
      <c r="J190" s="1348">
        <v>112</v>
      </c>
      <c r="K190" s="1051">
        <v>2</v>
      </c>
      <c r="L190" s="1051"/>
      <c r="M190" s="922"/>
      <c r="N190" s="922"/>
      <c r="O190" s="985"/>
      <c r="P190" s="1336"/>
      <c r="Q190" s="1338"/>
      <c r="R190" s="1034">
        <v>44</v>
      </c>
    </row>
    <row r="191" spans="1:18">
      <c r="A191" s="1034">
        <v>45</v>
      </c>
      <c r="B191" s="17" t="s">
        <v>4880</v>
      </c>
      <c r="C191" s="985"/>
      <c r="D191" s="17" t="s">
        <v>4731</v>
      </c>
      <c r="E191" s="985"/>
      <c r="F191" s="1342">
        <v>34.5</v>
      </c>
      <c r="G191" s="1352">
        <v>4.8</v>
      </c>
      <c r="H191" s="1348"/>
      <c r="I191" s="922"/>
      <c r="J191" s="1348">
        <v>10</v>
      </c>
      <c r="K191" s="1051">
        <v>1</v>
      </c>
      <c r="L191" s="1051"/>
      <c r="M191" s="17" t="s">
        <v>4733</v>
      </c>
      <c r="N191" s="922"/>
      <c r="O191" s="985"/>
      <c r="P191" s="1336">
        <v>1</v>
      </c>
      <c r="Q191" s="1338"/>
      <c r="R191" s="1034">
        <v>45</v>
      </c>
    </row>
    <row r="192" spans="1:18">
      <c r="A192" s="1034">
        <v>46</v>
      </c>
      <c r="B192" s="17" t="s">
        <v>4881</v>
      </c>
      <c r="C192" s="985"/>
      <c r="D192" s="17" t="s">
        <v>4731</v>
      </c>
      <c r="E192" s="985"/>
      <c r="F192" s="1342">
        <v>34.5</v>
      </c>
      <c r="G192" s="1352">
        <v>4.8</v>
      </c>
      <c r="H192" s="1348"/>
      <c r="I192" s="922"/>
      <c r="J192" s="1348">
        <v>7</v>
      </c>
      <c r="K192" s="1051">
        <v>1</v>
      </c>
      <c r="L192" s="1051"/>
      <c r="M192" s="17" t="s">
        <v>4733</v>
      </c>
      <c r="N192" s="922"/>
      <c r="O192" s="985"/>
      <c r="P192" s="1336">
        <v>1</v>
      </c>
      <c r="Q192" s="1338"/>
      <c r="R192" s="1034">
        <v>46</v>
      </c>
    </row>
    <row r="193" spans="1:18">
      <c r="A193" s="1034">
        <v>47</v>
      </c>
      <c r="B193" s="17" t="s">
        <v>4882</v>
      </c>
      <c r="C193" s="985"/>
      <c r="D193" s="17" t="s">
        <v>4731</v>
      </c>
      <c r="E193" s="985"/>
      <c r="F193" s="1342">
        <v>46</v>
      </c>
      <c r="G193" s="1352">
        <v>4.8</v>
      </c>
      <c r="H193" s="1348"/>
      <c r="I193" s="922"/>
      <c r="J193" s="1348">
        <v>5</v>
      </c>
      <c r="K193" s="1051">
        <v>3</v>
      </c>
      <c r="L193" s="1051"/>
      <c r="M193" s="922"/>
      <c r="N193" s="922"/>
      <c r="O193" s="985"/>
      <c r="P193" s="1336"/>
      <c r="Q193" s="1338"/>
      <c r="R193" s="1034">
        <v>47</v>
      </c>
    </row>
    <row r="194" spans="1:18">
      <c r="A194" s="1034">
        <v>48</v>
      </c>
      <c r="B194" s="17" t="s">
        <v>4883</v>
      </c>
      <c r="C194" s="985"/>
      <c r="D194" s="17" t="s">
        <v>4731</v>
      </c>
      <c r="E194" s="985"/>
      <c r="F194" s="1342">
        <v>34.5</v>
      </c>
      <c r="G194" s="1352">
        <v>4.8</v>
      </c>
      <c r="H194" s="1348"/>
      <c r="I194" s="922"/>
      <c r="J194" s="1348">
        <v>4</v>
      </c>
      <c r="K194" s="1051">
        <v>3</v>
      </c>
      <c r="L194" s="1051"/>
      <c r="M194" s="922"/>
      <c r="N194" s="922"/>
      <c r="O194" s="985"/>
      <c r="P194" s="1336"/>
      <c r="Q194" s="1338"/>
      <c r="R194" s="1034">
        <v>48</v>
      </c>
    </row>
    <row r="195" spans="1:18">
      <c r="A195" s="1034">
        <v>49</v>
      </c>
      <c r="B195" s="17" t="s">
        <v>4884</v>
      </c>
      <c r="C195" s="985"/>
      <c r="D195" s="17" t="s">
        <v>4731</v>
      </c>
      <c r="E195" s="985"/>
      <c r="F195" s="1342">
        <v>34.5</v>
      </c>
      <c r="G195" s="1352">
        <v>4.8</v>
      </c>
      <c r="H195" s="1348"/>
      <c r="I195" s="922"/>
      <c r="J195" s="1348">
        <v>11</v>
      </c>
      <c r="K195" s="1051">
        <v>3</v>
      </c>
      <c r="L195" s="1051"/>
      <c r="M195" s="17" t="s">
        <v>4733</v>
      </c>
      <c r="N195" s="922"/>
      <c r="O195" s="985"/>
      <c r="P195" s="1336">
        <v>1</v>
      </c>
      <c r="Q195" s="1338"/>
      <c r="R195" s="1034">
        <v>49</v>
      </c>
    </row>
    <row r="196" spans="1:18">
      <c r="A196" s="1034">
        <v>50</v>
      </c>
      <c r="B196" s="17" t="s">
        <v>4885</v>
      </c>
      <c r="C196" s="985"/>
      <c r="D196" s="17" t="s">
        <v>4731</v>
      </c>
      <c r="E196" s="985"/>
      <c r="F196" s="1342">
        <v>34.5</v>
      </c>
      <c r="G196" s="1352">
        <v>4.8</v>
      </c>
      <c r="H196" s="1348"/>
      <c r="I196" s="922"/>
      <c r="J196" s="1348">
        <v>20</v>
      </c>
      <c r="K196" s="1051">
        <v>2</v>
      </c>
      <c r="L196" s="1051"/>
      <c r="M196" s="17" t="s">
        <v>4733</v>
      </c>
      <c r="N196" s="922"/>
      <c r="O196" s="985"/>
      <c r="P196" s="1336">
        <v>2</v>
      </c>
      <c r="Q196" s="1338"/>
      <c r="R196" s="1034">
        <v>50</v>
      </c>
    </row>
    <row r="197" spans="1:18">
      <c r="A197" s="1034">
        <v>51</v>
      </c>
      <c r="B197" s="17" t="s">
        <v>4885</v>
      </c>
      <c r="C197" s="985"/>
      <c r="D197" s="17" t="s">
        <v>4732</v>
      </c>
      <c r="E197" s="985"/>
      <c r="F197" s="1342">
        <v>115</v>
      </c>
      <c r="G197" s="1352">
        <v>34.5</v>
      </c>
      <c r="H197" s="1348"/>
      <c r="I197" s="922"/>
      <c r="J197" s="1348">
        <v>112</v>
      </c>
      <c r="K197" s="1051">
        <v>2</v>
      </c>
      <c r="L197" s="1051"/>
      <c r="M197" s="922"/>
      <c r="N197" s="922"/>
      <c r="O197" s="985"/>
      <c r="P197" s="1336"/>
      <c r="Q197" s="1338"/>
      <c r="R197" s="1034">
        <v>51</v>
      </c>
    </row>
    <row r="198" spans="1:18">
      <c r="A198" s="1034">
        <v>52</v>
      </c>
      <c r="B198" s="17" t="s">
        <v>4886</v>
      </c>
      <c r="C198" s="985"/>
      <c r="D198" s="17" t="s">
        <v>4731</v>
      </c>
      <c r="E198" s="985"/>
      <c r="F198" s="1342">
        <v>34.5</v>
      </c>
      <c r="G198" s="1352">
        <v>12.5</v>
      </c>
      <c r="H198" s="1348"/>
      <c r="I198" s="922"/>
      <c r="J198" s="1348">
        <v>18</v>
      </c>
      <c r="K198" s="1051">
        <v>4</v>
      </c>
      <c r="L198" s="1051"/>
      <c r="M198" s="922"/>
      <c r="N198" s="922"/>
      <c r="O198" s="985"/>
      <c r="P198" s="1336"/>
      <c r="Q198" s="1338"/>
      <c r="R198" s="1034">
        <v>52</v>
      </c>
    </row>
    <row r="199" spans="1:18">
      <c r="A199" s="1034">
        <v>53</v>
      </c>
      <c r="B199" s="17" t="s">
        <v>4887</v>
      </c>
      <c r="C199" s="985"/>
      <c r="D199" s="17" t="s">
        <v>4731</v>
      </c>
      <c r="E199" s="985"/>
      <c r="F199" s="1342">
        <v>34.5</v>
      </c>
      <c r="G199" s="1352">
        <v>4.8</v>
      </c>
      <c r="H199" s="1348"/>
      <c r="I199" s="922"/>
      <c r="J199" s="1348">
        <v>5</v>
      </c>
      <c r="K199" s="1051">
        <v>3</v>
      </c>
      <c r="L199" s="1051">
        <v>1</v>
      </c>
      <c r="M199" s="17" t="s">
        <v>4734</v>
      </c>
      <c r="N199" s="922"/>
      <c r="O199" s="985"/>
      <c r="P199" s="1336">
        <v>1</v>
      </c>
      <c r="Q199" s="1338"/>
      <c r="R199" s="1034">
        <v>53</v>
      </c>
    </row>
    <row r="200" spans="1:18">
      <c r="A200" s="1034">
        <v>54</v>
      </c>
      <c r="B200" s="17" t="s">
        <v>4887</v>
      </c>
      <c r="C200" s="985"/>
      <c r="D200" s="17" t="s">
        <v>4732</v>
      </c>
      <c r="E200" s="985"/>
      <c r="F200" s="1342">
        <v>115</v>
      </c>
      <c r="G200" s="1352">
        <v>34.5</v>
      </c>
      <c r="H200" s="1348"/>
      <c r="I200" s="922"/>
      <c r="J200" s="1348">
        <v>104</v>
      </c>
      <c r="K200" s="1051">
        <v>4</v>
      </c>
      <c r="L200" s="1051"/>
      <c r="M200" s="922"/>
      <c r="N200" s="922"/>
      <c r="O200" s="985"/>
      <c r="P200" s="1336"/>
      <c r="Q200" s="1338"/>
      <c r="R200" s="1034">
        <v>54</v>
      </c>
    </row>
    <row r="201" spans="1:18">
      <c r="A201" s="1034">
        <v>55</v>
      </c>
      <c r="B201" s="17" t="s">
        <v>4888</v>
      </c>
      <c r="C201" s="985"/>
      <c r="D201" s="17" t="s">
        <v>4731</v>
      </c>
      <c r="E201" s="985"/>
      <c r="F201" s="1342">
        <v>34.5</v>
      </c>
      <c r="G201" s="1352">
        <v>12.5</v>
      </c>
      <c r="H201" s="1348"/>
      <c r="I201" s="922"/>
      <c r="J201" s="1348">
        <v>45</v>
      </c>
      <c r="K201" s="1051">
        <v>2</v>
      </c>
      <c r="L201" s="1051"/>
      <c r="M201" s="17" t="s">
        <v>4733</v>
      </c>
      <c r="N201" s="922"/>
      <c r="O201" s="985"/>
      <c r="P201" s="1336">
        <v>1</v>
      </c>
      <c r="Q201" s="1338"/>
      <c r="R201" s="1034">
        <v>55</v>
      </c>
    </row>
    <row r="202" spans="1:18">
      <c r="A202" s="1034">
        <v>56</v>
      </c>
      <c r="B202" s="17" t="s">
        <v>4889</v>
      </c>
      <c r="C202" s="985"/>
      <c r="D202" s="17" t="s">
        <v>4732</v>
      </c>
      <c r="E202" s="985"/>
      <c r="F202" s="1342">
        <v>115</v>
      </c>
      <c r="G202" s="1352">
        <v>34.5</v>
      </c>
      <c r="H202" s="1348"/>
      <c r="I202" s="922"/>
      <c r="J202" s="1348">
        <v>50</v>
      </c>
      <c r="K202" s="1051">
        <v>1</v>
      </c>
      <c r="L202" s="1051"/>
      <c r="M202" s="17" t="s">
        <v>4734</v>
      </c>
      <c r="N202" s="922"/>
      <c r="O202" s="985"/>
      <c r="P202" s="1336">
        <v>1</v>
      </c>
      <c r="Q202" s="1338"/>
      <c r="R202" s="1034">
        <v>56</v>
      </c>
    </row>
    <row r="203" spans="1:18">
      <c r="A203" s="1034">
        <v>57</v>
      </c>
      <c r="B203" s="17" t="s">
        <v>4890</v>
      </c>
      <c r="C203" s="985"/>
      <c r="D203" s="17" t="s">
        <v>4731</v>
      </c>
      <c r="E203" s="985"/>
      <c r="F203" s="1342">
        <v>46</v>
      </c>
      <c r="G203" s="1352">
        <v>4.8</v>
      </c>
      <c r="H203" s="1348"/>
      <c r="I203" s="922"/>
      <c r="J203" s="1348">
        <v>2</v>
      </c>
      <c r="K203" s="1051">
        <v>3</v>
      </c>
      <c r="L203" s="1051"/>
      <c r="M203" s="922"/>
      <c r="N203" s="922"/>
      <c r="O203" s="985"/>
      <c r="P203" s="1336"/>
      <c r="Q203" s="1338"/>
      <c r="R203" s="1034">
        <v>57</v>
      </c>
    </row>
    <row r="204" spans="1:18">
      <c r="A204" s="1034">
        <v>58</v>
      </c>
      <c r="B204" s="17" t="s">
        <v>4891</v>
      </c>
      <c r="C204" s="985"/>
      <c r="D204" s="17" t="s">
        <v>4731</v>
      </c>
      <c r="E204" s="985"/>
      <c r="F204" s="1342">
        <v>34.5</v>
      </c>
      <c r="G204" s="1352">
        <v>12.5</v>
      </c>
      <c r="H204" s="1348"/>
      <c r="I204" s="922"/>
      <c r="J204" s="1348">
        <v>13</v>
      </c>
      <c r="K204" s="1051">
        <v>2</v>
      </c>
      <c r="L204" s="1051"/>
      <c r="M204" s="922"/>
      <c r="N204" s="922"/>
      <c r="O204" s="985"/>
      <c r="P204" s="1336"/>
      <c r="Q204" s="1338"/>
      <c r="R204" s="1034">
        <v>58</v>
      </c>
    </row>
    <row r="205" spans="1:18" ht="15.75" thickBot="1">
      <c r="A205" s="1053">
        <v>59</v>
      </c>
      <c r="B205" s="113" t="s">
        <v>4892</v>
      </c>
      <c r="C205" s="1001"/>
      <c r="D205" s="113" t="s">
        <v>4731</v>
      </c>
      <c r="E205" s="1001"/>
      <c r="F205" s="1343">
        <v>34.5</v>
      </c>
      <c r="G205" s="1353">
        <v>12.5</v>
      </c>
      <c r="H205" s="1349"/>
      <c r="I205" s="922"/>
      <c r="J205" s="1349">
        <v>3</v>
      </c>
      <c r="K205" s="1127">
        <v>1</v>
      </c>
      <c r="L205" s="1127"/>
      <c r="M205" s="974"/>
      <c r="N205" s="974"/>
      <c r="O205" s="1001"/>
      <c r="P205" s="1337"/>
      <c r="Q205" s="1339"/>
      <c r="R205" s="1053">
        <v>59</v>
      </c>
    </row>
    <row r="206" spans="1:18">
      <c r="A206" s="2894"/>
      <c r="B206" s="2894"/>
      <c r="C206" s="2894"/>
      <c r="D206" s="2894"/>
      <c r="E206" s="2894"/>
      <c r="F206" s="2894"/>
      <c r="G206" s="2894"/>
      <c r="H206" s="2894"/>
      <c r="I206" s="2894"/>
      <c r="J206" s="2894"/>
      <c r="K206" s="2894"/>
      <c r="L206" s="2894"/>
      <c r="M206" s="2894"/>
      <c r="N206" s="2894"/>
      <c r="O206" s="2894"/>
      <c r="P206" s="2894"/>
      <c r="Q206" s="2894"/>
      <c r="R206" s="2894"/>
    </row>
    <row r="207" spans="1:18">
      <c r="A207" s="69" t="s">
        <v>5130</v>
      </c>
      <c r="B207" s="923"/>
      <c r="C207" s="923"/>
      <c r="D207" s="923"/>
      <c r="E207" s="923"/>
      <c r="F207" s="923"/>
      <c r="G207" s="923"/>
      <c r="H207" s="923"/>
      <c r="I207" s="922"/>
      <c r="J207" s="69" t="s">
        <v>5131</v>
      </c>
      <c r="K207" s="923"/>
      <c r="L207" s="923"/>
      <c r="M207" s="923"/>
      <c r="N207" s="923"/>
      <c r="O207" s="923"/>
      <c r="P207" s="923"/>
      <c r="Q207" s="923"/>
      <c r="R207" s="923"/>
    </row>
    <row r="210" spans="1:18" ht="16.5" thickBot="1">
      <c r="A210" s="990" t="str">
        <f>'Data Sheet'!$C$25</f>
        <v xml:space="preserve"> New York State Electric &amp; Gas Corporation</v>
      </c>
      <c r="B210" s="974"/>
      <c r="C210" s="974"/>
      <c r="D210" s="974"/>
      <c r="E210" s="974"/>
      <c r="F210" s="1054" t="str">
        <f>'Data Sheet'!$C$40</f>
        <v xml:space="preserve"> </v>
      </c>
      <c r="G210" s="974" t="str">
        <f>'Data Sheet'!$C$38</f>
        <v>12/31/2016</v>
      </c>
      <c r="H210" s="1036"/>
      <c r="I210" s="922"/>
      <c r="J210" s="990" t="str">
        <f>'Data Sheet'!$C$25</f>
        <v xml:space="preserve"> New York State Electric &amp; Gas Corporation</v>
      </c>
      <c r="K210" s="974"/>
      <c r="L210" s="974"/>
      <c r="M210" s="974"/>
      <c r="N210" s="974"/>
      <c r="O210" s="974"/>
      <c r="P210" s="1054" t="str">
        <f>'Data Sheet'!$C$40</f>
        <v xml:space="preserve"> </v>
      </c>
      <c r="Q210" s="974" t="str">
        <f>'Data Sheet'!$C$38</f>
        <v>12/31/2016</v>
      </c>
      <c r="R210" s="974"/>
    </row>
    <row r="211" spans="1:18" ht="16.5" thickBot="1">
      <c r="A211" s="645" t="s">
        <v>3401</v>
      </c>
      <c r="B211" s="580"/>
      <c r="C211" s="580"/>
      <c r="D211" s="1036"/>
      <c r="E211" s="1036"/>
      <c r="F211" s="1038"/>
      <c r="G211" s="1038"/>
      <c r="H211" s="1047"/>
      <c r="I211" s="922"/>
      <c r="J211" s="645" t="s">
        <v>3401</v>
      </c>
      <c r="K211" s="580"/>
      <c r="L211" s="580"/>
      <c r="M211" s="1036"/>
      <c r="N211" s="1036"/>
      <c r="O211" s="1036"/>
      <c r="P211" s="1038"/>
      <c r="Q211" s="1038"/>
      <c r="R211" s="1047"/>
    </row>
    <row r="212" spans="1:18">
      <c r="A212" s="1030"/>
      <c r="B212" s="922"/>
      <c r="C212" s="985"/>
      <c r="D212" s="967"/>
      <c r="E212" s="935"/>
      <c r="F212" s="923"/>
      <c r="G212" s="923"/>
      <c r="H212" s="1015"/>
      <c r="I212" s="922"/>
      <c r="J212" s="1030"/>
      <c r="K212" s="985"/>
      <c r="L212" s="985"/>
      <c r="M212" s="923" t="s">
        <v>3187</v>
      </c>
      <c r="N212" s="923"/>
      <c r="O212" s="923"/>
      <c r="P212" s="923"/>
      <c r="Q212" s="983"/>
      <c r="R212" s="1040"/>
    </row>
    <row r="213" spans="1:18" ht="15.75" thickBot="1">
      <c r="A213" s="1043"/>
      <c r="B213" s="967"/>
      <c r="C213" s="935"/>
      <c r="D213" s="967"/>
      <c r="E213" s="935"/>
      <c r="F213" s="1036" t="s">
        <v>3188</v>
      </c>
      <c r="G213" s="1036"/>
      <c r="H213" s="1047"/>
      <c r="I213" s="922"/>
      <c r="J213" s="1043" t="s">
        <v>3189</v>
      </c>
      <c r="K213" s="935" t="s">
        <v>3190</v>
      </c>
      <c r="L213" s="935" t="s">
        <v>3190</v>
      </c>
      <c r="M213" s="1036" t="s">
        <v>3191</v>
      </c>
      <c r="N213" s="1036"/>
      <c r="O213" s="1036"/>
      <c r="P213" s="1036"/>
      <c r="Q213" s="1047"/>
      <c r="R213" s="935"/>
    </row>
    <row r="214" spans="1:18">
      <c r="A214" s="1043"/>
      <c r="B214" s="967"/>
      <c r="C214" s="935"/>
      <c r="D214" s="967"/>
      <c r="E214" s="935"/>
      <c r="F214" s="935"/>
      <c r="G214" s="983"/>
      <c r="H214" s="935"/>
      <c r="I214" s="922"/>
      <c r="J214" s="1043" t="s">
        <v>3192</v>
      </c>
      <c r="K214" s="935" t="s">
        <v>3193</v>
      </c>
      <c r="L214" s="935" t="s">
        <v>3194</v>
      </c>
      <c r="M214" s="967"/>
      <c r="N214" s="967"/>
      <c r="O214" s="935"/>
      <c r="P214" s="935"/>
      <c r="Q214" s="983"/>
      <c r="R214" s="935"/>
    </row>
    <row r="215" spans="1:18">
      <c r="A215" s="1043" t="s">
        <v>1718</v>
      </c>
      <c r="B215" s="923" t="s">
        <v>3195</v>
      </c>
      <c r="C215" s="983"/>
      <c r="D215" s="923" t="s">
        <v>3196</v>
      </c>
      <c r="E215" s="983"/>
      <c r="F215" s="935"/>
      <c r="G215" s="983"/>
      <c r="H215" s="935"/>
      <c r="I215" s="922"/>
      <c r="J215" s="1043" t="s">
        <v>3197</v>
      </c>
      <c r="K215" s="935" t="s">
        <v>3198</v>
      </c>
      <c r="L215" s="935" t="s">
        <v>3193</v>
      </c>
      <c r="M215" s="923"/>
      <c r="N215" s="923"/>
      <c r="O215" s="983"/>
      <c r="P215" s="935" t="s">
        <v>1776</v>
      </c>
      <c r="Q215" s="983" t="s">
        <v>3199</v>
      </c>
      <c r="R215" s="935" t="s">
        <v>1718</v>
      </c>
    </row>
    <row r="216" spans="1:18">
      <c r="A216" s="1043" t="s">
        <v>1721</v>
      </c>
      <c r="B216" s="922"/>
      <c r="C216" s="985"/>
      <c r="D216" s="967"/>
      <c r="E216" s="935"/>
      <c r="F216" s="935" t="s">
        <v>1828</v>
      </c>
      <c r="G216" s="983" t="s">
        <v>3200</v>
      </c>
      <c r="H216" s="935" t="s">
        <v>3201</v>
      </c>
      <c r="I216" s="922"/>
      <c r="J216" s="1043" t="s">
        <v>3202</v>
      </c>
      <c r="K216" s="935" t="s">
        <v>4</v>
      </c>
      <c r="L216" s="935" t="s">
        <v>3198</v>
      </c>
      <c r="M216" s="923" t="s">
        <v>3203</v>
      </c>
      <c r="N216" s="923"/>
      <c r="O216" s="983"/>
      <c r="P216" s="935" t="s">
        <v>3204</v>
      </c>
      <c r="Q216" s="983" t="s">
        <v>3205</v>
      </c>
      <c r="R216" s="935" t="s">
        <v>1721</v>
      </c>
    </row>
    <row r="217" spans="1:18">
      <c r="A217" s="1034"/>
      <c r="B217" s="922"/>
      <c r="C217" s="935"/>
      <c r="D217" s="922"/>
      <c r="E217" s="935"/>
      <c r="F217" s="935"/>
      <c r="G217" s="983"/>
      <c r="H217" s="985"/>
      <c r="I217" s="922"/>
      <c r="J217" s="1034"/>
      <c r="K217" s="985"/>
      <c r="L217" s="935"/>
      <c r="M217" s="922"/>
      <c r="N217" s="922"/>
      <c r="O217" s="935"/>
      <c r="P217" s="935"/>
      <c r="Q217" s="935"/>
      <c r="R217" s="985"/>
    </row>
    <row r="218" spans="1:18" ht="15.75" thickBot="1">
      <c r="A218" s="1053"/>
      <c r="B218" s="1036" t="s">
        <v>3007</v>
      </c>
      <c r="C218" s="1047"/>
      <c r="D218" s="1036" t="s">
        <v>3008</v>
      </c>
      <c r="E218" s="1047"/>
      <c r="F218" s="1046" t="s">
        <v>3009</v>
      </c>
      <c r="G218" s="1047" t="s">
        <v>3010</v>
      </c>
      <c r="H218" s="1047" t="s">
        <v>2337</v>
      </c>
      <c r="I218" s="922"/>
      <c r="J218" s="1045" t="s">
        <v>2338</v>
      </c>
      <c r="K218" s="1045" t="s">
        <v>2339</v>
      </c>
      <c r="L218" s="1045" t="s">
        <v>2340</v>
      </c>
      <c r="M218" s="1036" t="s">
        <v>2341</v>
      </c>
      <c r="N218" s="1036"/>
      <c r="O218" s="1047"/>
      <c r="P218" s="1046" t="s">
        <v>2342</v>
      </c>
      <c r="Q218" s="1046" t="s">
        <v>2343</v>
      </c>
      <c r="R218" s="1046"/>
    </row>
    <row r="219" spans="1:18">
      <c r="A219" s="1034">
        <v>1</v>
      </c>
      <c r="B219" s="17" t="s">
        <v>4893</v>
      </c>
      <c r="C219" s="985"/>
      <c r="D219" s="17" t="s">
        <v>4732</v>
      </c>
      <c r="E219" s="983"/>
      <c r="F219" s="2900">
        <v>115</v>
      </c>
      <c r="G219" s="2901">
        <v>34.5</v>
      </c>
      <c r="H219" s="1348"/>
      <c r="I219" s="922"/>
      <c r="J219" s="1348">
        <v>38</v>
      </c>
      <c r="K219" s="1051">
        <v>1</v>
      </c>
      <c r="L219" s="1051"/>
      <c r="M219" s="922"/>
      <c r="N219" s="922"/>
      <c r="O219" s="983"/>
      <c r="P219" s="1336"/>
      <c r="Q219" s="1338"/>
      <c r="R219" s="1034">
        <v>1</v>
      </c>
    </row>
    <row r="220" spans="1:18">
      <c r="A220" s="1034">
        <v>2</v>
      </c>
      <c r="B220" s="17" t="s">
        <v>4894</v>
      </c>
      <c r="C220" s="985"/>
      <c r="D220" s="17" t="s">
        <v>4731</v>
      </c>
      <c r="E220" s="935"/>
      <c r="F220" s="2900">
        <v>34.5</v>
      </c>
      <c r="G220" s="2901">
        <v>4.8</v>
      </c>
      <c r="H220" s="1348"/>
      <c r="I220" s="922"/>
      <c r="J220" s="1348">
        <v>3</v>
      </c>
      <c r="K220" s="1051">
        <v>3</v>
      </c>
      <c r="L220" s="1051"/>
      <c r="M220" s="922"/>
      <c r="N220" s="922"/>
      <c r="O220" s="935"/>
      <c r="P220" s="1336"/>
      <c r="Q220" s="1338"/>
      <c r="R220" s="1034">
        <v>2</v>
      </c>
    </row>
    <row r="221" spans="1:18">
      <c r="A221" s="1034">
        <v>3</v>
      </c>
      <c r="B221" s="17" t="s">
        <v>4895</v>
      </c>
      <c r="C221" s="985"/>
      <c r="D221" s="17" t="s">
        <v>4731</v>
      </c>
      <c r="E221" s="935"/>
      <c r="F221" s="2900">
        <v>34.5</v>
      </c>
      <c r="G221" s="2901">
        <v>4.8</v>
      </c>
      <c r="H221" s="1348"/>
      <c r="I221" s="922"/>
      <c r="J221" s="1348">
        <v>5</v>
      </c>
      <c r="K221" s="1051">
        <v>3</v>
      </c>
      <c r="L221" s="1051"/>
      <c r="M221" s="922"/>
      <c r="N221" s="922"/>
      <c r="O221" s="935"/>
      <c r="P221" s="1336"/>
      <c r="Q221" s="1338"/>
      <c r="R221" s="1034">
        <v>3</v>
      </c>
    </row>
    <row r="222" spans="1:18">
      <c r="A222" s="1034">
        <v>4</v>
      </c>
      <c r="B222" s="17" t="s">
        <v>4896</v>
      </c>
      <c r="C222" s="985"/>
      <c r="D222" s="17" t="s">
        <v>4731</v>
      </c>
      <c r="E222" s="935"/>
      <c r="F222" s="2900">
        <v>34.5</v>
      </c>
      <c r="G222" s="2901">
        <v>8.32</v>
      </c>
      <c r="H222" s="1348"/>
      <c r="I222" s="922"/>
      <c r="J222" s="1348">
        <v>15</v>
      </c>
      <c r="K222" s="1051">
        <v>6</v>
      </c>
      <c r="L222" s="1051"/>
      <c r="M222" s="922"/>
      <c r="N222" s="922"/>
      <c r="O222" s="935"/>
      <c r="P222" s="1336"/>
      <c r="Q222" s="1338"/>
      <c r="R222" s="1034">
        <v>4</v>
      </c>
    </row>
    <row r="223" spans="1:18">
      <c r="A223" s="1034">
        <v>5</v>
      </c>
      <c r="B223" s="17" t="s">
        <v>4897</v>
      </c>
      <c r="C223" s="985"/>
      <c r="D223" s="17" t="s">
        <v>4732</v>
      </c>
      <c r="E223" s="935"/>
      <c r="F223" s="2900">
        <v>345</v>
      </c>
      <c r="G223" s="2901">
        <v>46</v>
      </c>
      <c r="H223" s="1348"/>
      <c r="I223" s="922"/>
      <c r="J223" s="1348">
        <v>280</v>
      </c>
      <c r="K223" s="1051">
        <v>1</v>
      </c>
      <c r="L223" s="1051"/>
      <c r="M223" s="17" t="s">
        <v>4733</v>
      </c>
      <c r="N223" s="922"/>
      <c r="O223" s="935"/>
      <c r="P223" s="1336">
        <v>1</v>
      </c>
      <c r="Q223" s="1338"/>
      <c r="R223" s="1034">
        <v>5</v>
      </c>
    </row>
    <row r="224" spans="1:18">
      <c r="A224" s="1049">
        <v>6</v>
      </c>
      <c r="B224" s="17" t="s">
        <v>4898</v>
      </c>
      <c r="C224" s="985"/>
      <c r="D224" s="17" t="s">
        <v>4732</v>
      </c>
      <c r="E224" s="985"/>
      <c r="F224" s="1342">
        <v>345</v>
      </c>
      <c r="G224" s="1352">
        <v>18.2</v>
      </c>
      <c r="H224" s="1348"/>
      <c r="I224" s="922"/>
      <c r="J224" s="1354">
        <v>434</v>
      </c>
      <c r="K224" s="1051">
        <v>3</v>
      </c>
      <c r="L224" s="1051"/>
      <c r="M224" s="17" t="s">
        <v>4734</v>
      </c>
      <c r="N224" s="922"/>
      <c r="O224" s="985"/>
      <c r="P224" s="1336">
        <v>4</v>
      </c>
      <c r="Q224" s="1338"/>
      <c r="R224" s="1049">
        <v>6</v>
      </c>
    </row>
    <row r="225" spans="1:18">
      <c r="A225" s="1049">
        <v>7</v>
      </c>
      <c r="B225" s="17" t="s">
        <v>4899</v>
      </c>
      <c r="C225" s="985"/>
      <c r="D225" s="17" t="s">
        <v>4731</v>
      </c>
      <c r="E225" s="985"/>
      <c r="F225" s="1342">
        <v>34.5</v>
      </c>
      <c r="G225" s="1352">
        <v>12.5</v>
      </c>
      <c r="H225" s="1348"/>
      <c r="I225" s="922"/>
      <c r="J225" s="1354">
        <v>5</v>
      </c>
      <c r="K225" s="1051">
        <v>3</v>
      </c>
      <c r="L225" s="1051"/>
      <c r="M225" s="17" t="s">
        <v>4733</v>
      </c>
      <c r="N225" s="922"/>
      <c r="O225" s="985"/>
      <c r="P225" s="1336">
        <v>1</v>
      </c>
      <c r="Q225" s="1338"/>
      <c r="R225" s="1049">
        <v>7</v>
      </c>
    </row>
    <row r="226" spans="1:18">
      <c r="A226" s="1049">
        <v>8</v>
      </c>
      <c r="B226" s="17" t="s">
        <v>4900</v>
      </c>
      <c r="C226" s="985"/>
      <c r="D226" s="17" t="s">
        <v>4731</v>
      </c>
      <c r="E226" s="985"/>
      <c r="F226" s="1342">
        <v>115</v>
      </c>
      <c r="G226" s="1352">
        <v>12.5</v>
      </c>
      <c r="H226" s="1348"/>
      <c r="I226" s="922"/>
      <c r="J226" s="1354">
        <v>23</v>
      </c>
      <c r="K226" s="1051">
        <v>1</v>
      </c>
      <c r="L226" s="1051"/>
      <c r="M226" s="922"/>
      <c r="N226" s="922"/>
      <c r="O226" s="985"/>
      <c r="P226" s="1336"/>
      <c r="Q226" s="1338"/>
      <c r="R226" s="1049">
        <v>8</v>
      </c>
    </row>
    <row r="227" spans="1:18">
      <c r="A227" s="1049">
        <v>9</v>
      </c>
      <c r="B227" s="17" t="s">
        <v>4901</v>
      </c>
      <c r="C227" s="985"/>
      <c r="D227" s="17" t="s">
        <v>4731</v>
      </c>
      <c r="E227" s="985"/>
      <c r="F227" s="1342">
        <v>34.5</v>
      </c>
      <c r="G227" s="1352">
        <v>4.8</v>
      </c>
      <c r="H227" s="1348"/>
      <c r="I227" s="922"/>
      <c r="J227" s="1354">
        <v>10</v>
      </c>
      <c r="K227" s="1051">
        <v>3</v>
      </c>
      <c r="L227" s="1051"/>
      <c r="M227" s="2902" t="s">
        <v>4733</v>
      </c>
      <c r="N227" s="922"/>
      <c r="O227" s="985"/>
      <c r="P227" s="1336">
        <v>2</v>
      </c>
      <c r="Q227" s="1338"/>
      <c r="R227" s="1049">
        <v>9</v>
      </c>
    </row>
    <row r="228" spans="1:18">
      <c r="A228" s="1049">
        <v>10</v>
      </c>
      <c r="B228" s="17" t="s">
        <v>4901</v>
      </c>
      <c r="C228" s="985"/>
      <c r="D228" s="17" t="s">
        <v>4731</v>
      </c>
      <c r="E228" s="985"/>
      <c r="F228" s="1342">
        <v>34.5</v>
      </c>
      <c r="G228" s="1352">
        <v>12.5</v>
      </c>
      <c r="H228" s="1348"/>
      <c r="I228" s="922"/>
      <c r="J228" s="1354">
        <v>10</v>
      </c>
      <c r="K228" s="1051">
        <v>1</v>
      </c>
      <c r="L228" s="1051"/>
      <c r="M228" s="922"/>
      <c r="N228" s="922"/>
      <c r="O228" s="985"/>
      <c r="P228" s="1336"/>
      <c r="Q228" s="1338"/>
      <c r="R228" s="1049">
        <v>10</v>
      </c>
    </row>
    <row r="229" spans="1:18">
      <c r="A229" s="1049">
        <v>11</v>
      </c>
      <c r="B229" s="17" t="s">
        <v>4902</v>
      </c>
      <c r="C229" s="985"/>
      <c r="D229" s="17" t="s">
        <v>4731</v>
      </c>
      <c r="E229" s="985"/>
      <c r="F229" s="1342">
        <v>34.5</v>
      </c>
      <c r="G229" s="1352">
        <v>12.5</v>
      </c>
      <c r="H229" s="1348"/>
      <c r="I229" s="922"/>
      <c r="J229" s="1354">
        <v>7</v>
      </c>
      <c r="K229" s="1051">
        <v>1</v>
      </c>
      <c r="L229" s="1051"/>
      <c r="M229" s="922"/>
      <c r="N229" s="922"/>
      <c r="O229" s="985"/>
      <c r="P229" s="1336"/>
      <c r="Q229" s="1338"/>
      <c r="R229" s="1049">
        <v>11</v>
      </c>
    </row>
    <row r="230" spans="1:18">
      <c r="A230" s="1049">
        <v>12</v>
      </c>
      <c r="B230" s="17" t="s">
        <v>4903</v>
      </c>
      <c r="C230" s="985"/>
      <c r="D230" s="17" t="s">
        <v>4731</v>
      </c>
      <c r="E230" s="985"/>
      <c r="F230" s="1342">
        <v>34.5</v>
      </c>
      <c r="G230" s="1352">
        <v>4.8</v>
      </c>
      <c r="H230" s="1348"/>
      <c r="I230" s="922"/>
      <c r="J230" s="1354">
        <v>3</v>
      </c>
      <c r="K230" s="1051">
        <v>3</v>
      </c>
      <c r="L230" s="1051"/>
      <c r="M230" s="922"/>
      <c r="N230" s="922"/>
      <c r="O230" s="985"/>
      <c r="P230" s="1336"/>
      <c r="Q230" s="1338"/>
      <c r="R230" s="1049">
        <v>12</v>
      </c>
    </row>
    <row r="231" spans="1:18">
      <c r="A231" s="1049">
        <v>13</v>
      </c>
      <c r="B231" s="17" t="s">
        <v>4904</v>
      </c>
      <c r="C231" s="985"/>
      <c r="D231" s="17" t="s">
        <v>4731</v>
      </c>
      <c r="E231" s="985"/>
      <c r="F231" s="1342">
        <v>46</v>
      </c>
      <c r="G231" s="1352">
        <v>4.8</v>
      </c>
      <c r="H231" s="1348"/>
      <c r="I231" s="922"/>
      <c r="J231" s="1354">
        <v>4</v>
      </c>
      <c r="K231" s="1051">
        <v>1</v>
      </c>
      <c r="L231" s="1051"/>
      <c r="M231" s="922"/>
      <c r="N231" s="922"/>
      <c r="O231" s="985"/>
      <c r="P231" s="1336"/>
      <c r="Q231" s="1338"/>
      <c r="R231" s="1049">
        <v>13</v>
      </c>
    </row>
    <row r="232" spans="1:18">
      <c r="A232" s="1049">
        <v>14</v>
      </c>
      <c r="B232" s="17" t="s">
        <v>4905</v>
      </c>
      <c r="C232" s="985"/>
      <c r="D232" s="17" t="s">
        <v>4732</v>
      </c>
      <c r="E232" s="985"/>
      <c r="F232" s="1342">
        <v>115</v>
      </c>
      <c r="G232" s="1352">
        <v>34.5</v>
      </c>
      <c r="H232" s="1348"/>
      <c r="I232" s="922"/>
      <c r="J232" s="1354">
        <v>75</v>
      </c>
      <c r="K232" s="1051">
        <v>1</v>
      </c>
      <c r="L232" s="1051"/>
      <c r="M232" s="922"/>
      <c r="N232" s="922"/>
      <c r="O232" s="985"/>
      <c r="P232" s="1336"/>
      <c r="Q232" s="1338"/>
      <c r="R232" s="1049">
        <v>14</v>
      </c>
    </row>
    <row r="233" spans="1:18">
      <c r="A233" s="1049">
        <v>15</v>
      </c>
      <c r="B233" s="17" t="s">
        <v>4906</v>
      </c>
      <c r="C233" s="985"/>
      <c r="D233" s="17" t="s">
        <v>4731</v>
      </c>
      <c r="E233" s="985"/>
      <c r="F233" s="1342">
        <v>34.5</v>
      </c>
      <c r="G233" s="1352">
        <v>4.8</v>
      </c>
      <c r="H233" s="1348"/>
      <c r="I233" s="922"/>
      <c r="J233" s="1354">
        <v>12</v>
      </c>
      <c r="K233" s="1051">
        <v>6</v>
      </c>
      <c r="L233" s="1051"/>
      <c r="M233" s="922"/>
      <c r="N233" s="922"/>
      <c r="O233" s="985"/>
      <c r="P233" s="1336"/>
      <c r="Q233" s="1338"/>
      <c r="R233" s="1049">
        <v>15</v>
      </c>
    </row>
    <row r="234" spans="1:18">
      <c r="A234" s="1049">
        <v>16</v>
      </c>
      <c r="B234" s="17" t="s">
        <v>4907</v>
      </c>
      <c r="C234" s="985"/>
      <c r="D234" s="17" t="s">
        <v>4731</v>
      </c>
      <c r="E234" s="985"/>
      <c r="F234" s="1342">
        <v>115</v>
      </c>
      <c r="G234" s="1352">
        <v>13.2</v>
      </c>
      <c r="H234" s="1348"/>
      <c r="I234" s="922"/>
      <c r="J234" s="1354">
        <v>75</v>
      </c>
      <c r="K234" s="1051">
        <v>2</v>
      </c>
      <c r="L234" s="1051"/>
      <c r="M234" s="922"/>
      <c r="N234" s="922"/>
      <c r="O234" s="985"/>
      <c r="P234" s="1336"/>
      <c r="Q234" s="1338"/>
      <c r="R234" s="1049">
        <v>16</v>
      </c>
    </row>
    <row r="235" spans="1:18">
      <c r="A235" s="1034">
        <v>17</v>
      </c>
      <c r="B235" s="17" t="s">
        <v>4908</v>
      </c>
      <c r="C235" s="985"/>
      <c r="D235" s="17" t="s">
        <v>4731</v>
      </c>
      <c r="E235" s="985"/>
      <c r="F235" s="1342">
        <v>34.5</v>
      </c>
      <c r="G235" s="1352">
        <v>4.8</v>
      </c>
      <c r="H235" s="1348"/>
      <c r="I235" s="922"/>
      <c r="J235" s="1348">
        <v>6</v>
      </c>
      <c r="K235" s="1051">
        <v>3</v>
      </c>
      <c r="L235" s="1051"/>
      <c r="M235" s="922"/>
      <c r="N235" s="922"/>
      <c r="O235" s="985"/>
      <c r="P235" s="1336"/>
      <c r="Q235" s="1338"/>
      <c r="R235" s="1034">
        <v>17</v>
      </c>
    </row>
    <row r="236" spans="1:18">
      <c r="A236" s="1034">
        <v>18</v>
      </c>
      <c r="B236" s="17" t="s">
        <v>4909</v>
      </c>
      <c r="C236" s="985"/>
      <c r="D236" s="17" t="s">
        <v>4731</v>
      </c>
      <c r="E236" s="985"/>
      <c r="F236" s="1342">
        <v>34.5</v>
      </c>
      <c r="G236" s="1352">
        <v>4.8</v>
      </c>
      <c r="H236" s="1348"/>
      <c r="I236" s="922"/>
      <c r="J236" s="1348">
        <v>5</v>
      </c>
      <c r="K236" s="1051">
        <v>3</v>
      </c>
      <c r="L236" s="1051"/>
      <c r="M236" s="17" t="s">
        <v>4733</v>
      </c>
      <c r="N236" s="922"/>
      <c r="O236" s="985"/>
      <c r="P236" s="1336">
        <v>1</v>
      </c>
      <c r="Q236" s="1338"/>
      <c r="R236" s="1034">
        <v>18</v>
      </c>
    </row>
    <row r="237" spans="1:18">
      <c r="A237" s="1034">
        <v>19</v>
      </c>
      <c r="B237" s="17" t="s">
        <v>4909</v>
      </c>
      <c r="C237" s="985"/>
      <c r="D237" s="17" t="s">
        <v>4731</v>
      </c>
      <c r="E237" s="985"/>
      <c r="F237" s="1342">
        <v>34.5</v>
      </c>
      <c r="G237" s="1352">
        <v>12.5</v>
      </c>
      <c r="H237" s="1348"/>
      <c r="I237" s="922"/>
      <c r="J237" s="1348">
        <v>5</v>
      </c>
      <c r="K237" s="1051">
        <v>1</v>
      </c>
      <c r="L237" s="1051"/>
      <c r="M237" s="922"/>
      <c r="N237" s="922"/>
      <c r="O237" s="985"/>
      <c r="P237" s="1336"/>
      <c r="Q237" s="1338"/>
      <c r="R237" s="1034">
        <v>19</v>
      </c>
    </row>
    <row r="238" spans="1:18">
      <c r="A238" s="1034">
        <v>20</v>
      </c>
      <c r="B238" s="17" t="s">
        <v>4910</v>
      </c>
      <c r="C238" s="985"/>
      <c r="D238" s="17" t="s">
        <v>4731</v>
      </c>
      <c r="E238" s="985"/>
      <c r="F238" s="1342">
        <v>34.5</v>
      </c>
      <c r="G238" s="1352">
        <v>4.8</v>
      </c>
      <c r="H238" s="1348"/>
      <c r="I238" s="922"/>
      <c r="J238" s="1348">
        <v>13</v>
      </c>
      <c r="K238" s="1051">
        <v>2</v>
      </c>
      <c r="L238" s="1051"/>
      <c r="M238" s="17" t="s">
        <v>4734</v>
      </c>
      <c r="N238" s="922"/>
      <c r="O238" s="985"/>
      <c r="P238" s="1336">
        <v>1</v>
      </c>
      <c r="Q238" s="1338"/>
      <c r="R238" s="1034">
        <v>20</v>
      </c>
    </row>
    <row r="239" spans="1:18">
      <c r="A239" s="1034">
        <v>21</v>
      </c>
      <c r="B239" s="17" t="s">
        <v>4910</v>
      </c>
      <c r="C239" s="985"/>
      <c r="D239" s="17" t="s">
        <v>4731</v>
      </c>
      <c r="E239" s="985"/>
      <c r="F239" s="1342">
        <v>115</v>
      </c>
      <c r="G239" s="1352">
        <v>13.2</v>
      </c>
      <c r="H239" s="1348"/>
      <c r="I239" s="922"/>
      <c r="J239" s="1348">
        <v>50</v>
      </c>
      <c r="K239" s="1051">
        <v>1</v>
      </c>
      <c r="L239" s="1051"/>
      <c r="M239" s="922"/>
      <c r="N239" s="922"/>
      <c r="O239" s="985"/>
      <c r="P239" s="1336"/>
      <c r="Q239" s="1338"/>
      <c r="R239" s="1034">
        <v>21</v>
      </c>
    </row>
    <row r="240" spans="1:18">
      <c r="A240" s="1034">
        <v>22</v>
      </c>
      <c r="B240" s="17" t="s">
        <v>4910</v>
      </c>
      <c r="C240" s="985"/>
      <c r="D240" s="17" t="s">
        <v>4732</v>
      </c>
      <c r="E240" s="985"/>
      <c r="F240" s="1342">
        <v>115</v>
      </c>
      <c r="G240" s="1352">
        <v>34.5</v>
      </c>
      <c r="H240" s="1348"/>
      <c r="I240" s="922"/>
      <c r="J240" s="1348">
        <v>112</v>
      </c>
      <c r="K240" s="1051">
        <v>2</v>
      </c>
      <c r="L240" s="1051"/>
      <c r="M240" s="922"/>
      <c r="N240" s="922"/>
      <c r="O240" s="985"/>
      <c r="P240" s="1336"/>
      <c r="Q240" s="1338"/>
      <c r="R240" s="1034">
        <v>22</v>
      </c>
    </row>
    <row r="241" spans="1:18">
      <c r="A241" s="1034">
        <v>23</v>
      </c>
      <c r="B241" s="17" t="s">
        <v>4911</v>
      </c>
      <c r="C241" s="985"/>
      <c r="D241" s="17" t="s">
        <v>4731</v>
      </c>
      <c r="E241" s="985"/>
      <c r="F241" s="1342">
        <v>34.5</v>
      </c>
      <c r="G241" s="1352">
        <v>4.8</v>
      </c>
      <c r="H241" s="1348"/>
      <c r="I241" s="922"/>
      <c r="J241" s="1348">
        <v>5</v>
      </c>
      <c r="K241" s="1051">
        <v>3</v>
      </c>
      <c r="L241" s="1051"/>
      <c r="M241" s="922"/>
      <c r="N241" s="922"/>
      <c r="O241" s="985"/>
      <c r="P241" s="1336"/>
      <c r="Q241" s="1338"/>
      <c r="R241" s="1034">
        <v>23</v>
      </c>
    </row>
    <row r="242" spans="1:18">
      <c r="A242" s="1034">
        <v>24</v>
      </c>
      <c r="B242" s="17" t="s">
        <v>4912</v>
      </c>
      <c r="C242" s="985"/>
      <c r="D242" s="17" t="s">
        <v>4731</v>
      </c>
      <c r="E242" s="985"/>
      <c r="F242" s="1342">
        <v>115</v>
      </c>
      <c r="G242" s="1352">
        <v>12.5</v>
      </c>
      <c r="H242" s="1348"/>
      <c r="I242" s="922"/>
      <c r="J242" s="1348">
        <v>11</v>
      </c>
      <c r="K242" s="1051">
        <v>1</v>
      </c>
      <c r="L242" s="1051"/>
      <c r="M242" s="922"/>
      <c r="N242" s="922"/>
      <c r="O242" s="985"/>
      <c r="P242" s="1336"/>
      <c r="Q242" s="1338"/>
      <c r="R242" s="1034">
        <v>24</v>
      </c>
    </row>
    <row r="243" spans="1:18">
      <c r="A243" s="1034">
        <v>25</v>
      </c>
      <c r="B243" s="17" t="s">
        <v>4913</v>
      </c>
      <c r="C243" s="985"/>
      <c r="D243" s="17" t="s">
        <v>4731</v>
      </c>
      <c r="E243" s="985"/>
      <c r="F243" s="1342">
        <v>34.5</v>
      </c>
      <c r="G243" s="1352">
        <v>12.5</v>
      </c>
      <c r="H243" s="1348"/>
      <c r="I243" s="922"/>
      <c r="J243" s="1348">
        <v>14</v>
      </c>
      <c r="K243" s="1051">
        <v>1</v>
      </c>
      <c r="L243" s="1051"/>
      <c r="M243" s="17" t="s">
        <v>4733</v>
      </c>
      <c r="N243" s="922"/>
      <c r="O243" s="985"/>
      <c r="P243" s="1336">
        <v>3</v>
      </c>
      <c r="Q243" s="1338"/>
      <c r="R243" s="1034">
        <v>25</v>
      </c>
    </row>
    <row r="244" spans="1:18">
      <c r="A244" s="1034">
        <v>26</v>
      </c>
      <c r="B244" s="17" t="s">
        <v>4914</v>
      </c>
      <c r="C244" s="985"/>
      <c r="D244" s="17" t="s">
        <v>4731</v>
      </c>
      <c r="E244" s="985"/>
      <c r="F244" s="1342">
        <v>34.5</v>
      </c>
      <c r="G244" s="1352">
        <v>7.56</v>
      </c>
      <c r="H244" s="1348"/>
      <c r="I244" s="922"/>
      <c r="J244" s="1348">
        <v>6</v>
      </c>
      <c r="K244" s="1051">
        <v>3</v>
      </c>
      <c r="L244" s="1051">
        <v>1</v>
      </c>
      <c r="M244" s="922"/>
      <c r="N244" s="922"/>
      <c r="O244" s="985"/>
      <c r="P244" s="1336"/>
      <c r="Q244" s="1338"/>
      <c r="R244" s="1034">
        <v>26</v>
      </c>
    </row>
    <row r="245" spans="1:18">
      <c r="A245" s="1034">
        <v>27</v>
      </c>
      <c r="B245" s="17" t="s">
        <v>4915</v>
      </c>
      <c r="C245" s="985"/>
      <c r="D245" s="17" t="s">
        <v>4731</v>
      </c>
      <c r="E245" s="985"/>
      <c r="F245" s="1342">
        <v>34.5</v>
      </c>
      <c r="G245" s="1352">
        <v>4.16</v>
      </c>
      <c r="H245" s="1348"/>
      <c r="I245" s="922"/>
      <c r="J245" s="1348">
        <v>19</v>
      </c>
      <c r="K245" s="1051">
        <v>2</v>
      </c>
      <c r="L245" s="1051"/>
      <c r="M245" s="922"/>
      <c r="N245" s="922"/>
      <c r="O245" s="985"/>
      <c r="P245" s="1336"/>
      <c r="Q245" s="1338"/>
      <c r="R245" s="1034">
        <v>27</v>
      </c>
    </row>
    <row r="246" spans="1:18">
      <c r="A246" s="1034">
        <v>28</v>
      </c>
      <c r="B246" s="17" t="s">
        <v>4916</v>
      </c>
      <c r="C246" s="985"/>
      <c r="D246" s="17" t="s">
        <v>4731</v>
      </c>
      <c r="E246" s="985"/>
      <c r="F246" s="1342">
        <v>34.5</v>
      </c>
      <c r="G246" s="1352">
        <v>4.8</v>
      </c>
      <c r="H246" s="1348"/>
      <c r="I246" s="922"/>
      <c r="J246" s="1348">
        <v>3</v>
      </c>
      <c r="K246" s="1051">
        <v>3</v>
      </c>
      <c r="L246" s="1051"/>
      <c r="M246" s="922"/>
      <c r="N246" s="922"/>
      <c r="O246" s="985"/>
      <c r="P246" s="1336"/>
      <c r="Q246" s="1338"/>
      <c r="R246" s="1034">
        <v>28</v>
      </c>
    </row>
    <row r="247" spans="1:18">
      <c r="A247" s="1034">
        <v>29</v>
      </c>
      <c r="B247" s="17" t="s">
        <v>4917</v>
      </c>
      <c r="C247" s="985"/>
      <c r="D247" s="17" t="s">
        <v>4732</v>
      </c>
      <c r="E247" s="985"/>
      <c r="F247" s="1342">
        <v>115</v>
      </c>
      <c r="G247" s="1352">
        <v>34.5</v>
      </c>
      <c r="H247" s="1348"/>
      <c r="I247" s="922"/>
      <c r="J247" s="1348">
        <v>96</v>
      </c>
      <c r="K247" s="1051">
        <v>3</v>
      </c>
      <c r="L247" s="1051"/>
      <c r="M247" s="922"/>
      <c r="N247" s="922"/>
      <c r="O247" s="985"/>
      <c r="P247" s="1336"/>
      <c r="Q247" s="1338"/>
      <c r="R247" s="1034">
        <v>29</v>
      </c>
    </row>
    <row r="248" spans="1:18">
      <c r="A248" s="1034">
        <v>30</v>
      </c>
      <c r="B248" s="17" t="s">
        <v>4918</v>
      </c>
      <c r="C248" s="985"/>
      <c r="D248" s="17" t="s">
        <v>4731</v>
      </c>
      <c r="E248" s="985"/>
      <c r="F248" s="1342">
        <v>34.5</v>
      </c>
      <c r="G248" s="1352">
        <v>12.5</v>
      </c>
      <c r="H248" s="1348"/>
      <c r="I248" s="922"/>
      <c r="J248" s="1348">
        <v>23</v>
      </c>
      <c r="K248" s="1051">
        <v>1</v>
      </c>
      <c r="L248" s="1051"/>
      <c r="M248" s="17" t="s">
        <v>4733</v>
      </c>
      <c r="N248" s="922"/>
      <c r="O248" s="985"/>
      <c r="P248" s="1336">
        <v>1</v>
      </c>
      <c r="Q248" s="1338"/>
      <c r="R248" s="1034">
        <v>30</v>
      </c>
    </row>
    <row r="249" spans="1:18">
      <c r="A249" s="1034">
        <v>31</v>
      </c>
      <c r="B249" s="17" t="s">
        <v>4919</v>
      </c>
      <c r="C249" s="985"/>
      <c r="D249" s="17" t="s">
        <v>4731</v>
      </c>
      <c r="E249" s="985"/>
      <c r="F249" s="1342">
        <v>46</v>
      </c>
      <c r="G249" s="1352">
        <v>4.8</v>
      </c>
      <c r="H249" s="1348"/>
      <c r="I249" s="922"/>
      <c r="J249" s="1348">
        <v>3</v>
      </c>
      <c r="K249" s="1051">
        <v>1</v>
      </c>
      <c r="L249" s="1051"/>
      <c r="M249" s="922"/>
      <c r="N249" s="922"/>
      <c r="O249" s="985"/>
      <c r="P249" s="1336"/>
      <c r="Q249" s="1338"/>
      <c r="R249" s="1034">
        <v>31</v>
      </c>
    </row>
    <row r="250" spans="1:18">
      <c r="A250" s="1034">
        <v>32</v>
      </c>
      <c r="B250" s="17" t="s">
        <v>4920</v>
      </c>
      <c r="C250" s="985"/>
      <c r="D250" s="17" t="s">
        <v>4732</v>
      </c>
      <c r="E250" s="985"/>
      <c r="F250" s="1342">
        <v>115</v>
      </c>
      <c r="G250" s="1352">
        <v>34.5</v>
      </c>
      <c r="H250" s="1348"/>
      <c r="I250" s="922"/>
      <c r="J250" s="1348">
        <v>56</v>
      </c>
      <c r="K250" s="1051">
        <v>1</v>
      </c>
      <c r="L250" s="1051"/>
      <c r="M250" s="922"/>
      <c r="N250" s="922"/>
      <c r="O250" s="985"/>
      <c r="P250" s="1336"/>
      <c r="Q250" s="1338"/>
      <c r="R250" s="1034">
        <v>32</v>
      </c>
    </row>
    <row r="251" spans="1:18">
      <c r="A251" s="1034">
        <v>33</v>
      </c>
      <c r="B251" s="17" t="s">
        <v>4921</v>
      </c>
      <c r="C251" s="985"/>
      <c r="D251" s="17" t="s">
        <v>4731</v>
      </c>
      <c r="E251" s="985"/>
      <c r="F251" s="1342">
        <v>34.5</v>
      </c>
      <c r="G251" s="1352">
        <v>12.5</v>
      </c>
      <c r="H251" s="1348"/>
      <c r="I251" s="922"/>
      <c r="J251" s="1348">
        <v>23</v>
      </c>
      <c r="K251" s="1051">
        <v>1</v>
      </c>
      <c r="L251" s="1051"/>
      <c r="M251" s="922"/>
      <c r="N251" s="922"/>
      <c r="O251" s="985"/>
      <c r="P251" s="1336"/>
      <c r="Q251" s="1338"/>
      <c r="R251" s="1034">
        <v>33</v>
      </c>
    </row>
    <row r="252" spans="1:18">
      <c r="A252" s="1034">
        <v>34</v>
      </c>
      <c r="B252" s="17" t="s">
        <v>4922</v>
      </c>
      <c r="C252" s="985"/>
      <c r="D252" s="17" t="s">
        <v>4731</v>
      </c>
      <c r="E252" s="985"/>
      <c r="F252" s="1342">
        <v>34.5</v>
      </c>
      <c r="G252" s="1352">
        <v>4.8</v>
      </c>
      <c r="H252" s="1348"/>
      <c r="I252" s="922"/>
      <c r="J252" s="1348">
        <v>1</v>
      </c>
      <c r="K252" s="1051">
        <v>3</v>
      </c>
      <c r="L252" s="1051"/>
      <c r="M252" s="922"/>
      <c r="N252" s="922"/>
      <c r="O252" s="985"/>
      <c r="P252" s="1336"/>
      <c r="Q252" s="1338"/>
      <c r="R252" s="1034">
        <v>34</v>
      </c>
    </row>
    <row r="253" spans="1:18">
      <c r="A253" s="1034">
        <v>35</v>
      </c>
      <c r="B253" s="17" t="s">
        <v>4923</v>
      </c>
      <c r="C253" s="985"/>
      <c r="D253" s="17" t="s">
        <v>4732</v>
      </c>
      <c r="E253" s="985"/>
      <c r="F253" s="1342">
        <v>115</v>
      </c>
      <c r="G253" s="1352">
        <v>46</v>
      </c>
      <c r="H253" s="1348"/>
      <c r="I253" s="922"/>
      <c r="J253" s="1348">
        <v>50</v>
      </c>
      <c r="K253" s="1051">
        <v>1</v>
      </c>
      <c r="L253" s="1051"/>
      <c r="M253" s="922"/>
      <c r="N253" s="922"/>
      <c r="O253" s="985"/>
      <c r="P253" s="1336"/>
      <c r="Q253" s="1338"/>
      <c r="R253" s="1034">
        <v>35</v>
      </c>
    </row>
    <row r="254" spans="1:18">
      <c r="A254" s="1034">
        <v>37</v>
      </c>
      <c r="B254" s="17" t="s">
        <v>4924</v>
      </c>
      <c r="C254" s="985"/>
      <c r="D254" s="17" t="s">
        <v>4731</v>
      </c>
      <c r="E254" s="985"/>
      <c r="F254" s="1342">
        <v>34.5</v>
      </c>
      <c r="G254" s="1352">
        <v>4.8</v>
      </c>
      <c r="H254" s="1348"/>
      <c r="I254" s="922"/>
      <c r="J254" s="1348">
        <v>19</v>
      </c>
      <c r="K254" s="1051">
        <v>2</v>
      </c>
      <c r="L254" s="1051"/>
      <c r="M254" s="922"/>
      <c r="N254" s="922"/>
      <c r="O254" s="985"/>
      <c r="P254" s="1336"/>
      <c r="Q254" s="1338"/>
      <c r="R254" s="1034">
        <v>37</v>
      </c>
    </row>
    <row r="255" spans="1:18">
      <c r="A255" s="1034">
        <v>38</v>
      </c>
      <c r="B255" s="17" t="s">
        <v>4925</v>
      </c>
      <c r="C255" s="985"/>
      <c r="D255" s="17" t="s">
        <v>4732</v>
      </c>
      <c r="E255" s="985"/>
      <c r="F255" s="1342">
        <v>115</v>
      </c>
      <c r="G255" s="1352">
        <v>34.5</v>
      </c>
      <c r="H255" s="1348"/>
      <c r="I255" s="922"/>
      <c r="J255" s="1348">
        <v>28</v>
      </c>
      <c r="K255" s="1051">
        <v>1</v>
      </c>
      <c r="L255" s="1051"/>
      <c r="M255" s="17" t="s">
        <v>4733</v>
      </c>
      <c r="N255" s="922"/>
      <c r="O255" s="985"/>
      <c r="P255" s="1336">
        <v>1</v>
      </c>
      <c r="Q255" s="1338"/>
      <c r="R255" s="1034">
        <v>38</v>
      </c>
    </row>
    <row r="256" spans="1:18">
      <c r="A256" s="1034">
        <v>39</v>
      </c>
      <c r="B256" s="17" t="s">
        <v>4926</v>
      </c>
      <c r="C256" s="985"/>
      <c r="D256" s="17" t="s">
        <v>4731</v>
      </c>
      <c r="E256" s="985"/>
      <c r="F256" s="1342">
        <v>46</v>
      </c>
      <c r="G256" s="1352">
        <v>12.5</v>
      </c>
      <c r="H256" s="1348"/>
      <c r="I256" s="922"/>
      <c r="J256" s="1348">
        <v>23</v>
      </c>
      <c r="K256" s="1051">
        <v>1</v>
      </c>
      <c r="L256" s="1051"/>
      <c r="M256" s="17" t="s">
        <v>4733</v>
      </c>
      <c r="N256" s="922"/>
      <c r="O256" s="985"/>
      <c r="P256" s="1336">
        <v>1</v>
      </c>
      <c r="Q256" s="1338"/>
      <c r="R256" s="1034">
        <v>39</v>
      </c>
    </row>
    <row r="257" spans="1:18">
      <c r="A257" s="1034">
        <v>40</v>
      </c>
      <c r="B257" s="17" t="s">
        <v>4927</v>
      </c>
      <c r="C257" s="985"/>
      <c r="D257" s="17" t="s">
        <v>4731</v>
      </c>
      <c r="E257" s="985"/>
      <c r="F257" s="1342">
        <v>34.5</v>
      </c>
      <c r="G257" s="1352">
        <v>4.8</v>
      </c>
      <c r="H257" s="1348"/>
      <c r="I257" s="922"/>
      <c r="J257" s="1348">
        <v>5</v>
      </c>
      <c r="K257" s="1051">
        <v>3</v>
      </c>
      <c r="L257" s="1051"/>
      <c r="M257" s="922"/>
      <c r="N257" s="922"/>
      <c r="O257" s="985"/>
      <c r="P257" s="1336"/>
      <c r="Q257" s="1338"/>
      <c r="R257" s="1034">
        <v>40</v>
      </c>
    </row>
    <row r="258" spans="1:18">
      <c r="A258" s="1034">
        <v>41</v>
      </c>
      <c r="B258" s="17" t="s">
        <v>4927</v>
      </c>
      <c r="C258" s="985"/>
      <c r="D258" s="17" t="s">
        <v>4731</v>
      </c>
      <c r="E258" s="985"/>
      <c r="F258" s="1342">
        <v>34.5</v>
      </c>
      <c r="G258" s="1352">
        <v>12.5</v>
      </c>
      <c r="H258" s="1348"/>
      <c r="I258" s="922"/>
      <c r="J258" s="1348">
        <v>4</v>
      </c>
      <c r="K258" s="1051">
        <v>3</v>
      </c>
      <c r="L258" s="1051">
        <v>1</v>
      </c>
      <c r="M258" s="922"/>
      <c r="N258" s="922"/>
      <c r="O258" s="985"/>
      <c r="P258" s="1336"/>
      <c r="Q258" s="1338"/>
      <c r="R258" s="1034">
        <v>41</v>
      </c>
    </row>
    <row r="259" spans="1:18">
      <c r="A259" s="1034">
        <v>42</v>
      </c>
      <c r="B259" s="17" t="s">
        <v>4928</v>
      </c>
      <c r="C259" s="985"/>
      <c r="D259" s="17" t="s">
        <v>4731</v>
      </c>
      <c r="E259" s="985"/>
      <c r="F259" s="1342">
        <v>34.5</v>
      </c>
      <c r="G259" s="1352">
        <v>4.8</v>
      </c>
      <c r="H259" s="1348"/>
      <c r="I259" s="922"/>
      <c r="J259" s="1348">
        <v>5</v>
      </c>
      <c r="K259" s="1051">
        <v>3</v>
      </c>
      <c r="L259" s="1051"/>
      <c r="M259" s="17" t="s">
        <v>4733</v>
      </c>
      <c r="N259" s="922"/>
      <c r="O259" s="985"/>
      <c r="P259" s="1336">
        <v>1</v>
      </c>
      <c r="Q259" s="1338"/>
      <c r="R259" s="1034">
        <v>42</v>
      </c>
    </row>
    <row r="260" spans="1:18">
      <c r="A260" s="1034">
        <v>43</v>
      </c>
      <c r="B260" s="17" t="s">
        <v>4928</v>
      </c>
      <c r="C260" s="985"/>
      <c r="D260" s="17" t="s">
        <v>4731</v>
      </c>
      <c r="E260" s="985"/>
      <c r="F260" s="1342">
        <v>34.5</v>
      </c>
      <c r="G260" s="1352">
        <v>12.5</v>
      </c>
      <c r="H260" s="1348"/>
      <c r="I260" s="922"/>
      <c r="J260" s="1348">
        <v>12</v>
      </c>
      <c r="K260" s="1051">
        <v>2</v>
      </c>
      <c r="L260" s="1051"/>
      <c r="M260" s="922"/>
      <c r="N260" s="922"/>
      <c r="O260" s="985"/>
      <c r="P260" s="1336"/>
      <c r="Q260" s="1338"/>
      <c r="R260" s="1034">
        <v>43</v>
      </c>
    </row>
    <row r="261" spans="1:18">
      <c r="A261" s="1034">
        <v>44</v>
      </c>
      <c r="B261" s="17" t="s">
        <v>4929</v>
      </c>
      <c r="C261" s="985"/>
      <c r="D261" s="17" t="s">
        <v>4731</v>
      </c>
      <c r="E261" s="985"/>
      <c r="F261" s="1342">
        <v>115</v>
      </c>
      <c r="G261" s="1352">
        <v>4.8</v>
      </c>
      <c r="H261" s="1348"/>
      <c r="I261" s="922"/>
      <c r="J261" s="1348">
        <v>11</v>
      </c>
      <c r="K261" s="1051">
        <v>3</v>
      </c>
      <c r="L261" s="1051">
        <v>1</v>
      </c>
      <c r="M261" s="922"/>
      <c r="N261" s="922"/>
      <c r="O261" s="985"/>
      <c r="P261" s="1336"/>
      <c r="Q261" s="1338"/>
      <c r="R261" s="1034">
        <v>44</v>
      </c>
    </row>
    <row r="262" spans="1:18">
      <c r="A262" s="1034">
        <v>45</v>
      </c>
      <c r="B262" s="17" t="s">
        <v>4930</v>
      </c>
      <c r="C262" s="985"/>
      <c r="D262" s="17" t="s">
        <v>4731</v>
      </c>
      <c r="E262" s="985"/>
      <c r="F262" s="1342">
        <v>46</v>
      </c>
      <c r="G262" s="1352">
        <v>2.4</v>
      </c>
      <c r="H262" s="1348"/>
      <c r="I262" s="922"/>
      <c r="J262" s="1348">
        <v>3</v>
      </c>
      <c r="K262" s="1051">
        <v>3</v>
      </c>
      <c r="L262" s="1051"/>
      <c r="M262" s="922"/>
      <c r="N262" s="922"/>
      <c r="O262" s="985"/>
      <c r="P262" s="1336"/>
      <c r="Q262" s="1338"/>
      <c r="R262" s="1034">
        <v>45</v>
      </c>
    </row>
    <row r="263" spans="1:18">
      <c r="A263" s="1034">
        <v>46</v>
      </c>
      <c r="B263" s="17" t="s">
        <v>4931</v>
      </c>
      <c r="C263" s="985"/>
      <c r="D263" s="17" t="s">
        <v>4731</v>
      </c>
      <c r="E263" s="985"/>
      <c r="F263" s="1342">
        <v>46</v>
      </c>
      <c r="G263" s="1352">
        <v>2.4</v>
      </c>
      <c r="H263" s="1348"/>
      <c r="I263" s="922"/>
      <c r="J263" s="1348">
        <v>3</v>
      </c>
      <c r="K263" s="1051">
        <v>3</v>
      </c>
      <c r="L263" s="1051"/>
      <c r="M263" s="922"/>
      <c r="N263" s="922"/>
      <c r="O263" s="985"/>
      <c r="P263" s="1336"/>
      <c r="Q263" s="1338"/>
      <c r="R263" s="1034">
        <v>46</v>
      </c>
    </row>
    <row r="264" spans="1:18">
      <c r="A264" s="1034">
        <v>47</v>
      </c>
      <c r="B264" s="17" t="s">
        <v>4932</v>
      </c>
      <c r="C264" s="985"/>
      <c r="D264" s="17" t="s">
        <v>4731</v>
      </c>
      <c r="E264" s="985"/>
      <c r="F264" s="1342">
        <v>34.5</v>
      </c>
      <c r="G264" s="1352">
        <v>4.8</v>
      </c>
      <c r="H264" s="1348"/>
      <c r="I264" s="922"/>
      <c r="J264" s="1348">
        <v>30</v>
      </c>
      <c r="K264" s="1051">
        <v>4</v>
      </c>
      <c r="L264" s="1051"/>
      <c r="M264" s="922"/>
      <c r="N264" s="922"/>
      <c r="O264" s="985"/>
      <c r="P264" s="1336"/>
      <c r="Q264" s="1338"/>
      <c r="R264" s="1034">
        <v>47</v>
      </c>
    </row>
    <row r="265" spans="1:18">
      <c r="A265" s="1034">
        <v>48</v>
      </c>
      <c r="B265" s="17" t="s">
        <v>4933</v>
      </c>
      <c r="C265" s="985"/>
      <c r="D265" s="17" t="s">
        <v>4731</v>
      </c>
      <c r="E265" s="985"/>
      <c r="F265" s="1342">
        <v>12.5</v>
      </c>
      <c r="G265" s="1352">
        <v>2.4</v>
      </c>
      <c r="H265" s="1348"/>
      <c r="I265" s="922"/>
      <c r="J265" s="1348">
        <v>3</v>
      </c>
      <c r="K265" s="1051">
        <v>3</v>
      </c>
      <c r="L265" s="1051">
        <v>1</v>
      </c>
      <c r="M265" s="922"/>
      <c r="N265" s="922"/>
      <c r="O265" s="985"/>
      <c r="P265" s="1336"/>
      <c r="Q265" s="1338"/>
      <c r="R265" s="1034">
        <v>48</v>
      </c>
    </row>
    <row r="266" spans="1:18">
      <c r="A266" s="1034">
        <v>49</v>
      </c>
      <c r="B266" s="17" t="s">
        <v>4933</v>
      </c>
      <c r="C266" s="985"/>
      <c r="D266" s="17" t="s">
        <v>4731</v>
      </c>
      <c r="E266" s="985"/>
      <c r="F266" s="1342">
        <v>34.5</v>
      </c>
      <c r="G266" s="1352">
        <v>12.5</v>
      </c>
      <c r="H266" s="1348"/>
      <c r="I266" s="922"/>
      <c r="J266" s="1348">
        <v>6</v>
      </c>
      <c r="K266" s="1051">
        <v>1</v>
      </c>
      <c r="L266" s="1051"/>
      <c r="M266" s="922"/>
      <c r="N266" s="922"/>
      <c r="O266" s="985"/>
      <c r="P266" s="1336"/>
      <c r="Q266" s="1338"/>
      <c r="R266" s="1034">
        <v>49</v>
      </c>
    </row>
    <row r="267" spans="1:18">
      <c r="A267" s="1034">
        <v>50</v>
      </c>
      <c r="B267" s="17" t="s">
        <v>4934</v>
      </c>
      <c r="C267" s="985"/>
      <c r="D267" s="17" t="s">
        <v>4731</v>
      </c>
      <c r="E267" s="985"/>
      <c r="F267" s="1342">
        <v>115</v>
      </c>
      <c r="G267" s="1352">
        <v>12.5</v>
      </c>
      <c r="H267" s="1348"/>
      <c r="I267" s="922"/>
      <c r="J267" s="1348">
        <v>120</v>
      </c>
      <c r="K267" s="1051">
        <v>3</v>
      </c>
      <c r="L267" s="1051"/>
      <c r="M267" s="922"/>
      <c r="N267" s="922"/>
      <c r="O267" s="985"/>
      <c r="P267" s="1336"/>
      <c r="Q267" s="1338"/>
      <c r="R267" s="1034">
        <v>50</v>
      </c>
    </row>
    <row r="268" spans="1:18">
      <c r="A268" s="1034">
        <v>51</v>
      </c>
      <c r="B268" s="17" t="s">
        <v>4935</v>
      </c>
      <c r="C268" s="985"/>
      <c r="D268" s="17" t="s">
        <v>4731</v>
      </c>
      <c r="E268" s="985"/>
      <c r="F268" s="1342">
        <v>46</v>
      </c>
      <c r="G268" s="1352">
        <v>13.2</v>
      </c>
      <c r="H268" s="1348"/>
      <c r="I268" s="922"/>
      <c r="J268" s="1348">
        <v>14</v>
      </c>
      <c r="K268" s="1051">
        <v>1</v>
      </c>
      <c r="L268" s="1051"/>
      <c r="M268" s="922"/>
      <c r="N268" s="922"/>
      <c r="O268" s="985"/>
      <c r="P268" s="1336"/>
      <c r="Q268" s="1338"/>
      <c r="R268" s="1034">
        <v>51</v>
      </c>
    </row>
    <row r="269" spans="1:18">
      <c r="A269" s="1034">
        <v>52</v>
      </c>
      <c r="B269" s="17" t="s">
        <v>4936</v>
      </c>
      <c r="C269" s="985"/>
      <c r="D269" s="17" t="s">
        <v>4731</v>
      </c>
      <c r="E269" s="985"/>
      <c r="F269" s="1342">
        <v>34.5</v>
      </c>
      <c r="G269" s="1352">
        <v>4.8</v>
      </c>
      <c r="H269" s="1348"/>
      <c r="I269" s="922"/>
      <c r="J269" s="1348">
        <v>2</v>
      </c>
      <c r="K269" s="1051">
        <v>3</v>
      </c>
      <c r="L269" s="1051"/>
      <c r="M269" s="17" t="s">
        <v>4734</v>
      </c>
      <c r="N269" s="922"/>
      <c r="O269" s="985"/>
      <c r="P269" s="1336">
        <v>4</v>
      </c>
      <c r="Q269" s="1338"/>
      <c r="R269" s="1034">
        <v>52</v>
      </c>
    </row>
    <row r="270" spans="1:18">
      <c r="A270" s="1034">
        <v>53</v>
      </c>
      <c r="B270" s="17" t="s">
        <v>4937</v>
      </c>
      <c r="C270" s="985"/>
      <c r="D270" s="17" t="s">
        <v>4732</v>
      </c>
      <c r="E270" s="985"/>
      <c r="F270" s="1342">
        <v>115</v>
      </c>
      <c r="G270" s="1352">
        <v>34.5</v>
      </c>
      <c r="H270" s="1348"/>
      <c r="I270" s="922"/>
      <c r="J270" s="1348">
        <v>23</v>
      </c>
      <c r="K270" s="1051">
        <v>1</v>
      </c>
      <c r="L270" s="1051"/>
      <c r="M270" s="922"/>
      <c r="N270" s="922"/>
      <c r="O270" s="985"/>
      <c r="P270" s="1336"/>
      <c r="Q270" s="1338"/>
      <c r="R270" s="1034">
        <v>53</v>
      </c>
    </row>
    <row r="271" spans="1:18">
      <c r="A271" s="1034">
        <v>54</v>
      </c>
      <c r="B271" s="17" t="s">
        <v>4938</v>
      </c>
      <c r="C271" s="985"/>
      <c r="D271" s="17" t="s">
        <v>4731</v>
      </c>
      <c r="E271" s="985"/>
      <c r="F271" s="1342">
        <v>46</v>
      </c>
      <c r="G271" s="1352">
        <v>4.8</v>
      </c>
      <c r="H271" s="1348"/>
      <c r="I271" s="922"/>
      <c r="J271" s="1348">
        <v>14</v>
      </c>
      <c r="K271" s="1051">
        <v>1</v>
      </c>
      <c r="L271" s="1051"/>
      <c r="M271" s="17" t="s">
        <v>4733</v>
      </c>
      <c r="N271" s="922"/>
      <c r="O271" s="985"/>
      <c r="P271" s="1336">
        <v>1</v>
      </c>
      <c r="Q271" s="1338"/>
      <c r="R271" s="1034">
        <v>54</v>
      </c>
    </row>
    <row r="272" spans="1:18">
      <c r="A272" s="1034">
        <v>55</v>
      </c>
      <c r="B272" s="17" t="s">
        <v>4939</v>
      </c>
      <c r="C272" s="985"/>
      <c r="D272" s="17" t="s">
        <v>4731</v>
      </c>
      <c r="E272" s="985"/>
      <c r="F272" s="1342">
        <v>34.5</v>
      </c>
      <c r="G272" s="1352">
        <v>12</v>
      </c>
      <c r="H272" s="1348"/>
      <c r="I272" s="922"/>
      <c r="J272" s="1348">
        <v>14</v>
      </c>
      <c r="K272" s="1051">
        <v>1</v>
      </c>
      <c r="L272" s="1051"/>
      <c r="M272" s="17" t="s">
        <v>4734</v>
      </c>
      <c r="N272" s="922"/>
      <c r="O272" s="985"/>
      <c r="P272" s="1336">
        <v>1</v>
      </c>
      <c r="Q272" s="1338"/>
      <c r="R272" s="1034">
        <v>55</v>
      </c>
    </row>
    <row r="273" spans="1:18">
      <c r="A273" s="1034">
        <v>56</v>
      </c>
      <c r="B273" s="17" t="s">
        <v>4940</v>
      </c>
      <c r="C273" s="985"/>
      <c r="D273" s="17" t="s">
        <v>4731</v>
      </c>
      <c r="E273" s="985"/>
      <c r="F273" s="1342">
        <v>46</v>
      </c>
      <c r="G273" s="1352">
        <v>6.9</v>
      </c>
      <c r="H273" s="1348"/>
      <c r="I273" s="922"/>
      <c r="J273" s="1348">
        <v>17</v>
      </c>
      <c r="K273" s="1051">
        <v>2</v>
      </c>
      <c r="L273" s="1051"/>
      <c r="M273" s="922"/>
      <c r="N273" s="922"/>
      <c r="O273" s="985"/>
      <c r="P273" s="1336"/>
      <c r="Q273" s="1338"/>
      <c r="R273" s="1034">
        <v>56</v>
      </c>
    </row>
    <row r="274" spans="1:18">
      <c r="A274" s="1034">
        <v>57</v>
      </c>
      <c r="B274" s="17" t="s">
        <v>4940</v>
      </c>
      <c r="C274" s="985"/>
      <c r="D274" s="17" t="s">
        <v>4731</v>
      </c>
      <c r="E274" s="985"/>
      <c r="F274" s="1342">
        <v>46</v>
      </c>
      <c r="G274" s="1352">
        <v>12.5</v>
      </c>
      <c r="H274" s="1348"/>
      <c r="I274" s="922"/>
      <c r="J274" s="1348">
        <v>5</v>
      </c>
      <c r="K274" s="1051">
        <v>3</v>
      </c>
      <c r="L274" s="1051"/>
      <c r="M274" s="922"/>
      <c r="N274" s="922"/>
      <c r="O274" s="985"/>
      <c r="P274" s="1336"/>
      <c r="Q274" s="1338"/>
      <c r="R274" s="1034">
        <v>57</v>
      </c>
    </row>
    <row r="275" spans="1:18">
      <c r="A275" s="1034">
        <v>58</v>
      </c>
      <c r="B275" s="17" t="s">
        <v>4941</v>
      </c>
      <c r="C275" s="985"/>
      <c r="D275" s="17" t="s">
        <v>4731</v>
      </c>
      <c r="E275" s="985"/>
      <c r="F275" s="1342">
        <v>34.5</v>
      </c>
      <c r="G275" s="1352">
        <v>4.8</v>
      </c>
      <c r="H275" s="1348"/>
      <c r="I275" s="922"/>
      <c r="J275" s="1348">
        <v>20</v>
      </c>
      <c r="K275" s="1051">
        <v>2</v>
      </c>
      <c r="L275" s="1051"/>
      <c r="M275" s="922"/>
      <c r="N275" s="922"/>
      <c r="O275" s="985"/>
      <c r="P275" s="1336"/>
      <c r="Q275" s="1338"/>
      <c r="R275" s="1034">
        <v>58</v>
      </c>
    </row>
    <row r="276" spans="1:18" ht="15.75" thickBot="1">
      <c r="A276" s="1053">
        <v>59</v>
      </c>
      <c r="B276" s="113" t="s">
        <v>4942</v>
      </c>
      <c r="C276" s="1001"/>
      <c r="D276" s="113" t="s">
        <v>4731</v>
      </c>
      <c r="E276" s="1001"/>
      <c r="F276" s="1343">
        <v>34.5</v>
      </c>
      <c r="G276" s="1353">
        <v>12.5</v>
      </c>
      <c r="H276" s="1349"/>
      <c r="I276" s="922"/>
      <c r="J276" s="1349">
        <v>23</v>
      </c>
      <c r="K276" s="1127">
        <v>1</v>
      </c>
      <c r="L276" s="1127"/>
      <c r="M276" s="974"/>
      <c r="N276" s="974"/>
      <c r="O276" s="1001"/>
      <c r="P276" s="1337"/>
      <c r="Q276" s="1339"/>
      <c r="R276" s="1053">
        <v>59</v>
      </c>
    </row>
    <row r="277" spans="1:18">
      <c r="A277" s="2894"/>
      <c r="B277" s="2894"/>
      <c r="C277" s="2894"/>
      <c r="D277" s="2894"/>
      <c r="E277" s="2894"/>
      <c r="F277" s="2894"/>
      <c r="G277" s="2894"/>
      <c r="H277" s="2894"/>
      <c r="I277" s="2894"/>
      <c r="J277" s="2894"/>
      <c r="K277" s="2894"/>
      <c r="L277" s="2894"/>
      <c r="M277" s="2894"/>
      <c r="N277" s="2894"/>
      <c r="O277" s="2894"/>
      <c r="P277" s="2894"/>
      <c r="Q277" s="2894"/>
      <c r="R277" s="2894"/>
    </row>
    <row r="278" spans="1:18">
      <c r="A278" s="69" t="s">
        <v>5132</v>
      </c>
      <c r="B278" s="923"/>
      <c r="C278" s="923"/>
      <c r="D278" s="923"/>
      <c r="E278" s="923"/>
      <c r="F278" s="923"/>
      <c r="G278" s="923"/>
      <c r="H278" s="923"/>
      <c r="I278" s="922"/>
      <c r="J278" s="69" t="s">
        <v>5133</v>
      </c>
      <c r="K278" s="923"/>
      <c r="L278" s="923"/>
      <c r="M278" s="923"/>
      <c r="N278" s="923"/>
      <c r="O278" s="923"/>
      <c r="P278" s="923"/>
      <c r="Q278" s="923"/>
      <c r="R278" s="923"/>
    </row>
    <row r="280" spans="1:18" ht="16.5" thickBot="1">
      <c r="A280" s="990" t="str">
        <f>'Data Sheet'!$C$25</f>
        <v xml:space="preserve"> New York State Electric &amp; Gas Corporation</v>
      </c>
      <c r="B280" s="974"/>
      <c r="C280" s="974"/>
      <c r="D280" s="974"/>
      <c r="E280" s="974"/>
      <c r="F280" s="1054" t="str">
        <f>'Data Sheet'!$C$40</f>
        <v xml:space="preserve"> </v>
      </c>
      <c r="G280" s="974" t="str">
        <f>'Data Sheet'!$C$38</f>
        <v>12/31/2016</v>
      </c>
      <c r="H280" s="1036"/>
      <c r="I280" s="922"/>
      <c r="J280" s="990" t="str">
        <f>'Data Sheet'!$C$25</f>
        <v xml:space="preserve"> New York State Electric &amp; Gas Corporation</v>
      </c>
      <c r="K280" s="974"/>
      <c r="L280" s="974"/>
      <c r="M280" s="974"/>
      <c r="N280" s="974"/>
      <c r="O280" s="974"/>
      <c r="P280" s="1054" t="str">
        <f>'Data Sheet'!$C$40</f>
        <v xml:space="preserve"> </v>
      </c>
      <c r="Q280" s="974" t="str">
        <f>'Data Sheet'!$C$38</f>
        <v>12/31/2016</v>
      </c>
      <c r="R280" s="974"/>
    </row>
    <row r="281" spans="1:18" ht="16.5" thickBot="1">
      <c r="A281" s="645" t="s">
        <v>3401</v>
      </c>
      <c r="B281" s="580"/>
      <c r="C281" s="580"/>
      <c r="D281" s="1036"/>
      <c r="E281" s="1036"/>
      <c r="F281" s="1038"/>
      <c r="G281" s="1038"/>
      <c r="H281" s="1047"/>
      <c r="I281" s="922"/>
      <c r="J281" s="645" t="s">
        <v>3401</v>
      </c>
      <c r="K281" s="580"/>
      <c r="L281" s="580"/>
      <c r="M281" s="1036"/>
      <c r="N281" s="1036"/>
      <c r="O281" s="1036"/>
      <c r="P281" s="1038"/>
      <c r="Q281" s="1038"/>
      <c r="R281" s="1047"/>
    </row>
    <row r="282" spans="1:18">
      <c r="A282" s="1030"/>
      <c r="B282" s="922"/>
      <c r="C282" s="985"/>
      <c r="D282" s="967"/>
      <c r="E282" s="935"/>
      <c r="F282" s="923"/>
      <c r="G282" s="923"/>
      <c r="H282" s="1015"/>
      <c r="I282" s="922"/>
      <c r="J282" s="1030"/>
      <c r="K282" s="985"/>
      <c r="L282" s="985"/>
      <c r="M282" s="923" t="s">
        <v>3187</v>
      </c>
      <c r="N282" s="923"/>
      <c r="O282" s="923"/>
      <c r="P282" s="923"/>
      <c r="Q282" s="983"/>
      <c r="R282" s="1040"/>
    </row>
    <row r="283" spans="1:18" ht="15.75" thickBot="1">
      <c r="A283" s="1043"/>
      <c r="B283" s="967"/>
      <c r="C283" s="935"/>
      <c r="D283" s="967"/>
      <c r="E283" s="935"/>
      <c r="F283" s="1036" t="s">
        <v>3188</v>
      </c>
      <c r="G283" s="1036"/>
      <c r="H283" s="1047"/>
      <c r="I283" s="922"/>
      <c r="J283" s="1043" t="s">
        <v>3189</v>
      </c>
      <c r="K283" s="935" t="s">
        <v>3190</v>
      </c>
      <c r="L283" s="935" t="s">
        <v>3190</v>
      </c>
      <c r="M283" s="1036" t="s">
        <v>3191</v>
      </c>
      <c r="N283" s="1036"/>
      <c r="O283" s="1036"/>
      <c r="P283" s="1036"/>
      <c r="Q283" s="1047"/>
      <c r="R283" s="935"/>
    </row>
    <row r="284" spans="1:18">
      <c r="A284" s="1043"/>
      <c r="B284" s="967"/>
      <c r="C284" s="935"/>
      <c r="D284" s="967"/>
      <c r="E284" s="935"/>
      <c r="F284" s="935"/>
      <c r="G284" s="983"/>
      <c r="H284" s="935"/>
      <c r="I284" s="922"/>
      <c r="J284" s="1043" t="s">
        <v>3192</v>
      </c>
      <c r="K284" s="935" t="s">
        <v>3193</v>
      </c>
      <c r="L284" s="935" t="s">
        <v>3194</v>
      </c>
      <c r="M284" s="967"/>
      <c r="N284" s="967"/>
      <c r="O284" s="935"/>
      <c r="P284" s="935"/>
      <c r="Q284" s="983"/>
      <c r="R284" s="935"/>
    </row>
    <row r="285" spans="1:18">
      <c r="A285" s="1043" t="s">
        <v>1718</v>
      </c>
      <c r="B285" s="923" t="s">
        <v>3195</v>
      </c>
      <c r="C285" s="983"/>
      <c r="D285" s="923" t="s">
        <v>3196</v>
      </c>
      <c r="E285" s="983"/>
      <c r="F285" s="935"/>
      <c r="G285" s="983"/>
      <c r="H285" s="935"/>
      <c r="I285" s="922"/>
      <c r="J285" s="1043" t="s">
        <v>3197</v>
      </c>
      <c r="K285" s="935" t="s">
        <v>3198</v>
      </c>
      <c r="L285" s="935" t="s">
        <v>3193</v>
      </c>
      <c r="M285" s="923"/>
      <c r="N285" s="923"/>
      <c r="O285" s="983"/>
      <c r="P285" s="935" t="s">
        <v>1776</v>
      </c>
      <c r="Q285" s="983" t="s">
        <v>3199</v>
      </c>
      <c r="R285" s="935" t="s">
        <v>1718</v>
      </c>
    </row>
    <row r="286" spans="1:18">
      <c r="A286" s="1043" t="s">
        <v>1721</v>
      </c>
      <c r="B286" s="922"/>
      <c r="C286" s="985"/>
      <c r="D286" s="967"/>
      <c r="E286" s="935"/>
      <c r="F286" s="935" t="s">
        <v>1828</v>
      </c>
      <c r="G286" s="983" t="s">
        <v>3200</v>
      </c>
      <c r="H286" s="935" t="s">
        <v>3201</v>
      </c>
      <c r="I286" s="922"/>
      <c r="J286" s="1043" t="s">
        <v>3202</v>
      </c>
      <c r="K286" s="935" t="s">
        <v>4</v>
      </c>
      <c r="L286" s="935" t="s">
        <v>3198</v>
      </c>
      <c r="M286" s="923" t="s">
        <v>3203</v>
      </c>
      <c r="N286" s="923"/>
      <c r="O286" s="983"/>
      <c r="P286" s="935" t="s">
        <v>3204</v>
      </c>
      <c r="Q286" s="983" t="s">
        <v>3205</v>
      </c>
      <c r="R286" s="935" t="s">
        <v>1721</v>
      </c>
    </row>
    <row r="287" spans="1:18">
      <c r="A287" s="1034"/>
      <c r="B287" s="922"/>
      <c r="C287" s="935"/>
      <c r="D287" s="922"/>
      <c r="E287" s="935"/>
      <c r="F287" s="935"/>
      <c r="G287" s="983"/>
      <c r="H287" s="985"/>
      <c r="I287" s="922"/>
      <c r="J287" s="1034"/>
      <c r="K287" s="985"/>
      <c r="L287" s="935"/>
      <c r="M287" s="922"/>
      <c r="N287" s="922"/>
      <c r="O287" s="935"/>
      <c r="P287" s="935"/>
      <c r="Q287" s="935"/>
      <c r="R287" s="985"/>
    </row>
    <row r="288" spans="1:18" ht="15.75" thickBot="1">
      <c r="A288" s="1053"/>
      <c r="B288" s="1036" t="s">
        <v>3007</v>
      </c>
      <c r="C288" s="1047"/>
      <c r="D288" s="1036" t="s">
        <v>3008</v>
      </c>
      <c r="E288" s="1047"/>
      <c r="F288" s="1046" t="s">
        <v>3009</v>
      </c>
      <c r="G288" s="1047" t="s">
        <v>3010</v>
      </c>
      <c r="H288" s="1047" t="s">
        <v>2337</v>
      </c>
      <c r="I288" s="922"/>
      <c r="J288" s="1045" t="s">
        <v>2338</v>
      </c>
      <c r="K288" s="1045" t="s">
        <v>2339</v>
      </c>
      <c r="L288" s="1045" t="s">
        <v>2340</v>
      </c>
      <c r="M288" s="1036" t="s">
        <v>2341</v>
      </c>
      <c r="N288" s="1036"/>
      <c r="O288" s="1047"/>
      <c r="P288" s="1046" t="s">
        <v>2342</v>
      </c>
      <c r="Q288" s="1046" t="s">
        <v>2343</v>
      </c>
      <c r="R288" s="1046"/>
    </row>
    <row r="289" spans="1:18">
      <c r="A289" s="1034">
        <v>1</v>
      </c>
      <c r="B289" s="17" t="s">
        <v>4943</v>
      </c>
      <c r="C289" s="985"/>
      <c r="D289" s="17" t="s">
        <v>4731</v>
      </c>
      <c r="E289" s="983"/>
      <c r="F289" s="2900">
        <v>34.5</v>
      </c>
      <c r="G289" s="2901">
        <v>12.5</v>
      </c>
      <c r="H289" s="1348"/>
      <c r="I289" s="922"/>
      <c r="J289" s="1348">
        <v>11</v>
      </c>
      <c r="K289" s="1051">
        <v>3</v>
      </c>
      <c r="L289" s="1051">
        <v>1</v>
      </c>
      <c r="M289" s="922"/>
      <c r="N289" s="922"/>
      <c r="O289" s="983"/>
      <c r="P289" s="1336"/>
      <c r="Q289" s="1338"/>
      <c r="R289" s="1034">
        <v>1</v>
      </c>
    </row>
    <row r="290" spans="1:18">
      <c r="A290" s="1034">
        <v>2</v>
      </c>
      <c r="B290" s="17" t="s">
        <v>4944</v>
      </c>
      <c r="C290" s="985"/>
      <c r="D290" s="17" t="s">
        <v>4732</v>
      </c>
      <c r="E290" s="935"/>
      <c r="F290" s="2900">
        <v>115</v>
      </c>
      <c r="G290" s="2901">
        <v>34.5</v>
      </c>
      <c r="H290" s="1348"/>
      <c r="I290" s="922"/>
      <c r="J290" s="1348">
        <v>112</v>
      </c>
      <c r="K290" s="1051">
        <v>2</v>
      </c>
      <c r="L290" s="1051"/>
      <c r="M290" s="17" t="s">
        <v>4734</v>
      </c>
      <c r="N290" s="922"/>
      <c r="O290" s="935"/>
      <c r="P290" s="1336">
        <v>1</v>
      </c>
      <c r="Q290" s="1338"/>
      <c r="R290" s="1034">
        <v>2</v>
      </c>
    </row>
    <row r="291" spans="1:18">
      <c r="A291" s="1034">
        <v>3</v>
      </c>
      <c r="B291" s="17" t="s">
        <v>4944</v>
      </c>
      <c r="C291" s="985"/>
      <c r="D291" s="17" t="s">
        <v>4732</v>
      </c>
      <c r="E291" s="935"/>
      <c r="F291" s="2900">
        <v>230</v>
      </c>
      <c r="G291" s="2901">
        <v>115</v>
      </c>
      <c r="H291" s="1348"/>
      <c r="I291" s="922"/>
      <c r="J291" s="1348">
        <v>597</v>
      </c>
      <c r="K291" s="1051">
        <v>2</v>
      </c>
      <c r="L291" s="1051"/>
      <c r="M291" s="922"/>
      <c r="N291" s="922"/>
      <c r="O291" s="935"/>
      <c r="P291" s="1336"/>
      <c r="Q291" s="1338"/>
      <c r="R291" s="1034">
        <v>3</v>
      </c>
    </row>
    <row r="292" spans="1:18">
      <c r="A292" s="1034">
        <v>4</v>
      </c>
      <c r="B292" s="17" t="s">
        <v>4945</v>
      </c>
      <c r="C292" s="985"/>
      <c r="D292" s="17" t="s">
        <v>4732</v>
      </c>
      <c r="E292" s="935"/>
      <c r="F292" s="2900">
        <v>115</v>
      </c>
      <c r="G292" s="2901">
        <v>34.5</v>
      </c>
      <c r="H292" s="1348"/>
      <c r="I292" s="922"/>
      <c r="J292" s="1348">
        <v>106</v>
      </c>
      <c r="K292" s="1051">
        <v>2</v>
      </c>
      <c r="L292" s="1051"/>
      <c r="M292" s="922"/>
      <c r="N292" s="922"/>
      <c r="O292" s="935"/>
      <c r="P292" s="1336"/>
      <c r="Q292" s="1338"/>
      <c r="R292" s="1034">
        <v>4</v>
      </c>
    </row>
    <row r="293" spans="1:18">
      <c r="A293" s="1034">
        <v>5</v>
      </c>
      <c r="B293" s="17" t="s">
        <v>4946</v>
      </c>
      <c r="C293" s="985"/>
      <c r="D293" s="17" t="s">
        <v>4731</v>
      </c>
      <c r="E293" s="935"/>
      <c r="F293" s="2900">
        <v>34.5</v>
      </c>
      <c r="G293" s="2901">
        <v>4.8</v>
      </c>
      <c r="H293" s="1348"/>
      <c r="I293" s="922"/>
      <c r="J293" s="1348">
        <v>7</v>
      </c>
      <c r="K293" s="1051">
        <v>1</v>
      </c>
      <c r="L293" s="1051"/>
      <c r="M293" s="17" t="s">
        <v>4733</v>
      </c>
      <c r="N293" s="922"/>
      <c r="O293" s="935"/>
      <c r="P293" s="1336">
        <v>1</v>
      </c>
      <c r="Q293" s="1338"/>
      <c r="R293" s="1034">
        <v>5</v>
      </c>
    </row>
    <row r="294" spans="1:18">
      <c r="A294" s="1049">
        <v>6</v>
      </c>
      <c r="B294" s="17" t="s">
        <v>4947</v>
      </c>
      <c r="C294" s="985"/>
      <c r="D294" s="17" t="s">
        <v>4732</v>
      </c>
      <c r="E294" s="985"/>
      <c r="F294" s="1342">
        <v>345</v>
      </c>
      <c r="G294" s="1352">
        <v>115</v>
      </c>
      <c r="H294" s="1348"/>
      <c r="I294" s="922"/>
      <c r="J294" s="1354">
        <v>560</v>
      </c>
      <c r="K294" s="1051">
        <v>2</v>
      </c>
      <c r="L294" s="1051"/>
      <c r="M294" s="922"/>
      <c r="N294" s="922"/>
      <c r="O294" s="985"/>
      <c r="P294" s="1336"/>
      <c r="Q294" s="1338"/>
      <c r="R294" s="1049">
        <v>6</v>
      </c>
    </row>
    <row r="295" spans="1:18">
      <c r="A295" s="1049">
        <v>7</v>
      </c>
      <c r="B295" s="17" t="s">
        <v>4947</v>
      </c>
      <c r="C295" s="985"/>
      <c r="D295" s="17" t="s">
        <v>4732</v>
      </c>
      <c r="E295" s="985"/>
      <c r="F295" s="1342">
        <v>115</v>
      </c>
      <c r="G295" s="1352">
        <v>34.5</v>
      </c>
      <c r="H295" s="1348"/>
      <c r="I295" s="922"/>
      <c r="J295" s="1354">
        <v>730</v>
      </c>
      <c r="K295" s="1051">
        <v>1</v>
      </c>
      <c r="L295" s="1051"/>
      <c r="M295" s="922"/>
      <c r="N295" s="922"/>
      <c r="O295" s="985"/>
      <c r="P295" s="1336"/>
      <c r="Q295" s="1338"/>
      <c r="R295" s="1049">
        <v>7</v>
      </c>
    </row>
    <row r="296" spans="1:18">
      <c r="A296" s="1049">
        <v>8</v>
      </c>
      <c r="B296" s="17" t="s">
        <v>4948</v>
      </c>
      <c r="C296" s="985"/>
      <c r="D296" s="17" t="s">
        <v>4731</v>
      </c>
      <c r="E296" s="985"/>
      <c r="F296" s="1342">
        <v>34.5</v>
      </c>
      <c r="G296" s="1352">
        <v>4.8</v>
      </c>
      <c r="H296" s="1348"/>
      <c r="I296" s="922"/>
      <c r="J296" s="1354">
        <v>10</v>
      </c>
      <c r="K296" s="1051">
        <v>3</v>
      </c>
      <c r="L296" s="1051"/>
      <c r="M296" s="922"/>
      <c r="N296" s="922"/>
      <c r="O296" s="985"/>
      <c r="P296" s="1336"/>
      <c r="Q296" s="1338"/>
      <c r="R296" s="1049">
        <v>8</v>
      </c>
    </row>
    <row r="297" spans="1:18">
      <c r="A297" s="1049">
        <v>9</v>
      </c>
      <c r="B297" s="17" t="s">
        <v>4949</v>
      </c>
      <c r="C297" s="985"/>
      <c r="D297" s="17" t="s">
        <v>4731</v>
      </c>
      <c r="E297" s="985"/>
      <c r="F297" s="1342">
        <v>34.5</v>
      </c>
      <c r="G297" s="1352">
        <v>12.5</v>
      </c>
      <c r="H297" s="1348"/>
      <c r="I297" s="922"/>
      <c r="J297" s="1354">
        <v>3</v>
      </c>
      <c r="K297" s="1051">
        <v>3</v>
      </c>
      <c r="L297" s="1051"/>
      <c r="M297" s="922"/>
      <c r="N297" s="922"/>
      <c r="O297" s="985"/>
      <c r="P297" s="1336"/>
      <c r="Q297" s="1338"/>
      <c r="R297" s="1049">
        <v>9</v>
      </c>
    </row>
    <row r="298" spans="1:18">
      <c r="A298" s="1049">
        <v>10</v>
      </c>
      <c r="B298" s="17" t="s">
        <v>4950</v>
      </c>
      <c r="C298" s="985"/>
      <c r="D298" s="17" t="s">
        <v>4732</v>
      </c>
      <c r="E298" s="985"/>
      <c r="F298" s="1342">
        <v>115</v>
      </c>
      <c r="G298" s="1352">
        <v>34.5</v>
      </c>
      <c r="H298" s="1348"/>
      <c r="I298" s="922"/>
      <c r="J298" s="1354">
        <v>56</v>
      </c>
      <c r="K298" s="1051">
        <v>1</v>
      </c>
      <c r="L298" s="1051"/>
      <c r="M298" s="922"/>
      <c r="N298" s="922"/>
      <c r="O298" s="985"/>
      <c r="P298" s="1336"/>
      <c r="Q298" s="1338"/>
      <c r="R298" s="1049">
        <v>10</v>
      </c>
    </row>
    <row r="299" spans="1:18">
      <c r="A299" s="1049">
        <v>11</v>
      </c>
      <c r="B299" s="17" t="s">
        <v>4951</v>
      </c>
      <c r="C299" s="985"/>
      <c r="D299" s="17" t="s">
        <v>4731</v>
      </c>
      <c r="E299" s="985"/>
      <c r="F299" s="1342">
        <v>46</v>
      </c>
      <c r="G299" s="1352">
        <v>12.5</v>
      </c>
      <c r="H299" s="1348"/>
      <c r="I299" s="922"/>
      <c r="J299" s="1354">
        <v>9</v>
      </c>
      <c r="K299" s="1051">
        <v>3</v>
      </c>
      <c r="L299" s="1051"/>
      <c r="M299" s="922"/>
      <c r="N299" s="922"/>
      <c r="O299" s="985"/>
      <c r="P299" s="1336"/>
      <c r="Q299" s="1338"/>
      <c r="R299" s="1049">
        <v>11</v>
      </c>
    </row>
    <row r="300" spans="1:18">
      <c r="A300" s="1049">
        <v>12</v>
      </c>
      <c r="B300" s="17" t="s">
        <v>4952</v>
      </c>
      <c r="C300" s="985"/>
      <c r="D300" s="17" t="s">
        <v>4731</v>
      </c>
      <c r="E300" s="985"/>
      <c r="F300" s="1342">
        <v>34.5</v>
      </c>
      <c r="G300" s="1352">
        <v>4.8</v>
      </c>
      <c r="H300" s="1348"/>
      <c r="I300" s="922"/>
      <c r="J300" s="1354">
        <v>9</v>
      </c>
      <c r="K300" s="1051">
        <v>1</v>
      </c>
      <c r="L300" s="1051"/>
      <c r="M300" s="922"/>
      <c r="N300" s="922"/>
      <c r="O300" s="985"/>
      <c r="P300" s="1336"/>
      <c r="Q300" s="1338"/>
      <c r="R300" s="1049">
        <v>12</v>
      </c>
    </row>
    <row r="301" spans="1:18">
      <c r="A301" s="1049">
        <v>13</v>
      </c>
      <c r="B301" s="17" t="s">
        <v>4953</v>
      </c>
      <c r="C301" s="985"/>
      <c r="D301" s="17" t="s">
        <v>4731</v>
      </c>
      <c r="E301" s="985"/>
      <c r="F301" s="1342">
        <v>34.5</v>
      </c>
      <c r="G301" s="1352">
        <v>4.8</v>
      </c>
      <c r="H301" s="1348"/>
      <c r="I301" s="922"/>
      <c r="J301" s="1354">
        <v>7</v>
      </c>
      <c r="K301" s="1051">
        <v>1</v>
      </c>
      <c r="L301" s="1051"/>
      <c r="M301" s="922"/>
      <c r="N301" s="922"/>
      <c r="O301" s="985"/>
      <c r="P301" s="1336"/>
      <c r="Q301" s="1338"/>
      <c r="R301" s="1049">
        <v>13</v>
      </c>
    </row>
    <row r="302" spans="1:18">
      <c r="A302" s="1049">
        <v>14</v>
      </c>
      <c r="B302" s="17" t="s">
        <v>4954</v>
      </c>
      <c r="C302" s="985"/>
      <c r="D302" s="17" t="s">
        <v>4731</v>
      </c>
      <c r="E302" s="985"/>
      <c r="F302" s="1342">
        <v>34.5</v>
      </c>
      <c r="G302" s="1352">
        <v>4.8</v>
      </c>
      <c r="H302" s="1348"/>
      <c r="I302" s="922"/>
      <c r="J302" s="1354">
        <v>19</v>
      </c>
      <c r="K302" s="1051">
        <v>2</v>
      </c>
      <c r="L302" s="1051"/>
      <c r="M302" s="17" t="s">
        <v>4733</v>
      </c>
      <c r="N302" s="922"/>
      <c r="O302" s="985"/>
      <c r="P302" s="1336">
        <v>1</v>
      </c>
      <c r="Q302" s="1338"/>
      <c r="R302" s="1049">
        <v>14</v>
      </c>
    </row>
    <row r="303" spans="1:18">
      <c r="A303" s="1049">
        <v>15</v>
      </c>
      <c r="B303" s="17" t="s">
        <v>4955</v>
      </c>
      <c r="C303" s="985"/>
      <c r="D303" s="17" t="s">
        <v>4731</v>
      </c>
      <c r="E303" s="985"/>
      <c r="F303" s="1342">
        <v>34.5</v>
      </c>
      <c r="G303" s="1352">
        <v>4.8</v>
      </c>
      <c r="H303" s="1348"/>
      <c r="I303" s="922"/>
      <c r="J303" s="1354">
        <v>5</v>
      </c>
      <c r="K303" s="1051">
        <v>3</v>
      </c>
      <c r="L303" s="1051"/>
      <c r="M303" s="922"/>
      <c r="N303" s="922"/>
      <c r="O303" s="985"/>
      <c r="P303" s="1336"/>
      <c r="Q303" s="1338"/>
      <c r="R303" s="1049">
        <v>15</v>
      </c>
    </row>
    <row r="304" spans="1:18">
      <c r="A304" s="1049">
        <v>16</v>
      </c>
      <c r="B304" s="17" t="s">
        <v>4956</v>
      </c>
      <c r="C304" s="985"/>
      <c r="D304" s="17" t="s">
        <v>4731</v>
      </c>
      <c r="E304" s="985"/>
      <c r="F304" s="1342">
        <v>46</v>
      </c>
      <c r="G304" s="1352">
        <v>12.5</v>
      </c>
      <c r="H304" s="1348"/>
      <c r="I304" s="922"/>
      <c r="J304" s="1354">
        <v>6</v>
      </c>
      <c r="K304" s="1051">
        <v>3</v>
      </c>
      <c r="L304" s="1051"/>
      <c r="M304" s="17" t="s">
        <v>4733</v>
      </c>
      <c r="N304" s="922"/>
      <c r="O304" s="985"/>
      <c r="P304" s="1336">
        <v>1</v>
      </c>
      <c r="Q304" s="1338"/>
      <c r="R304" s="1049">
        <v>16</v>
      </c>
    </row>
    <row r="305" spans="1:18">
      <c r="A305" s="1034">
        <v>17</v>
      </c>
      <c r="B305" s="17" t="s">
        <v>4956</v>
      </c>
      <c r="C305" s="985"/>
      <c r="D305" s="17" t="s">
        <v>4732</v>
      </c>
      <c r="E305" s="985"/>
      <c r="F305" s="1342">
        <v>46</v>
      </c>
      <c r="G305" s="1352">
        <v>34.5</v>
      </c>
      <c r="H305" s="1348"/>
      <c r="I305" s="922"/>
      <c r="J305" s="1354">
        <v>28</v>
      </c>
      <c r="K305" s="1051">
        <v>2</v>
      </c>
      <c r="L305" s="1051"/>
      <c r="M305" s="922"/>
      <c r="N305" s="922"/>
      <c r="O305" s="985"/>
      <c r="P305" s="1336"/>
      <c r="Q305" s="1338"/>
      <c r="R305" s="1034">
        <v>17</v>
      </c>
    </row>
    <row r="306" spans="1:18">
      <c r="A306" s="1034">
        <v>18</v>
      </c>
      <c r="B306" s="17" t="s">
        <v>4957</v>
      </c>
      <c r="C306" s="985"/>
      <c r="D306" s="17" t="s">
        <v>4731</v>
      </c>
      <c r="E306" s="985"/>
      <c r="F306" s="1342">
        <v>34.5</v>
      </c>
      <c r="G306" s="1352">
        <v>7.2</v>
      </c>
      <c r="H306" s="1348"/>
      <c r="I306" s="922"/>
      <c r="J306" s="1348">
        <v>14</v>
      </c>
      <c r="K306" s="1051">
        <v>3</v>
      </c>
      <c r="L306" s="1051">
        <v>1</v>
      </c>
      <c r="M306" s="17" t="s">
        <v>4733</v>
      </c>
      <c r="N306" s="922"/>
      <c r="O306" s="985"/>
      <c r="P306" s="1336">
        <v>1</v>
      </c>
      <c r="Q306" s="1338"/>
      <c r="R306" s="1034">
        <v>18</v>
      </c>
    </row>
    <row r="307" spans="1:18">
      <c r="A307" s="1034">
        <v>19</v>
      </c>
      <c r="B307" s="17" t="s">
        <v>4958</v>
      </c>
      <c r="C307" s="985"/>
      <c r="D307" s="17" t="s">
        <v>4732</v>
      </c>
      <c r="E307" s="985"/>
      <c r="F307" s="1342">
        <v>65.8</v>
      </c>
      <c r="G307" s="1352">
        <v>46</v>
      </c>
      <c r="H307" s="1348"/>
      <c r="I307" s="922"/>
      <c r="J307" s="1348">
        <v>50</v>
      </c>
      <c r="K307" s="1051">
        <v>3</v>
      </c>
      <c r="L307" s="1051">
        <v>1</v>
      </c>
      <c r="M307" s="922"/>
      <c r="N307" s="922"/>
      <c r="O307" s="985"/>
      <c r="P307" s="1336"/>
      <c r="Q307" s="1338"/>
      <c r="R307" s="1034">
        <v>19</v>
      </c>
    </row>
    <row r="308" spans="1:18">
      <c r="A308" s="1034">
        <v>20</v>
      </c>
      <c r="B308" s="17" t="s">
        <v>4959</v>
      </c>
      <c r="C308" s="985"/>
      <c r="D308" s="17" t="s">
        <v>4731</v>
      </c>
      <c r="E308" s="985"/>
      <c r="F308" s="1342">
        <v>34.5</v>
      </c>
      <c r="G308" s="1352">
        <v>4.8</v>
      </c>
      <c r="H308" s="1348"/>
      <c r="I308" s="922"/>
      <c r="J308" s="1348">
        <v>5</v>
      </c>
      <c r="K308" s="1051">
        <v>3</v>
      </c>
      <c r="L308" s="1051"/>
      <c r="M308" s="17" t="s">
        <v>4733</v>
      </c>
      <c r="N308" s="922"/>
      <c r="O308" s="985"/>
      <c r="P308" s="1336">
        <v>1</v>
      </c>
      <c r="Q308" s="1338"/>
      <c r="R308" s="1034">
        <v>20</v>
      </c>
    </row>
    <row r="309" spans="1:18">
      <c r="A309" s="1034">
        <v>21</v>
      </c>
      <c r="B309" s="17" t="s">
        <v>4959</v>
      </c>
      <c r="C309" s="985"/>
      <c r="D309" s="17" t="s">
        <v>4731</v>
      </c>
      <c r="E309" s="985"/>
      <c r="F309" s="1342">
        <v>34.5</v>
      </c>
      <c r="G309" s="1352">
        <v>12.5</v>
      </c>
      <c r="H309" s="1348"/>
      <c r="I309" s="922"/>
      <c r="J309" s="1348">
        <v>6</v>
      </c>
      <c r="K309" s="1051">
        <v>1</v>
      </c>
      <c r="L309" s="1051"/>
      <c r="M309" s="922"/>
      <c r="N309" s="922"/>
      <c r="O309" s="985"/>
      <c r="P309" s="1336"/>
      <c r="Q309" s="1338"/>
      <c r="R309" s="1034">
        <v>21</v>
      </c>
    </row>
    <row r="310" spans="1:18">
      <c r="A310" s="1034">
        <v>22</v>
      </c>
      <c r="B310" s="17" t="s">
        <v>4960</v>
      </c>
      <c r="C310" s="985"/>
      <c r="D310" s="17" t="s">
        <v>4731</v>
      </c>
      <c r="E310" s="985"/>
      <c r="F310" s="1342">
        <v>46</v>
      </c>
      <c r="G310" s="1352">
        <v>2.4</v>
      </c>
      <c r="H310" s="1348"/>
      <c r="I310" s="922"/>
      <c r="J310" s="1348">
        <v>3</v>
      </c>
      <c r="K310" s="1051">
        <v>3</v>
      </c>
      <c r="L310" s="1051"/>
      <c r="M310" s="922"/>
      <c r="N310" s="922"/>
      <c r="O310" s="985"/>
      <c r="P310" s="1336"/>
      <c r="Q310" s="1338"/>
      <c r="R310" s="1034">
        <v>22</v>
      </c>
    </row>
    <row r="311" spans="1:18">
      <c r="A311" s="1034">
        <v>23</v>
      </c>
      <c r="B311" s="17" t="s">
        <v>4961</v>
      </c>
      <c r="C311" s="985"/>
      <c r="D311" s="17" t="s">
        <v>4731</v>
      </c>
      <c r="E311" s="985"/>
      <c r="F311" s="1342">
        <v>34.5</v>
      </c>
      <c r="G311" s="1352">
        <v>4.8</v>
      </c>
      <c r="H311" s="1348"/>
      <c r="I311" s="922"/>
      <c r="J311" s="1348">
        <v>3</v>
      </c>
      <c r="K311" s="1051">
        <v>3</v>
      </c>
      <c r="L311" s="1051"/>
      <c r="M311" s="17" t="s">
        <v>4733</v>
      </c>
      <c r="N311" s="922"/>
      <c r="O311" s="985"/>
      <c r="P311" s="1336">
        <v>1</v>
      </c>
      <c r="Q311" s="1338"/>
      <c r="R311" s="1034">
        <v>23</v>
      </c>
    </row>
    <row r="312" spans="1:18">
      <c r="A312" s="1034">
        <v>24</v>
      </c>
      <c r="B312" s="17" t="s">
        <v>4962</v>
      </c>
      <c r="C312" s="985"/>
      <c r="D312" s="17" t="s">
        <v>4731</v>
      </c>
      <c r="E312" s="985"/>
      <c r="F312" s="1342">
        <v>34.5</v>
      </c>
      <c r="G312" s="1352">
        <v>12.5</v>
      </c>
      <c r="H312" s="1348"/>
      <c r="I312" s="922"/>
      <c r="J312" s="1348">
        <v>11</v>
      </c>
      <c r="K312" s="1051">
        <v>1</v>
      </c>
      <c r="L312" s="1051"/>
      <c r="M312" s="17" t="s">
        <v>4733</v>
      </c>
      <c r="N312" s="922"/>
      <c r="O312" s="985"/>
      <c r="P312" s="1336">
        <v>1</v>
      </c>
      <c r="Q312" s="1338"/>
      <c r="R312" s="1034">
        <v>24</v>
      </c>
    </row>
    <row r="313" spans="1:18">
      <c r="A313" s="1034">
        <v>25</v>
      </c>
      <c r="B313" s="17" t="s">
        <v>4963</v>
      </c>
      <c r="C313" s="985"/>
      <c r="D313" s="17" t="s">
        <v>4731</v>
      </c>
      <c r="E313" s="985"/>
      <c r="F313" s="1342">
        <v>115</v>
      </c>
      <c r="G313" s="1352">
        <v>13.2</v>
      </c>
      <c r="H313" s="1348"/>
      <c r="I313" s="922"/>
      <c r="J313" s="1348">
        <v>80</v>
      </c>
      <c r="K313" s="1051">
        <v>3</v>
      </c>
      <c r="L313" s="1051">
        <v>1</v>
      </c>
      <c r="M313" s="922"/>
      <c r="N313" s="922"/>
      <c r="O313" s="985"/>
      <c r="P313" s="1336"/>
      <c r="Q313" s="1338"/>
      <c r="R313" s="1034">
        <v>25</v>
      </c>
    </row>
    <row r="314" spans="1:18">
      <c r="A314" s="1034">
        <v>26</v>
      </c>
      <c r="B314" s="17" t="s">
        <v>4963</v>
      </c>
      <c r="C314" s="985"/>
      <c r="D314" s="17" t="s">
        <v>4732</v>
      </c>
      <c r="E314" s="985"/>
      <c r="F314" s="1342">
        <v>115</v>
      </c>
      <c r="G314" s="1352">
        <v>46</v>
      </c>
      <c r="H314" s="1348"/>
      <c r="I314" s="922"/>
      <c r="J314" s="1348">
        <v>56</v>
      </c>
      <c r="K314" s="1051">
        <v>1</v>
      </c>
      <c r="L314" s="1051"/>
      <c r="M314" s="922"/>
      <c r="N314" s="922"/>
      <c r="O314" s="985"/>
      <c r="P314" s="1336"/>
      <c r="Q314" s="1338"/>
      <c r="R314" s="1034">
        <v>26</v>
      </c>
    </row>
    <row r="315" spans="1:18">
      <c r="A315" s="1034">
        <v>27</v>
      </c>
      <c r="B315" s="17" t="s">
        <v>4964</v>
      </c>
      <c r="C315" s="985"/>
      <c r="D315" s="17" t="s">
        <v>4732</v>
      </c>
      <c r="E315" s="985"/>
      <c r="F315" s="1342">
        <v>115</v>
      </c>
      <c r="G315" s="1352">
        <v>34.5</v>
      </c>
      <c r="H315" s="1348"/>
      <c r="I315" s="922"/>
      <c r="J315" s="1348">
        <v>56</v>
      </c>
      <c r="K315" s="1051">
        <v>1</v>
      </c>
      <c r="L315" s="1051"/>
      <c r="M315" s="922"/>
      <c r="N315" s="922"/>
      <c r="O315" s="985"/>
      <c r="P315" s="1336"/>
      <c r="Q315" s="1338"/>
      <c r="R315" s="1034">
        <v>27</v>
      </c>
    </row>
    <row r="316" spans="1:18">
      <c r="A316" s="1034">
        <v>28</v>
      </c>
      <c r="B316" s="17" t="s">
        <v>4965</v>
      </c>
      <c r="C316" s="985"/>
      <c r="D316" s="17" t="s">
        <v>4731</v>
      </c>
      <c r="E316" s="985"/>
      <c r="F316" s="1342">
        <v>12.5</v>
      </c>
      <c r="G316" s="1352">
        <v>4.8</v>
      </c>
      <c r="H316" s="1348"/>
      <c r="I316" s="922"/>
      <c r="J316" s="1348">
        <v>3</v>
      </c>
      <c r="K316" s="1051">
        <v>3</v>
      </c>
      <c r="L316" s="1051"/>
      <c r="M316" s="922"/>
      <c r="N316" s="922"/>
      <c r="O316" s="985"/>
      <c r="P316" s="1336"/>
      <c r="Q316" s="1338"/>
      <c r="R316" s="1034">
        <v>28</v>
      </c>
    </row>
    <row r="317" spans="1:18">
      <c r="A317" s="1034">
        <v>29</v>
      </c>
      <c r="B317" s="17" t="s">
        <v>4965</v>
      </c>
      <c r="C317" s="985"/>
      <c r="D317" s="17" t="s">
        <v>4731</v>
      </c>
      <c r="E317" s="985"/>
      <c r="F317" s="1342">
        <v>46</v>
      </c>
      <c r="G317" s="1352">
        <v>12.5</v>
      </c>
      <c r="H317" s="1348"/>
      <c r="I317" s="922"/>
      <c r="J317" s="1348">
        <v>11</v>
      </c>
      <c r="K317" s="1051">
        <v>1</v>
      </c>
      <c r="L317" s="1051"/>
      <c r="M317" s="922"/>
      <c r="N317" s="922"/>
      <c r="O317" s="985"/>
      <c r="P317" s="1336"/>
      <c r="Q317" s="1338"/>
      <c r="R317" s="1034">
        <v>29</v>
      </c>
    </row>
    <row r="318" spans="1:18">
      <c r="A318" s="1034">
        <v>30</v>
      </c>
      <c r="B318" s="17" t="s">
        <v>4966</v>
      </c>
      <c r="C318" s="985"/>
      <c r="D318" s="17" t="s">
        <v>4731</v>
      </c>
      <c r="E318" s="985"/>
      <c r="F318" s="1342">
        <v>46</v>
      </c>
      <c r="G318" s="1352">
        <v>4.8</v>
      </c>
      <c r="H318" s="1348"/>
      <c r="I318" s="922"/>
      <c r="J318" s="1348">
        <v>11</v>
      </c>
      <c r="K318" s="1051">
        <v>1</v>
      </c>
      <c r="L318" s="1051"/>
      <c r="M318" s="922"/>
      <c r="N318" s="922"/>
      <c r="O318" s="985"/>
      <c r="P318" s="1336"/>
      <c r="Q318" s="1338"/>
      <c r="R318" s="1034">
        <v>30</v>
      </c>
    </row>
    <row r="319" spans="1:18">
      <c r="A319" s="1034">
        <v>31</v>
      </c>
      <c r="B319" s="17" t="s">
        <v>4966</v>
      </c>
      <c r="C319" s="985"/>
      <c r="D319" s="17" t="s">
        <v>4731</v>
      </c>
      <c r="E319" s="985"/>
      <c r="F319" s="1342">
        <v>46</v>
      </c>
      <c r="G319" s="1352">
        <v>13.2</v>
      </c>
      <c r="H319" s="1348"/>
      <c r="I319" s="922"/>
      <c r="J319" s="1348">
        <v>7</v>
      </c>
      <c r="K319" s="1051">
        <v>1</v>
      </c>
      <c r="L319" s="1051"/>
      <c r="M319" s="922"/>
      <c r="N319" s="922"/>
      <c r="O319" s="985"/>
      <c r="P319" s="1336"/>
      <c r="Q319" s="1338"/>
      <c r="R319" s="1034">
        <v>31</v>
      </c>
    </row>
    <row r="320" spans="1:18">
      <c r="A320" s="1034">
        <v>32</v>
      </c>
      <c r="B320" s="17" t="s">
        <v>4967</v>
      </c>
      <c r="C320" s="985"/>
      <c r="D320" s="17" t="s">
        <v>4731</v>
      </c>
      <c r="E320" s="985"/>
      <c r="F320" s="1342">
        <v>46</v>
      </c>
      <c r="G320" s="1352">
        <v>4.8</v>
      </c>
      <c r="H320" s="1348"/>
      <c r="I320" s="922"/>
      <c r="J320" s="1348">
        <v>8</v>
      </c>
      <c r="K320" s="1051">
        <v>3</v>
      </c>
      <c r="L320" s="1051"/>
      <c r="M320" s="922"/>
      <c r="N320" s="922"/>
      <c r="O320" s="985"/>
      <c r="P320" s="1336"/>
      <c r="Q320" s="1338"/>
      <c r="R320" s="1034">
        <v>32</v>
      </c>
    </row>
    <row r="321" spans="1:18">
      <c r="A321" s="1034">
        <v>33</v>
      </c>
      <c r="B321" s="17" t="s">
        <v>4968</v>
      </c>
      <c r="C321" s="985"/>
      <c r="D321" s="17" t="s">
        <v>4731</v>
      </c>
      <c r="E321" s="985"/>
      <c r="F321" s="1342">
        <v>46</v>
      </c>
      <c r="G321" s="1352">
        <v>6.9</v>
      </c>
      <c r="H321" s="1348"/>
      <c r="I321" s="922"/>
      <c r="J321" s="1348">
        <v>16</v>
      </c>
      <c r="K321" s="1051">
        <v>1</v>
      </c>
      <c r="L321" s="1051"/>
      <c r="M321" s="17" t="s">
        <v>4734</v>
      </c>
      <c r="N321" s="922"/>
      <c r="O321" s="985"/>
      <c r="P321" s="1336">
        <v>1</v>
      </c>
      <c r="Q321" s="1338"/>
      <c r="R321" s="1034">
        <v>33</v>
      </c>
    </row>
    <row r="322" spans="1:18">
      <c r="A322" s="1034">
        <v>34</v>
      </c>
      <c r="B322" s="17" t="s">
        <v>4968</v>
      </c>
      <c r="C322" s="985"/>
      <c r="D322" s="17" t="s">
        <v>4732</v>
      </c>
      <c r="E322" s="985"/>
      <c r="F322" s="1342">
        <v>115</v>
      </c>
      <c r="G322" s="1352">
        <v>46</v>
      </c>
      <c r="H322" s="1348"/>
      <c r="I322" s="922"/>
      <c r="J322" s="1348">
        <v>33</v>
      </c>
      <c r="K322" s="1051">
        <v>3</v>
      </c>
      <c r="L322" s="1051"/>
      <c r="M322" s="922"/>
      <c r="N322" s="922"/>
      <c r="O322" s="985"/>
      <c r="P322" s="1336"/>
      <c r="Q322" s="1338"/>
      <c r="R322" s="1034">
        <v>34</v>
      </c>
    </row>
    <row r="323" spans="1:18">
      <c r="A323" s="1034">
        <v>35</v>
      </c>
      <c r="B323" s="17" t="s">
        <v>4969</v>
      </c>
      <c r="C323" s="985"/>
      <c r="D323" s="17" t="s">
        <v>4731</v>
      </c>
      <c r="E323" s="985"/>
      <c r="F323" s="1342">
        <v>34.5</v>
      </c>
      <c r="G323" s="1352">
        <v>5.04</v>
      </c>
      <c r="H323" s="1348"/>
      <c r="I323" s="922"/>
      <c r="J323" s="1348">
        <v>7</v>
      </c>
      <c r="K323" s="1051">
        <v>1</v>
      </c>
      <c r="L323" s="1051"/>
      <c r="M323" s="922"/>
      <c r="N323" s="922"/>
      <c r="O323" s="985"/>
      <c r="P323" s="1336"/>
      <c r="Q323" s="1338"/>
      <c r="R323" s="1034">
        <v>35</v>
      </c>
    </row>
    <row r="324" spans="1:18">
      <c r="A324" s="1034">
        <v>37</v>
      </c>
      <c r="B324" s="17" t="s">
        <v>4970</v>
      </c>
      <c r="C324" s="985"/>
      <c r="D324" s="17" t="s">
        <v>4731</v>
      </c>
      <c r="E324" s="985"/>
      <c r="F324" s="1342">
        <v>34.5</v>
      </c>
      <c r="G324" s="1352">
        <v>12.5</v>
      </c>
      <c r="H324" s="1348"/>
      <c r="I324" s="922"/>
      <c r="J324" s="1348">
        <v>23</v>
      </c>
      <c r="K324" s="1051">
        <v>1</v>
      </c>
      <c r="L324" s="1051"/>
      <c r="M324" s="17" t="s">
        <v>4733</v>
      </c>
      <c r="N324" s="922"/>
      <c r="O324" s="985"/>
      <c r="P324" s="1336">
        <v>1</v>
      </c>
      <c r="Q324" s="1338"/>
      <c r="R324" s="1034">
        <v>37</v>
      </c>
    </row>
    <row r="325" spans="1:18">
      <c r="A325" s="1034">
        <v>38</v>
      </c>
      <c r="B325" s="17" t="s">
        <v>4971</v>
      </c>
      <c r="C325" s="985"/>
      <c r="D325" s="17" t="s">
        <v>4731</v>
      </c>
      <c r="E325" s="985"/>
      <c r="F325" s="1342">
        <v>115</v>
      </c>
      <c r="G325" s="1352">
        <v>12.5</v>
      </c>
      <c r="H325" s="1348"/>
      <c r="I325" s="922"/>
      <c r="J325" s="1348">
        <v>50</v>
      </c>
      <c r="K325" s="1051">
        <v>1</v>
      </c>
      <c r="L325" s="1051"/>
      <c r="M325" s="17" t="s">
        <v>4733</v>
      </c>
      <c r="N325" s="922"/>
      <c r="O325" s="985"/>
      <c r="P325" s="1336">
        <v>1</v>
      </c>
      <c r="Q325" s="1338"/>
      <c r="R325" s="1034">
        <v>38</v>
      </c>
    </row>
    <row r="326" spans="1:18">
      <c r="A326" s="1034">
        <v>39</v>
      </c>
      <c r="B326" s="17" t="s">
        <v>4972</v>
      </c>
      <c r="C326" s="985"/>
      <c r="D326" s="17" t="s">
        <v>4731</v>
      </c>
      <c r="E326" s="985"/>
      <c r="F326" s="1342">
        <v>34.5</v>
      </c>
      <c r="G326" s="1352">
        <v>12.5</v>
      </c>
      <c r="H326" s="1348"/>
      <c r="I326" s="922"/>
      <c r="J326" s="1348">
        <v>35</v>
      </c>
      <c r="K326" s="1051">
        <v>2</v>
      </c>
      <c r="L326" s="1051"/>
      <c r="M326" s="17" t="s">
        <v>4733</v>
      </c>
      <c r="N326" s="922"/>
      <c r="O326" s="985"/>
      <c r="P326" s="1336">
        <v>1</v>
      </c>
      <c r="Q326" s="1338"/>
      <c r="R326" s="1034">
        <v>39</v>
      </c>
    </row>
    <row r="327" spans="1:18">
      <c r="A327" s="1034">
        <v>40</v>
      </c>
      <c r="B327" s="17" t="s">
        <v>4973</v>
      </c>
      <c r="C327" s="985"/>
      <c r="D327" s="17" t="s">
        <v>4731</v>
      </c>
      <c r="E327" s="985"/>
      <c r="F327" s="1342">
        <v>34.5</v>
      </c>
      <c r="G327" s="1352">
        <v>12.5</v>
      </c>
      <c r="H327" s="1348"/>
      <c r="I327" s="922"/>
      <c r="J327" s="1348">
        <v>44</v>
      </c>
      <c r="K327" s="1051">
        <v>3</v>
      </c>
      <c r="L327" s="1051"/>
      <c r="M327" s="922"/>
      <c r="N327" s="922"/>
      <c r="O327" s="985"/>
      <c r="P327" s="1336"/>
      <c r="Q327" s="1338"/>
      <c r="R327" s="1034">
        <v>40</v>
      </c>
    </row>
    <row r="328" spans="1:18">
      <c r="A328" s="1034">
        <v>41</v>
      </c>
      <c r="B328" s="17" t="s">
        <v>4973</v>
      </c>
      <c r="C328" s="985"/>
      <c r="D328" s="17" t="s">
        <v>4732</v>
      </c>
      <c r="E328" s="985"/>
      <c r="F328" s="1342">
        <v>115</v>
      </c>
      <c r="G328" s="1352">
        <v>34.5</v>
      </c>
      <c r="H328" s="1348"/>
      <c r="I328" s="922"/>
      <c r="J328" s="1348">
        <v>112</v>
      </c>
      <c r="K328" s="1051">
        <v>2</v>
      </c>
      <c r="L328" s="1051"/>
      <c r="M328" s="922"/>
      <c r="N328" s="922"/>
      <c r="O328" s="985"/>
      <c r="P328" s="1336"/>
      <c r="Q328" s="1338"/>
      <c r="R328" s="1034">
        <v>41</v>
      </c>
    </row>
    <row r="329" spans="1:18">
      <c r="A329" s="1034">
        <v>42</v>
      </c>
      <c r="B329" s="17" t="s">
        <v>4974</v>
      </c>
      <c r="C329" s="985"/>
      <c r="D329" s="17" t="s">
        <v>4731</v>
      </c>
      <c r="E329" s="985"/>
      <c r="F329" s="1342">
        <v>115</v>
      </c>
      <c r="G329" s="1352">
        <v>12.5</v>
      </c>
      <c r="H329" s="1348"/>
      <c r="I329" s="922"/>
      <c r="J329" s="1348">
        <v>38</v>
      </c>
      <c r="K329" s="1051">
        <v>1</v>
      </c>
      <c r="L329" s="1051"/>
      <c r="M329" s="2902" t="s">
        <v>4733</v>
      </c>
      <c r="N329" s="922"/>
      <c r="O329" s="985"/>
      <c r="P329" s="1336">
        <v>1</v>
      </c>
      <c r="Q329" s="1338"/>
      <c r="R329" s="1034">
        <v>42</v>
      </c>
    </row>
    <row r="330" spans="1:18">
      <c r="A330" s="1034">
        <v>43</v>
      </c>
      <c r="B330" s="17" t="s">
        <v>4975</v>
      </c>
      <c r="C330" s="985"/>
      <c r="D330" s="17" t="s">
        <v>4731</v>
      </c>
      <c r="E330" s="985"/>
      <c r="F330" s="1342">
        <v>34.5</v>
      </c>
      <c r="G330" s="1352">
        <v>4.8</v>
      </c>
      <c r="H330" s="1348"/>
      <c r="I330" s="922"/>
      <c r="J330" s="1348">
        <v>9</v>
      </c>
      <c r="K330" s="1051">
        <v>1</v>
      </c>
      <c r="L330" s="1051"/>
      <c r="M330" s="2902" t="s">
        <v>4735</v>
      </c>
      <c r="N330" s="922"/>
      <c r="O330" s="985"/>
      <c r="P330" s="1336">
        <v>4</v>
      </c>
      <c r="Q330" s="1338"/>
      <c r="R330" s="1034">
        <v>43</v>
      </c>
    </row>
    <row r="331" spans="1:18">
      <c r="A331" s="1034">
        <v>44</v>
      </c>
      <c r="B331" s="17" t="s">
        <v>4976</v>
      </c>
      <c r="C331" s="985"/>
      <c r="D331" s="17" t="s">
        <v>4731</v>
      </c>
      <c r="E331" s="985"/>
      <c r="F331" s="1342">
        <v>34.5</v>
      </c>
      <c r="G331" s="1352">
        <v>12.5</v>
      </c>
      <c r="H331" s="1348"/>
      <c r="I331" s="922"/>
      <c r="J331" s="1348">
        <v>23</v>
      </c>
      <c r="K331" s="1051">
        <v>6</v>
      </c>
      <c r="L331" s="1051"/>
      <c r="M331" s="2902" t="s">
        <v>4733</v>
      </c>
      <c r="N331" s="922"/>
      <c r="O331" s="985"/>
      <c r="P331" s="1336">
        <v>1</v>
      </c>
      <c r="Q331" s="1338"/>
      <c r="R331" s="1034">
        <v>44</v>
      </c>
    </row>
    <row r="332" spans="1:18">
      <c r="A332" s="1034">
        <v>45</v>
      </c>
      <c r="B332" s="17" t="s">
        <v>4977</v>
      </c>
      <c r="C332" s="985"/>
      <c r="D332" s="17" t="s">
        <v>4731</v>
      </c>
      <c r="E332" s="985"/>
      <c r="F332" s="1342">
        <v>34.5</v>
      </c>
      <c r="G332" s="1352">
        <v>4.8</v>
      </c>
      <c r="H332" s="1348"/>
      <c r="I332" s="922"/>
      <c r="J332" s="1348">
        <v>1</v>
      </c>
      <c r="K332" s="1051">
        <v>3</v>
      </c>
      <c r="L332" s="1051"/>
      <c r="M332" s="922"/>
      <c r="N332" s="922"/>
      <c r="O332" s="985"/>
      <c r="P332" s="1336"/>
      <c r="Q332" s="1338"/>
      <c r="R332" s="1034">
        <v>45</v>
      </c>
    </row>
    <row r="333" spans="1:18">
      <c r="A333" s="1034">
        <v>46</v>
      </c>
      <c r="B333" s="17" t="s">
        <v>4977</v>
      </c>
      <c r="C333" s="985"/>
      <c r="D333" s="17" t="s">
        <v>4731</v>
      </c>
      <c r="E333" s="985"/>
      <c r="F333" s="1342">
        <v>34.5</v>
      </c>
      <c r="G333" s="1352">
        <v>12.5</v>
      </c>
      <c r="H333" s="1348"/>
      <c r="I333" s="922"/>
      <c r="J333" s="1348">
        <v>5</v>
      </c>
      <c r="K333" s="1051">
        <v>3</v>
      </c>
      <c r="L333" s="1051">
        <v>1</v>
      </c>
      <c r="M333" s="922"/>
      <c r="N333" s="922"/>
      <c r="O333" s="985"/>
      <c r="P333" s="1336"/>
      <c r="Q333" s="1338"/>
      <c r="R333" s="1034">
        <v>46</v>
      </c>
    </row>
    <row r="334" spans="1:18">
      <c r="A334" s="1034">
        <v>47</v>
      </c>
      <c r="B334" s="17" t="s">
        <v>4978</v>
      </c>
      <c r="C334" s="985"/>
      <c r="D334" s="17" t="s">
        <v>4731</v>
      </c>
      <c r="E334" s="985"/>
      <c r="F334" s="1342">
        <v>34.5</v>
      </c>
      <c r="G334" s="1352">
        <v>4.8</v>
      </c>
      <c r="H334" s="1348"/>
      <c r="I334" s="922"/>
      <c r="J334" s="1348">
        <v>11</v>
      </c>
      <c r="K334" s="1051">
        <v>3</v>
      </c>
      <c r="L334" s="1051"/>
      <c r="M334" s="2902" t="s">
        <v>4733</v>
      </c>
      <c r="N334" s="922"/>
      <c r="O334" s="985"/>
      <c r="P334" s="1336">
        <v>1</v>
      </c>
      <c r="Q334" s="1338"/>
      <c r="R334" s="1034">
        <v>47</v>
      </c>
    </row>
    <row r="335" spans="1:18">
      <c r="A335" s="1034">
        <v>48</v>
      </c>
      <c r="B335" s="17" t="s">
        <v>4979</v>
      </c>
      <c r="C335" s="985"/>
      <c r="D335" s="17" t="s">
        <v>4731</v>
      </c>
      <c r="E335" s="985"/>
      <c r="F335" s="1342">
        <v>46</v>
      </c>
      <c r="G335" s="1352">
        <v>12.5</v>
      </c>
      <c r="H335" s="1348"/>
      <c r="I335" s="922"/>
      <c r="J335" s="1348">
        <v>11</v>
      </c>
      <c r="K335" s="1051">
        <v>3</v>
      </c>
      <c r="L335" s="1051"/>
      <c r="M335" s="922"/>
      <c r="N335" s="922"/>
      <c r="O335" s="985"/>
      <c r="P335" s="1336"/>
      <c r="Q335" s="1338"/>
      <c r="R335" s="1034">
        <v>48</v>
      </c>
    </row>
    <row r="336" spans="1:18">
      <c r="A336" s="1034">
        <v>49</v>
      </c>
      <c r="B336" s="17" t="s">
        <v>4980</v>
      </c>
      <c r="C336" s="985"/>
      <c r="D336" s="17" t="s">
        <v>4731</v>
      </c>
      <c r="E336" s="985"/>
      <c r="F336" s="1342">
        <v>34.5</v>
      </c>
      <c r="G336" s="1352">
        <v>4.8</v>
      </c>
      <c r="H336" s="1348"/>
      <c r="I336" s="922"/>
      <c r="J336" s="1348">
        <v>5</v>
      </c>
      <c r="K336" s="1051">
        <v>3</v>
      </c>
      <c r="L336" s="1051"/>
      <c r="M336" s="922"/>
      <c r="N336" s="922"/>
      <c r="O336" s="985"/>
      <c r="P336" s="1336"/>
      <c r="Q336" s="1338"/>
      <c r="R336" s="1034">
        <v>49</v>
      </c>
    </row>
    <row r="337" spans="1:18">
      <c r="A337" s="1034">
        <v>50</v>
      </c>
      <c r="B337" s="17" t="s">
        <v>4981</v>
      </c>
      <c r="C337" s="985"/>
      <c r="D337" s="17" t="s">
        <v>4731</v>
      </c>
      <c r="E337" s="985"/>
      <c r="F337" s="1342">
        <v>34.5</v>
      </c>
      <c r="G337" s="1352">
        <v>4.8</v>
      </c>
      <c r="H337" s="1348"/>
      <c r="I337" s="922"/>
      <c r="J337" s="1348">
        <v>3</v>
      </c>
      <c r="K337" s="1051">
        <v>3</v>
      </c>
      <c r="L337" s="1051"/>
      <c r="M337" s="922"/>
      <c r="N337" s="922"/>
      <c r="O337" s="985"/>
      <c r="P337" s="1336"/>
      <c r="Q337" s="1338"/>
      <c r="R337" s="1034">
        <v>50</v>
      </c>
    </row>
    <row r="338" spans="1:18">
      <c r="A338" s="1034">
        <v>51</v>
      </c>
      <c r="B338" s="17" t="s">
        <v>4982</v>
      </c>
      <c r="C338" s="985"/>
      <c r="D338" s="17" t="s">
        <v>4731</v>
      </c>
      <c r="E338" s="985"/>
      <c r="F338" s="1342">
        <v>34.5</v>
      </c>
      <c r="G338" s="1352">
        <v>12.5</v>
      </c>
      <c r="H338" s="1348"/>
      <c r="I338" s="922"/>
      <c r="J338" s="1348">
        <v>27</v>
      </c>
      <c r="K338" s="1051">
        <v>2</v>
      </c>
      <c r="L338" s="1051"/>
      <c r="M338" s="922"/>
      <c r="N338" s="922"/>
      <c r="O338" s="985"/>
      <c r="P338" s="1336"/>
      <c r="Q338" s="1338"/>
      <c r="R338" s="1034">
        <v>51</v>
      </c>
    </row>
    <row r="339" spans="1:18">
      <c r="A339" s="1034">
        <v>52</v>
      </c>
      <c r="B339" s="17" t="s">
        <v>4983</v>
      </c>
      <c r="C339" s="985"/>
      <c r="D339" s="17" t="s">
        <v>4731</v>
      </c>
      <c r="E339" s="985"/>
      <c r="F339" s="1342">
        <v>34.5</v>
      </c>
      <c r="G339" s="1352">
        <v>12.5</v>
      </c>
      <c r="H339" s="1348"/>
      <c r="I339" s="922"/>
      <c r="J339" s="1348">
        <v>37</v>
      </c>
      <c r="K339" s="1051">
        <v>2</v>
      </c>
      <c r="L339" s="1051"/>
      <c r="M339" s="922"/>
      <c r="N339" s="922"/>
      <c r="O339" s="985"/>
      <c r="P339" s="1336"/>
      <c r="Q339" s="1338"/>
      <c r="R339" s="1034">
        <v>52</v>
      </c>
    </row>
    <row r="340" spans="1:18">
      <c r="A340" s="1034">
        <v>53</v>
      </c>
      <c r="B340" s="17" t="s">
        <v>4984</v>
      </c>
      <c r="C340" s="985"/>
      <c r="D340" s="17" t="s">
        <v>4731</v>
      </c>
      <c r="E340" s="985"/>
      <c r="F340" s="1342">
        <v>34.5</v>
      </c>
      <c r="G340" s="1352">
        <v>12.5</v>
      </c>
      <c r="H340" s="1348"/>
      <c r="I340" s="922"/>
      <c r="J340" s="1348">
        <v>45</v>
      </c>
      <c r="K340" s="1051">
        <v>2</v>
      </c>
      <c r="L340" s="1051"/>
      <c r="M340" s="17" t="s">
        <v>4733</v>
      </c>
      <c r="N340" s="922"/>
      <c r="O340" s="985"/>
      <c r="P340" s="1336">
        <v>1</v>
      </c>
      <c r="Q340" s="1338"/>
      <c r="R340" s="1034">
        <v>53</v>
      </c>
    </row>
    <row r="341" spans="1:18">
      <c r="A341" s="1034">
        <v>54</v>
      </c>
      <c r="B341" s="17" t="s">
        <v>4985</v>
      </c>
      <c r="C341" s="985"/>
      <c r="D341" s="17" t="s">
        <v>4731</v>
      </c>
      <c r="E341" s="985"/>
      <c r="F341" s="1342">
        <v>115</v>
      </c>
      <c r="G341" s="1352">
        <v>12.5</v>
      </c>
      <c r="H341" s="1348"/>
      <c r="I341" s="922"/>
      <c r="J341" s="1348">
        <v>7</v>
      </c>
      <c r="K341" s="1051">
        <v>3</v>
      </c>
      <c r="L341" s="1051">
        <v>1</v>
      </c>
      <c r="M341" s="922"/>
      <c r="N341" s="922"/>
      <c r="O341" s="985"/>
      <c r="P341" s="1336"/>
      <c r="Q341" s="1338"/>
      <c r="R341" s="1034">
        <v>54</v>
      </c>
    </row>
    <row r="342" spans="1:18">
      <c r="A342" s="1034">
        <v>55</v>
      </c>
      <c r="B342" s="17" t="s">
        <v>4986</v>
      </c>
      <c r="C342" s="985"/>
      <c r="D342" s="17" t="s">
        <v>4731</v>
      </c>
      <c r="E342" s="985"/>
      <c r="F342" s="1342">
        <v>34.5</v>
      </c>
      <c r="G342" s="1352">
        <v>4.8</v>
      </c>
      <c r="H342" s="1348"/>
      <c r="I342" s="922"/>
      <c r="J342" s="1348">
        <v>4</v>
      </c>
      <c r="K342" s="1051">
        <v>1</v>
      </c>
      <c r="L342" s="1051"/>
      <c r="M342" s="922"/>
      <c r="N342" s="922"/>
      <c r="O342" s="985"/>
      <c r="P342" s="1336"/>
      <c r="Q342" s="1338"/>
      <c r="R342" s="1034">
        <v>55</v>
      </c>
    </row>
    <row r="343" spans="1:18">
      <c r="A343" s="1034">
        <v>56</v>
      </c>
      <c r="B343" s="17" t="s">
        <v>4987</v>
      </c>
      <c r="C343" s="985"/>
      <c r="D343" s="17" t="s">
        <v>4731</v>
      </c>
      <c r="E343" s="985"/>
      <c r="F343" s="1342">
        <v>34.5</v>
      </c>
      <c r="G343" s="1352">
        <v>4.8</v>
      </c>
      <c r="H343" s="1348"/>
      <c r="I343" s="922"/>
      <c r="J343" s="1348">
        <v>3</v>
      </c>
      <c r="K343" s="1051">
        <v>3</v>
      </c>
      <c r="L343" s="1051"/>
      <c r="M343" s="922"/>
      <c r="N343" s="922"/>
      <c r="O343" s="985"/>
      <c r="P343" s="1336"/>
      <c r="Q343" s="1338"/>
      <c r="R343" s="1034">
        <v>56</v>
      </c>
    </row>
    <row r="344" spans="1:18">
      <c r="A344" s="1034">
        <v>57</v>
      </c>
      <c r="B344" s="17" t="s">
        <v>4988</v>
      </c>
      <c r="C344" s="985"/>
      <c r="D344" s="17" t="s">
        <v>4732</v>
      </c>
      <c r="E344" s="985"/>
      <c r="F344" s="1342">
        <v>115</v>
      </c>
      <c r="G344" s="1352">
        <v>34.5</v>
      </c>
      <c r="H344" s="1348"/>
      <c r="I344" s="922"/>
      <c r="J344" s="1348">
        <v>56</v>
      </c>
      <c r="K344" s="1051">
        <v>1</v>
      </c>
      <c r="L344" s="1051"/>
      <c r="M344" s="922"/>
      <c r="N344" s="922"/>
      <c r="O344" s="985"/>
      <c r="P344" s="1336"/>
      <c r="Q344" s="1338"/>
      <c r="R344" s="1034">
        <v>57</v>
      </c>
    </row>
    <row r="345" spans="1:18">
      <c r="A345" s="1034">
        <v>58</v>
      </c>
      <c r="B345" s="17" t="s">
        <v>4989</v>
      </c>
      <c r="C345" s="985"/>
      <c r="D345" s="17" t="s">
        <v>4731</v>
      </c>
      <c r="E345" s="985"/>
      <c r="F345" s="1342">
        <v>34.5</v>
      </c>
      <c r="G345" s="1352">
        <v>4.8</v>
      </c>
      <c r="H345" s="1348"/>
      <c r="I345" s="922"/>
      <c r="J345" s="1348">
        <v>3</v>
      </c>
      <c r="K345" s="1051">
        <v>3</v>
      </c>
      <c r="L345" s="1051"/>
      <c r="M345" s="922"/>
      <c r="N345" s="922"/>
      <c r="O345" s="985"/>
      <c r="P345" s="1336"/>
      <c r="Q345" s="1338"/>
      <c r="R345" s="1034">
        <v>58</v>
      </c>
    </row>
    <row r="346" spans="1:18" s="2903" customFormat="1">
      <c r="A346" s="1034">
        <v>59</v>
      </c>
      <c r="B346" s="17" t="s">
        <v>4990</v>
      </c>
      <c r="C346" s="985"/>
      <c r="D346" s="17" t="s">
        <v>4732</v>
      </c>
      <c r="E346" s="985"/>
      <c r="F346" s="1342">
        <v>115</v>
      </c>
      <c r="G346" s="1352">
        <v>34.5</v>
      </c>
      <c r="H346" s="1348"/>
      <c r="I346" s="922"/>
      <c r="J346" s="1348">
        <v>14</v>
      </c>
      <c r="K346" s="1051">
        <v>1</v>
      </c>
      <c r="L346" s="1051"/>
      <c r="M346" s="922"/>
      <c r="N346" s="922"/>
      <c r="O346" s="985"/>
      <c r="P346" s="1336"/>
      <c r="Q346" s="1338"/>
      <c r="R346" s="1034"/>
    </row>
    <row r="347" spans="1:18" ht="15.75" thickBot="1">
      <c r="A347" s="1053">
        <v>60</v>
      </c>
      <c r="B347" s="113" t="s">
        <v>4991</v>
      </c>
      <c r="C347" s="1001"/>
      <c r="D347" s="113" t="s">
        <v>4731</v>
      </c>
      <c r="E347" s="1001"/>
      <c r="F347" s="1343">
        <v>34.5</v>
      </c>
      <c r="G347" s="1353">
        <v>12.5</v>
      </c>
      <c r="H347" s="1349"/>
      <c r="I347" s="922"/>
      <c r="J347" s="1349">
        <v>14</v>
      </c>
      <c r="K347" s="1127">
        <v>1</v>
      </c>
      <c r="L347" s="1127"/>
      <c r="M347" s="113" t="s">
        <v>4735</v>
      </c>
      <c r="N347" s="974"/>
      <c r="O347" s="1001"/>
      <c r="P347" s="1337">
        <v>6</v>
      </c>
      <c r="Q347" s="1339"/>
      <c r="R347" s="1053">
        <v>59</v>
      </c>
    </row>
    <row r="348" spans="1:18">
      <c r="A348" s="2894"/>
      <c r="B348" s="2894"/>
      <c r="C348" s="2894"/>
      <c r="D348" s="2894"/>
      <c r="E348" s="2894"/>
      <c r="F348" s="2894"/>
      <c r="G348" s="2894"/>
      <c r="H348" s="2894"/>
      <c r="I348" s="2894"/>
      <c r="J348" s="2894"/>
      <c r="K348" s="2894"/>
      <c r="L348" s="2894"/>
      <c r="M348" s="2894"/>
      <c r="N348" s="2894"/>
      <c r="O348" s="2894"/>
      <c r="P348" s="2894"/>
      <c r="Q348" s="2894"/>
      <c r="R348" s="2894"/>
    </row>
    <row r="349" spans="1:18">
      <c r="A349" s="69" t="s">
        <v>5134</v>
      </c>
      <c r="B349" s="923"/>
      <c r="C349" s="923"/>
      <c r="D349" s="923"/>
      <c r="E349" s="923"/>
      <c r="F349" s="923"/>
      <c r="G349" s="923"/>
      <c r="H349" s="923"/>
      <c r="I349" s="922"/>
      <c r="J349" s="69" t="s">
        <v>5135</v>
      </c>
      <c r="K349" s="923"/>
      <c r="L349" s="923"/>
      <c r="M349" s="923"/>
      <c r="N349" s="923"/>
      <c r="O349" s="923"/>
      <c r="P349" s="923"/>
      <c r="Q349" s="923"/>
      <c r="R349" s="923"/>
    </row>
    <row r="352" spans="1:18" ht="16.5" thickBot="1">
      <c r="A352" s="990" t="str">
        <f>'Data Sheet'!$C$25</f>
        <v xml:space="preserve"> New York State Electric &amp; Gas Corporation</v>
      </c>
      <c r="B352" s="974"/>
      <c r="C352" s="974"/>
      <c r="D352" s="974"/>
      <c r="E352" s="974"/>
      <c r="F352" s="1054" t="str">
        <f>'Data Sheet'!$C$40</f>
        <v xml:space="preserve"> </v>
      </c>
      <c r="G352" s="974" t="str">
        <f>'Data Sheet'!$C$38</f>
        <v>12/31/2016</v>
      </c>
      <c r="H352" s="1036"/>
      <c r="I352" s="922"/>
      <c r="J352" s="990" t="str">
        <f>'Data Sheet'!$C$25</f>
        <v xml:space="preserve"> New York State Electric &amp; Gas Corporation</v>
      </c>
      <c r="K352" s="974"/>
      <c r="L352" s="974"/>
      <c r="M352" s="974"/>
      <c r="N352" s="974"/>
      <c r="O352" s="974"/>
      <c r="P352" s="1054" t="str">
        <f>'Data Sheet'!$C$40</f>
        <v xml:space="preserve"> </v>
      </c>
      <c r="Q352" s="974" t="str">
        <f>'Data Sheet'!$C$38</f>
        <v>12/31/2016</v>
      </c>
      <c r="R352" s="974"/>
    </row>
    <row r="353" spans="1:18" ht="16.5" thickBot="1">
      <c r="A353" s="645" t="s">
        <v>3401</v>
      </c>
      <c r="B353" s="580"/>
      <c r="C353" s="580"/>
      <c r="D353" s="1036"/>
      <c r="E353" s="1036"/>
      <c r="F353" s="1038"/>
      <c r="G353" s="1038"/>
      <c r="H353" s="1047"/>
      <c r="I353" s="922"/>
      <c r="J353" s="645" t="s">
        <v>3401</v>
      </c>
      <c r="K353" s="580"/>
      <c r="L353" s="580"/>
      <c r="M353" s="1036"/>
      <c r="N353" s="1036"/>
      <c r="O353" s="1036"/>
      <c r="P353" s="1038"/>
      <c r="Q353" s="1038"/>
      <c r="R353" s="1047"/>
    </row>
    <row r="354" spans="1:18">
      <c r="A354" s="1030"/>
      <c r="B354" s="922"/>
      <c r="C354" s="985"/>
      <c r="D354" s="967"/>
      <c r="E354" s="935"/>
      <c r="F354" s="923"/>
      <c r="G354" s="923"/>
      <c r="H354" s="1015"/>
      <c r="I354" s="922"/>
      <c r="J354" s="1030"/>
      <c r="K354" s="985"/>
      <c r="L354" s="985"/>
      <c r="M354" s="923" t="s">
        <v>3187</v>
      </c>
      <c r="N354" s="923"/>
      <c r="O354" s="923"/>
      <c r="P354" s="923"/>
      <c r="Q354" s="983"/>
      <c r="R354" s="1040"/>
    </row>
    <row r="355" spans="1:18" ht="15.75" thickBot="1">
      <c r="A355" s="1043"/>
      <c r="B355" s="967"/>
      <c r="C355" s="935"/>
      <c r="D355" s="967"/>
      <c r="E355" s="935"/>
      <c r="F355" s="1036" t="s">
        <v>3188</v>
      </c>
      <c r="G355" s="1036"/>
      <c r="H355" s="1047"/>
      <c r="I355" s="922"/>
      <c r="J355" s="1043" t="s">
        <v>3189</v>
      </c>
      <c r="K355" s="935" t="s">
        <v>3190</v>
      </c>
      <c r="L355" s="935" t="s">
        <v>3190</v>
      </c>
      <c r="M355" s="1036" t="s">
        <v>3191</v>
      </c>
      <c r="N355" s="1036"/>
      <c r="O355" s="1036"/>
      <c r="P355" s="1036"/>
      <c r="Q355" s="1047"/>
      <c r="R355" s="935"/>
    </row>
    <row r="356" spans="1:18">
      <c r="A356" s="1043"/>
      <c r="B356" s="967"/>
      <c r="C356" s="935"/>
      <c r="D356" s="967"/>
      <c r="E356" s="935"/>
      <c r="F356" s="935"/>
      <c r="G356" s="983"/>
      <c r="H356" s="935"/>
      <c r="I356" s="922"/>
      <c r="J356" s="1043" t="s">
        <v>3192</v>
      </c>
      <c r="K356" s="935" t="s">
        <v>3193</v>
      </c>
      <c r="L356" s="935" t="s">
        <v>3194</v>
      </c>
      <c r="M356" s="967"/>
      <c r="N356" s="967"/>
      <c r="O356" s="935"/>
      <c r="P356" s="935"/>
      <c r="Q356" s="983"/>
      <c r="R356" s="935"/>
    </row>
    <row r="357" spans="1:18">
      <c r="A357" s="1043" t="s">
        <v>1718</v>
      </c>
      <c r="B357" s="923" t="s">
        <v>3195</v>
      </c>
      <c r="C357" s="983"/>
      <c r="D357" s="923" t="s">
        <v>3196</v>
      </c>
      <c r="E357" s="983"/>
      <c r="F357" s="935"/>
      <c r="G357" s="983"/>
      <c r="H357" s="935"/>
      <c r="I357" s="922"/>
      <c r="J357" s="1043" t="s">
        <v>3197</v>
      </c>
      <c r="K357" s="935" t="s">
        <v>3198</v>
      </c>
      <c r="L357" s="935" t="s">
        <v>3193</v>
      </c>
      <c r="M357" s="923"/>
      <c r="N357" s="923"/>
      <c r="O357" s="983"/>
      <c r="P357" s="935" t="s">
        <v>1776</v>
      </c>
      <c r="Q357" s="983" t="s">
        <v>3199</v>
      </c>
      <c r="R357" s="935" t="s">
        <v>1718</v>
      </c>
    </row>
    <row r="358" spans="1:18">
      <c r="A358" s="1043" t="s">
        <v>1721</v>
      </c>
      <c r="B358" s="922"/>
      <c r="C358" s="985"/>
      <c r="D358" s="967"/>
      <c r="E358" s="935"/>
      <c r="F358" s="935" t="s">
        <v>1828</v>
      </c>
      <c r="G358" s="983" t="s">
        <v>3200</v>
      </c>
      <c r="H358" s="935" t="s">
        <v>3201</v>
      </c>
      <c r="I358" s="922"/>
      <c r="J358" s="1043" t="s">
        <v>3202</v>
      </c>
      <c r="K358" s="935" t="s">
        <v>4</v>
      </c>
      <c r="L358" s="935" t="s">
        <v>3198</v>
      </c>
      <c r="M358" s="923" t="s">
        <v>3203</v>
      </c>
      <c r="N358" s="923"/>
      <c r="O358" s="983"/>
      <c r="P358" s="935" t="s">
        <v>3204</v>
      </c>
      <c r="Q358" s="983" t="s">
        <v>3205</v>
      </c>
      <c r="R358" s="935" t="s">
        <v>1721</v>
      </c>
    </row>
    <row r="359" spans="1:18">
      <c r="A359" s="1034"/>
      <c r="B359" s="922"/>
      <c r="C359" s="935"/>
      <c r="D359" s="922"/>
      <c r="E359" s="935"/>
      <c r="F359" s="935"/>
      <c r="G359" s="983"/>
      <c r="H359" s="985"/>
      <c r="I359" s="922"/>
      <c r="J359" s="1034"/>
      <c r="K359" s="985"/>
      <c r="L359" s="935"/>
      <c r="M359" s="922"/>
      <c r="N359" s="922"/>
      <c r="O359" s="935"/>
      <c r="P359" s="935"/>
      <c r="Q359" s="935"/>
      <c r="R359" s="985"/>
    </row>
    <row r="360" spans="1:18" ht="15.75" thickBot="1">
      <c r="A360" s="1053"/>
      <c r="B360" s="1036" t="s">
        <v>3007</v>
      </c>
      <c r="C360" s="1047"/>
      <c r="D360" s="1036" t="s">
        <v>3008</v>
      </c>
      <c r="E360" s="1047"/>
      <c r="F360" s="1046" t="s">
        <v>3009</v>
      </c>
      <c r="G360" s="1047" t="s">
        <v>3010</v>
      </c>
      <c r="H360" s="1047" t="s">
        <v>2337</v>
      </c>
      <c r="I360" s="922"/>
      <c r="J360" s="1045" t="s">
        <v>2338</v>
      </c>
      <c r="K360" s="1045" t="s">
        <v>2339</v>
      </c>
      <c r="L360" s="1045" t="s">
        <v>2340</v>
      </c>
      <c r="M360" s="1036" t="s">
        <v>2341</v>
      </c>
      <c r="N360" s="1036"/>
      <c r="O360" s="1047"/>
      <c r="P360" s="1046" t="s">
        <v>2342</v>
      </c>
      <c r="Q360" s="1046" t="s">
        <v>2343</v>
      </c>
      <c r="R360" s="1046"/>
    </row>
    <row r="361" spans="1:18">
      <c r="A361" s="1034">
        <v>1</v>
      </c>
      <c r="B361" s="17" t="s">
        <v>4992</v>
      </c>
      <c r="C361" s="985"/>
      <c r="D361" s="17" t="s">
        <v>4731</v>
      </c>
      <c r="E361" s="983"/>
      <c r="F361" s="2900">
        <v>34.5</v>
      </c>
      <c r="G361" s="2901">
        <v>7.2</v>
      </c>
      <c r="H361" s="1348"/>
      <c r="I361" s="922"/>
      <c r="J361" s="1348">
        <v>3</v>
      </c>
      <c r="K361" s="1051">
        <v>3</v>
      </c>
      <c r="L361" s="1051"/>
      <c r="M361" s="922"/>
      <c r="N361" s="922"/>
      <c r="O361" s="983"/>
      <c r="P361" s="1336"/>
      <c r="Q361" s="1338"/>
      <c r="R361" s="1034">
        <v>1</v>
      </c>
    </row>
    <row r="362" spans="1:18">
      <c r="A362" s="1034">
        <v>2</v>
      </c>
      <c r="B362" s="17" t="s">
        <v>4992</v>
      </c>
      <c r="C362" s="985"/>
      <c r="D362" s="17" t="s">
        <v>4731</v>
      </c>
      <c r="E362" s="935"/>
      <c r="F362" s="2900">
        <v>34.5</v>
      </c>
      <c r="G362" s="2901">
        <v>12.5</v>
      </c>
      <c r="H362" s="1348"/>
      <c r="I362" s="922"/>
      <c r="J362" s="1348">
        <v>3</v>
      </c>
      <c r="K362" s="1051">
        <v>3</v>
      </c>
      <c r="L362" s="1051"/>
      <c r="M362" s="922"/>
      <c r="N362" s="922"/>
      <c r="O362" s="935"/>
      <c r="P362" s="1336"/>
      <c r="Q362" s="1338"/>
      <c r="R362" s="1034">
        <v>2</v>
      </c>
    </row>
    <row r="363" spans="1:18">
      <c r="A363" s="1034">
        <v>3</v>
      </c>
      <c r="B363" s="17" t="s">
        <v>4993</v>
      </c>
      <c r="C363" s="985"/>
      <c r="D363" s="17" t="s">
        <v>4731</v>
      </c>
      <c r="E363" s="935"/>
      <c r="F363" s="2900">
        <v>34.5</v>
      </c>
      <c r="G363" s="2901">
        <v>12.5</v>
      </c>
      <c r="H363" s="1348"/>
      <c r="I363" s="922"/>
      <c r="J363" s="1348">
        <v>23</v>
      </c>
      <c r="K363" s="1051">
        <v>1</v>
      </c>
      <c r="L363" s="1051"/>
      <c r="M363" s="17" t="s">
        <v>4733</v>
      </c>
      <c r="N363" s="922"/>
      <c r="O363" s="935"/>
      <c r="P363" s="1336">
        <v>2</v>
      </c>
      <c r="Q363" s="1338"/>
      <c r="R363" s="1034">
        <v>3</v>
      </c>
    </row>
    <row r="364" spans="1:18">
      <c r="A364" s="1034">
        <v>4</v>
      </c>
      <c r="B364" s="17" t="s">
        <v>4993</v>
      </c>
      <c r="C364" s="985"/>
      <c r="D364" s="17" t="s">
        <v>4732</v>
      </c>
      <c r="E364" s="935"/>
      <c r="F364" s="2900">
        <v>115</v>
      </c>
      <c r="G364" s="2901">
        <v>34.5</v>
      </c>
      <c r="H364" s="1348"/>
      <c r="I364" s="922"/>
      <c r="J364" s="1348">
        <v>56</v>
      </c>
      <c r="K364" s="1051">
        <v>1</v>
      </c>
      <c r="L364" s="1051"/>
      <c r="M364" s="922"/>
      <c r="N364" s="922"/>
      <c r="O364" s="935"/>
      <c r="P364" s="1336"/>
      <c r="Q364" s="1338"/>
      <c r="R364" s="1034">
        <v>4</v>
      </c>
    </row>
    <row r="365" spans="1:18">
      <c r="A365" s="1034">
        <v>5</v>
      </c>
      <c r="B365" s="17" t="s">
        <v>4994</v>
      </c>
      <c r="C365" s="985"/>
      <c r="D365" s="17" t="s">
        <v>4731</v>
      </c>
      <c r="E365" s="935"/>
      <c r="F365" s="2900">
        <v>34.5</v>
      </c>
      <c r="G365" s="2901">
        <v>4.8</v>
      </c>
      <c r="H365" s="1348"/>
      <c r="I365" s="922"/>
      <c r="J365" s="1348">
        <v>8</v>
      </c>
      <c r="K365" s="1051">
        <v>3</v>
      </c>
      <c r="L365" s="1051"/>
      <c r="M365" s="17" t="s">
        <v>4733</v>
      </c>
      <c r="N365" s="922"/>
      <c r="O365" s="935"/>
      <c r="P365" s="1336">
        <v>2</v>
      </c>
      <c r="Q365" s="1338"/>
      <c r="R365" s="1034">
        <v>5</v>
      </c>
    </row>
    <row r="366" spans="1:18">
      <c r="A366" s="1049">
        <v>6</v>
      </c>
      <c r="B366" s="17" t="s">
        <v>4995</v>
      </c>
      <c r="C366" s="985"/>
      <c r="D366" s="17" t="s">
        <v>4731</v>
      </c>
      <c r="E366" s="985"/>
      <c r="F366" s="1342">
        <v>34.5</v>
      </c>
      <c r="G366" s="2901">
        <v>12.5</v>
      </c>
      <c r="H366" s="1348"/>
      <c r="I366" s="922"/>
      <c r="J366" s="1354">
        <v>14</v>
      </c>
      <c r="K366" s="1051">
        <v>1</v>
      </c>
      <c r="L366" s="1051"/>
      <c r="M366" s="922"/>
      <c r="N366" s="922"/>
      <c r="O366" s="985"/>
      <c r="P366" s="1336"/>
      <c r="Q366" s="1338"/>
      <c r="R366" s="1049">
        <v>6</v>
      </c>
    </row>
    <row r="367" spans="1:18">
      <c r="A367" s="1049">
        <v>7</v>
      </c>
      <c r="B367" s="17" t="s">
        <v>4996</v>
      </c>
      <c r="C367" s="985"/>
      <c r="D367" s="17" t="s">
        <v>4731</v>
      </c>
      <c r="E367" s="985"/>
      <c r="F367" s="1342">
        <v>34.5</v>
      </c>
      <c r="G367" s="2901">
        <v>4.8</v>
      </c>
      <c r="H367" s="1348"/>
      <c r="I367" s="922"/>
      <c r="J367" s="1354">
        <v>7</v>
      </c>
      <c r="K367" s="1051">
        <v>3</v>
      </c>
      <c r="L367" s="1051"/>
      <c r="M367" s="17" t="s">
        <v>4733</v>
      </c>
      <c r="N367" s="922"/>
      <c r="O367" s="985"/>
      <c r="P367" s="1336">
        <v>1</v>
      </c>
      <c r="Q367" s="1338"/>
      <c r="R367" s="1049">
        <v>7</v>
      </c>
    </row>
    <row r="368" spans="1:18">
      <c r="A368" s="1049">
        <v>8</v>
      </c>
      <c r="B368" s="17" t="s">
        <v>4997</v>
      </c>
      <c r="C368" s="985"/>
      <c r="D368" s="17" t="s">
        <v>4731</v>
      </c>
      <c r="E368" s="985"/>
      <c r="F368" s="1342">
        <v>34.5</v>
      </c>
      <c r="G368" s="2901">
        <v>4.8</v>
      </c>
      <c r="H368" s="1348"/>
      <c r="I368" s="922"/>
      <c r="J368" s="1354">
        <v>5</v>
      </c>
      <c r="K368" s="1051">
        <v>3</v>
      </c>
      <c r="L368" s="1051"/>
      <c r="M368" s="17" t="s">
        <v>4733</v>
      </c>
      <c r="N368" s="922"/>
      <c r="O368" s="985"/>
      <c r="P368" s="1336">
        <v>1</v>
      </c>
      <c r="Q368" s="1338"/>
      <c r="R368" s="1049">
        <v>8</v>
      </c>
    </row>
    <row r="369" spans="1:18">
      <c r="A369" s="1049">
        <v>9</v>
      </c>
      <c r="B369" s="17" t="s">
        <v>4997</v>
      </c>
      <c r="C369" s="985"/>
      <c r="D369" s="17" t="s">
        <v>4731</v>
      </c>
      <c r="E369" s="985"/>
      <c r="F369" s="1342">
        <v>34.5</v>
      </c>
      <c r="G369" s="2901">
        <v>12.5</v>
      </c>
      <c r="H369" s="1348"/>
      <c r="I369" s="922"/>
      <c r="J369" s="1354">
        <v>11</v>
      </c>
      <c r="K369" s="1051">
        <v>3</v>
      </c>
      <c r="L369" s="1051"/>
      <c r="M369" s="922"/>
      <c r="N369" s="922"/>
      <c r="O369" s="985"/>
      <c r="P369" s="1336"/>
      <c r="Q369" s="1338"/>
      <c r="R369" s="1049">
        <v>9</v>
      </c>
    </row>
    <row r="370" spans="1:18">
      <c r="A370" s="1049">
        <v>10</v>
      </c>
      <c r="B370" s="17" t="s">
        <v>4998</v>
      </c>
      <c r="C370" s="985"/>
      <c r="D370" s="17" t="s">
        <v>4731</v>
      </c>
      <c r="E370" s="985"/>
      <c r="F370" s="1342">
        <v>34.5</v>
      </c>
      <c r="G370" s="1352">
        <v>4.8</v>
      </c>
      <c r="H370" s="1348"/>
      <c r="I370" s="922"/>
      <c r="J370" s="1354">
        <v>5</v>
      </c>
      <c r="K370" s="1051">
        <v>3</v>
      </c>
      <c r="L370" s="1051"/>
      <c r="M370" s="922"/>
      <c r="N370" s="922"/>
      <c r="O370" s="985"/>
      <c r="P370" s="1336"/>
      <c r="Q370" s="1338"/>
      <c r="R370" s="1049">
        <v>10</v>
      </c>
    </row>
    <row r="371" spans="1:18">
      <c r="A371" s="1049">
        <v>11</v>
      </c>
      <c r="B371" s="17" t="s">
        <v>4999</v>
      </c>
      <c r="C371" s="985"/>
      <c r="D371" s="17" t="s">
        <v>4731</v>
      </c>
      <c r="E371" s="985"/>
      <c r="F371" s="1342">
        <v>115</v>
      </c>
      <c r="G371" s="1352">
        <v>12.5</v>
      </c>
      <c r="H371" s="1348"/>
      <c r="I371" s="922"/>
      <c r="J371" s="1354">
        <v>23</v>
      </c>
      <c r="K371" s="1051">
        <v>1</v>
      </c>
      <c r="L371" s="1051"/>
      <c r="M371" s="922"/>
      <c r="N371" s="922"/>
      <c r="O371" s="985"/>
      <c r="P371" s="1336"/>
      <c r="Q371" s="1338"/>
      <c r="R371" s="1049">
        <v>11</v>
      </c>
    </row>
    <row r="372" spans="1:18">
      <c r="A372" s="1049">
        <v>12</v>
      </c>
      <c r="B372" s="17" t="s">
        <v>5000</v>
      </c>
      <c r="C372" s="985"/>
      <c r="D372" s="17" t="s">
        <v>4731</v>
      </c>
      <c r="E372" s="985"/>
      <c r="F372" s="1342">
        <v>34.5</v>
      </c>
      <c r="G372" s="1352">
        <v>4.16</v>
      </c>
      <c r="H372" s="1348"/>
      <c r="I372" s="922"/>
      <c r="J372" s="1354">
        <v>23</v>
      </c>
      <c r="K372" s="1051">
        <v>1</v>
      </c>
      <c r="L372" s="1051"/>
      <c r="M372" s="922"/>
      <c r="N372" s="922"/>
      <c r="O372" s="985"/>
      <c r="P372" s="1336"/>
      <c r="Q372" s="1338"/>
      <c r="R372" s="1049">
        <v>12</v>
      </c>
    </row>
    <row r="373" spans="1:18">
      <c r="A373" s="1049">
        <v>13</v>
      </c>
      <c r="B373" s="17" t="s">
        <v>5001</v>
      </c>
      <c r="C373" s="985"/>
      <c r="D373" s="17" t="s">
        <v>4731</v>
      </c>
      <c r="E373" s="985"/>
      <c r="F373" s="1342">
        <v>34.5</v>
      </c>
      <c r="G373" s="1352">
        <v>4.8</v>
      </c>
      <c r="H373" s="1348"/>
      <c r="I373" s="922"/>
      <c r="J373" s="1354">
        <v>5</v>
      </c>
      <c r="K373" s="1051">
        <v>3</v>
      </c>
      <c r="L373" s="1051"/>
      <c r="M373" s="922"/>
      <c r="N373" s="922"/>
      <c r="O373" s="985"/>
      <c r="P373" s="1336"/>
      <c r="Q373" s="1338"/>
      <c r="R373" s="1049">
        <v>13</v>
      </c>
    </row>
    <row r="374" spans="1:18">
      <c r="A374" s="1049">
        <v>14</v>
      </c>
      <c r="B374" s="17" t="s">
        <v>5002</v>
      </c>
      <c r="C374" s="985"/>
      <c r="D374" s="17" t="s">
        <v>4731</v>
      </c>
      <c r="E374" s="985"/>
      <c r="F374" s="1342">
        <v>34.5</v>
      </c>
      <c r="G374" s="1352">
        <v>4.8</v>
      </c>
      <c r="H374" s="1348"/>
      <c r="I374" s="922"/>
      <c r="J374" s="1354">
        <v>5</v>
      </c>
      <c r="K374" s="1051">
        <v>3</v>
      </c>
      <c r="L374" s="1051"/>
      <c r="M374" s="17" t="s">
        <v>4733</v>
      </c>
      <c r="N374" s="922"/>
      <c r="O374" s="985"/>
      <c r="P374" s="1336">
        <v>5</v>
      </c>
      <c r="Q374" s="1338"/>
      <c r="R374" s="1049">
        <v>14</v>
      </c>
    </row>
    <row r="375" spans="1:18">
      <c r="A375" s="1049">
        <v>15</v>
      </c>
      <c r="B375" s="17" t="s">
        <v>5002</v>
      </c>
      <c r="C375" s="985"/>
      <c r="D375" s="17" t="s">
        <v>4731</v>
      </c>
      <c r="E375" s="985"/>
      <c r="F375" s="1342">
        <v>34.5</v>
      </c>
      <c r="G375" s="1352">
        <v>12.5</v>
      </c>
      <c r="H375" s="1348"/>
      <c r="I375" s="922"/>
      <c r="J375" s="1354">
        <v>23</v>
      </c>
      <c r="K375" s="1051">
        <v>1</v>
      </c>
      <c r="L375" s="1051"/>
      <c r="M375" s="922"/>
      <c r="N375" s="922"/>
      <c r="O375" s="985"/>
      <c r="P375" s="1336"/>
      <c r="Q375" s="1338"/>
      <c r="R375" s="1049">
        <v>15</v>
      </c>
    </row>
    <row r="376" spans="1:18">
      <c r="A376" s="1049">
        <v>16</v>
      </c>
      <c r="B376" s="17" t="s">
        <v>5002</v>
      </c>
      <c r="C376" s="985"/>
      <c r="D376" s="17" t="s">
        <v>4732</v>
      </c>
      <c r="E376" s="985"/>
      <c r="F376" s="1342">
        <v>115</v>
      </c>
      <c r="G376" s="1352">
        <v>34.5</v>
      </c>
      <c r="H376" s="1348"/>
      <c r="I376" s="922"/>
      <c r="J376" s="1354">
        <v>66</v>
      </c>
      <c r="K376" s="1051">
        <v>4</v>
      </c>
      <c r="L376" s="1051"/>
      <c r="M376" s="922"/>
      <c r="N376" s="922"/>
      <c r="O376" s="985"/>
      <c r="P376" s="1336"/>
      <c r="Q376" s="1338"/>
      <c r="R376" s="1049">
        <v>16</v>
      </c>
    </row>
    <row r="377" spans="1:18">
      <c r="A377" s="1034">
        <v>17</v>
      </c>
      <c r="B377" s="17" t="s">
        <v>5002</v>
      </c>
      <c r="C377" s="985"/>
      <c r="D377" s="17" t="s">
        <v>4732</v>
      </c>
      <c r="E377" s="985"/>
      <c r="F377" s="1342">
        <v>230</v>
      </c>
      <c r="G377" s="1352">
        <v>115</v>
      </c>
      <c r="H377" s="1348"/>
      <c r="I377" s="922"/>
      <c r="J377" s="1348">
        <v>224</v>
      </c>
      <c r="K377" s="1051">
        <v>1</v>
      </c>
      <c r="L377" s="1051"/>
      <c r="M377" s="922"/>
      <c r="N377" s="922"/>
      <c r="O377" s="985"/>
      <c r="P377" s="1336"/>
      <c r="Q377" s="1338"/>
      <c r="R377" s="1034">
        <v>17</v>
      </c>
    </row>
    <row r="378" spans="1:18">
      <c r="A378" s="1034">
        <v>18</v>
      </c>
      <c r="B378" s="17" t="s">
        <v>5003</v>
      </c>
      <c r="C378" s="985"/>
      <c r="D378" s="17" t="s">
        <v>4731</v>
      </c>
      <c r="E378" s="985"/>
      <c r="F378" s="1342">
        <v>34.5</v>
      </c>
      <c r="G378" s="1352">
        <v>4.8</v>
      </c>
      <c r="H378" s="1348"/>
      <c r="I378" s="922"/>
      <c r="J378" s="1348">
        <v>7</v>
      </c>
      <c r="K378" s="1051">
        <v>1</v>
      </c>
      <c r="L378" s="1051"/>
      <c r="M378" s="922"/>
      <c r="N378" s="922"/>
      <c r="O378" s="985"/>
      <c r="P378" s="1336"/>
      <c r="Q378" s="1338"/>
      <c r="R378" s="1034">
        <v>18</v>
      </c>
    </row>
    <row r="379" spans="1:18">
      <c r="A379" s="1034">
        <v>19</v>
      </c>
      <c r="B379" s="17" t="s">
        <v>5004</v>
      </c>
      <c r="C379" s="985"/>
      <c r="D379" s="17" t="s">
        <v>4731</v>
      </c>
      <c r="E379" s="985"/>
      <c r="F379" s="1342">
        <v>46</v>
      </c>
      <c r="G379" s="1352">
        <v>12.5</v>
      </c>
      <c r="H379" s="1348"/>
      <c r="I379" s="922"/>
      <c r="J379" s="1348">
        <v>7</v>
      </c>
      <c r="K379" s="1051">
        <v>3</v>
      </c>
      <c r="L379" s="1051"/>
      <c r="M379" s="922"/>
      <c r="N379" s="922"/>
      <c r="O379" s="985"/>
      <c r="P379" s="1336"/>
      <c r="Q379" s="1338"/>
      <c r="R379" s="1034">
        <v>19</v>
      </c>
    </row>
    <row r="380" spans="1:18">
      <c r="A380" s="1034">
        <v>20</v>
      </c>
      <c r="B380" s="17" t="s">
        <v>5005</v>
      </c>
      <c r="C380" s="985"/>
      <c r="D380" s="17" t="s">
        <v>4731</v>
      </c>
      <c r="E380" s="985"/>
      <c r="F380" s="1342">
        <v>46</v>
      </c>
      <c r="G380" s="1352">
        <v>4.8</v>
      </c>
      <c r="H380" s="1348"/>
      <c r="I380" s="922"/>
      <c r="J380" s="1348">
        <v>3</v>
      </c>
      <c r="K380" s="1051">
        <v>3</v>
      </c>
      <c r="L380" s="1051"/>
      <c r="M380" s="922"/>
      <c r="N380" s="922"/>
      <c r="O380" s="985"/>
      <c r="P380" s="1336"/>
      <c r="Q380" s="1338"/>
      <c r="R380" s="1034">
        <v>20</v>
      </c>
    </row>
    <row r="381" spans="1:18">
      <c r="A381" s="1034">
        <v>21</v>
      </c>
      <c r="B381" s="17" t="s">
        <v>5005</v>
      </c>
      <c r="C381" s="985"/>
      <c r="D381" s="17" t="s">
        <v>4731</v>
      </c>
      <c r="E381" s="985"/>
      <c r="F381" s="1342">
        <v>46</v>
      </c>
      <c r="G381" s="1352">
        <v>6.9</v>
      </c>
      <c r="H381" s="1348"/>
      <c r="I381" s="922"/>
      <c r="J381" s="1348">
        <v>9</v>
      </c>
      <c r="K381" s="1051">
        <v>1</v>
      </c>
      <c r="L381" s="1051"/>
      <c r="M381" s="922"/>
      <c r="N381" s="922"/>
      <c r="O381" s="985"/>
      <c r="P381" s="1336"/>
      <c r="Q381" s="1338"/>
      <c r="R381" s="1034">
        <v>21</v>
      </c>
    </row>
    <row r="382" spans="1:18">
      <c r="A382" s="1034">
        <v>22</v>
      </c>
      <c r="B382" s="17" t="s">
        <v>5006</v>
      </c>
      <c r="C382" s="985"/>
      <c r="D382" s="17" t="s">
        <v>4731</v>
      </c>
      <c r="E382" s="985"/>
      <c r="F382" s="1342">
        <v>34.5</v>
      </c>
      <c r="G382" s="1352">
        <v>4.16</v>
      </c>
      <c r="H382" s="1348"/>
      <c r="I382" s="922"/>
      <c r="J382" s="1348">
        <v>5</v>
      </c>
      <c r="K382" s="1051">
        <v>3</v>
      </c>
      <c r="L382" s="1051"/>
      <c r="M382" s="922"/>
      <c r="N382" s="922"/>
      <c r="O382" s="985"/>
      <c r="P382" s="1336"/>
      <c r="Q382" s="1338"/>
      <c r="R382" s="1034">
        <v>22</v>
      </c>
    </row>
    <row r="383" spans="1:18">
      <c r="A383" s="1034">
        <v>23</v>
      </c>
      <c r="B383" s="17" t="s">
        <v>5007</v>
      </c>
      <c r="C383" s="985"/>
      <c r="D383" s="17" t="s">
        <v>4732</v>
      </c>
      <c r="E383" s="985"/>
      <c r="F383" s="1342">
        <v>115</v>
      </c>
      <c r="G383" s="1352">
        <v>34.5</v>
      </c>
      <c r="H383" s="1348"/>
      <c r="I383" s="922"/>
      <c r="J383" s="1348">
        <v>112</v>
      </c>
      <c r="K383" s="1051">
        <v>2</v>
      </c>
      <c r="L383" s="1051"/>
      <c r="M383" s="922"/>
      <c r="N383" s="922"/>
      <c r="O383" s="985"/>
      <c r="P383" s="1336"/>
      <c r="Q383" s="1338"/>
      <c r="R383" s="1034">
        <v>23</v>
      </c>
    </row>
    <row r="384" spans="1:18">
      <c r="A384" s="1034">
        <v>24</v>
      </c>
      <c r="B384" s="17" t="s">
        <v>5008</v>
      </c>
      <c r="C384" s="985"/>
      <c r="D384" s="17" t="s">
        <v>4731</v>
      </c>
      <c r="E384" s="985"/>
      <c r="F384" s="1342">
        <v>34.5</v>
      </c>
      <c r="G384" s="1352">
        <v>4.8</v>
      </c>
      <c r="H384" s="1348"/>
      <c r="I384" s="922"/>
      <c r="J384" s="1348">
        <v>3</v>
      </c>
      <c r="K384" s="1051">
        <v>3</v>
      </c>
      <c r="L384" s="1051"/>
      <c r="M384" s="922"/>
      <c r="N384" s="922"/>
      <c r="O384" s="985"/>
      <c r="P384" s="1336"/>
      <c r="Q384" s="1338"/>
      <c r="R384" s="1034">
        <v>24</v>
      </c>
    </row>
    <row r="385" spans="1:18">
      <c r="A385" s="1034">
        <v>25</v>
      </c>
      <c r="B385" s="17" t="s">
        <v>5009</v>
      </c>
      <c r="C385" s="985"/>
      <c r="D385" s="17" t="s">
        <v>4731</v>
      </c>
      <c r="E385" s="985"/>
      <c r="F385" s="1342">
        <v>115</v>
      </c>
      <c r="G385" s="1352">
        <v>13.2</v>
      </c>
      <c r="H385" s="1348"/>
      <c r="I385" s="922"/>
      <c r="J385" s="1348">
        <v>42</v>
      </c>
      <c r="K385" s="1051">
        <v>2</v>
      </c>
      <c r="L385" s="1051"/>
      <c r="M385" s="922"/>
      <c r="N385" s="922"/>
      <c r="O385" s="985"/>
      <c r="P385" s="1336"/>
      <c r="Q385" s="1338"/>
      <c r="R385" s="1034">
        <v>25</v>
      </c>
    </row>
    <row r="386" spans="1:18">
      <c r="A386" s="1034">
        <v>26</v>
      </c>
      <c r="B386" s="17" t="s">
        <v>5010</v>
      </c>
      <c r="C386" s="985"/>
      <c r="D386" s="17" t="s">
        <v>4731</v>
      </c>
      <c r="E386" s="985"/>
      <c r="F386" s="1342">
        <v>34.5</v>
      </c>
      <c r="G386" s="1352">
        <v>4.8</v>
      </c>
      <c r="H386" s="1348"/>
      <c r="I386" s="922"/>
      <c r="J386" s="1348">
        <v>11</v>
      </c>
      <c r="K386" s="1051">
        <v>3</v>
      </c>
      <c r="L386" s="1051"/>
      <c r="M386" s="17" t="s">
        <v>4733</v>
      </c>
      <c r="N386" s="922"/>
      <c r="O386" s="985"/>
      <c r="P386" s="1336">
        <v>1</v>
      </c>
      <c r="Q386" s="1338"/>
      <c r="R386" s="1034">
        <v>26</v>
      </c>
    </row>
    <row r="387" spans="1:18">
      <c r="A387" s="1034">
        <v>27</v>
      </c>
      <c r="B387" s="17" t="s">
        <v>5011</v>
      </c>
      <c r="C387" s="985"/>
      <c r="D387" s="17" t="s">
        <v>4731</v>
      </c>
      <c r="E387" s="985"/>
      <c r="F387" s="1342">
        <v>34.5</v>
      </c>
      <c r="G387" s="1352">
        <v>8.32</v>
      </c>
      <c r="H387" s="1348"/>
      <c r="I387" s="922"/>
      <c r="J387" s="1348">
        <v>10</v>
      </c>
      <c r="K387" s="1051">
        <v>1</v>
      </c>
      <c r="L387" s="1051"/>
      <c r="M387" s="17" t="s">
        <v>4734</v>
      </c>
      <c r="N387" s="922"/>
      <c r="O387" s="985"/>
      <c r="P387" s="1336">
        <v>2</v>
      </c>
      <c r="Q387" s="1338"/>
      <c r="R387" s="1034">
        <v>27</v>
      </c>
    </row>
    <row r="388" spans="1:18">
      <c r="A388" s="1034">
        <v>28</v>
      </c>
      <c r="B388" s="17" t="s">
        <v>5011</v>
      </c>
      <c r="C388" s="985"/>
      <c r="D388" s="17" t="s">
        <v>4731</v>
      </c>
      <c r="E388" s="985"/>
      <c r="F388" s="1342">
        <v>115</v>
      </c>
      <c r="G388" s="1352">
        <v>34.5</v>
      </c>
      <c r="H388" s="1348"/>
      <c r="I388" s="922"/>
      <c r="J388" s="1348">
        <v>33</v>
      </c>
      <c r="K388" s="1051">
        <v>3</v>
      </c>
      <c r="L388" s="1051"/>
      <c r="M388" s="922"/>
      <c r="N388" s="922"/>
      <c r="O388" s="985"/>
      <c r="P388" s="1336"/>
      <c r="Q388" s="1338"/>
      <c r="R388" s="1034">
        <v>28</v>
      </c>
    </row>
    <row r="389" spans="1:18">
      <c r="A389" s="1034">
        <v>29</v>
      </c>
      <c r="B389" s="17" t="s">
        <v>5012</v>
      </c>
      <c r="C389" s="985"/>
      <c r="D389" s="17" t="s">
        <v>4732</v>
      </c>
      <c r="E389" s="985"/>
      <c r="F389" s="1342">
        <v>115</v>
      </c>
      <c r="G389" s="1352">
        <v>34.5</v>
      </c>
      <c r="H389" s="1348"/>
      <c r="I389" s="922"/>
      <c r="J389" s="1348">
        <v>56</v>
      </c>
      <c r="K389" s="1051">
        <v>1</v>
      </c>
      <c r="L389" s="1051"/>
      <c r="M389" s="17" t="s">
        <v>4733</v>
      </c>
      <c r="N389" s="922"/>
      <c r="O389" s="985"/>
      <c r="P389" s="1336">
        <v>1</v>
      </c>
      <c r="Q389" s="1338"/>
      <c r="R389" s="1034">
        <v>29</v>
      </c>
    </row>
    <row r="390" spans="1:18">
      <c r="A390" s="1034">
        <v>30</v>
      </c>
      <c r="B390" s="17" t="s">
        <v>5013</v>
      </c>
      <c r="C390" s="985"/>
      <c r="D390" s="17" t="s">
        <v>4731</v>
      </c>
      <c r="E390" s="985"/>
      <c r="F390" s="1342">
        <v>34.5</v>
      </c>
      <c r="G390" s="1352">
        <v>4.8</v>
      </c>
      <c r="H390" s="1348"/>
      <c r="I390" s="922"/>
      <c r="J390" s="1348">
        <v>5</v>
      </c>
      <c r="K390" s="1051">
        <v>3</v>
      </c>
      <c r="L390" s="1051"/>
      <c r="M390" s="17" t="s">
        <v>4733</v>
      </c>
      <c r="N390" s="922"/>
      <c r="O390" s="985"/>
      <c r="P390" s="1336">
        <v>1</v>
      </c>
      <c r="Q390" s="1338"/>
      <c r="R390" s="1034">
        <v>30</v>
      </c>
    </row>
    <row r="391" spans="1:18">
      <c r="A391" s="1034">
        <v>31</v>
      </c>
      <c r="B391" s="17" t="s">
        <v>5013</v>
      </c>
      <c r="C391" s="985"/>
      <c r="D391" s="17" t="s">
        <v>4731</v>
      </c>
      <c r="E391" s="985"/>
      <c r="F391" s="1342">
        <v>34.5</v>
      </c>
      <c r="G391" s="1352">
        <v>12.5</v>
      </c>
      <c r="H391" s="1348"/>
      <c r="I391" s="922"/>
      <c r="J391" s="1348">
        <v>6</v>
      </c>
      <c r="K391" s="1051">
        <v>1</v>
      </c>
      <c r="L391" s="1051"/>
      <c r="M391" s="922"/>
      <c r="N391" s="922"/>
      <c r="O391" s="985"/>
      <c r="P391" s="1336"/>
      <c r="Q391" s="1338"/>
      <c r="R391" s="1034">
        <v>31</v>
      </c>
    </row>
    <row r="392" spans="1:18">
      <c r="A392" s="1034">
        <v>32</v>
      </c>
      <c r="B392" s="17" t="s">
        <v>5014</v>
      </c>
      <c r="C392" s="985"/>
      <c r="D392" s="17" t="s">
        <v>4732</v>
      </c>
      <c r="E392" s="985"/>
      <c r="F392" s="1342">
        <v>115</v>
      </c>
      <c r="G392" s="1352">
        <v>34.5</v>
      </c>
      <c r="H392" s="1348"/>
      <c r="I392" s="922"/>
      <c r="J392" s="1348">
        <v>50</v>
      </c>
      <c r="K392" s="1051">
        <v>1</v>
      </c>
      <c r="L392" s="1051"/>
      <c r="M392" s="2902" t="s">
        <v>4735</v>
      </c>
      <c r="N392" s="922"/>
      <c r="O392" s="985"/>
      <c r="P392" s="1336">
        <v>3</v>
      </c>
      <c r="Q392" s="1338"/>
      <c r="R392" s="1034">
        <v>32</v>
      </c>
    </row>
    <row r="393" spans="1:18">
      <c r="A393" s="1034">
        <v>33</v>
      </c>
      <c r="B393" s="17" t="s">
        <v>5015</v>
      </c>
      <c r="C393" s="985"/>
      <c r="D393" s="17" t="s">
        <v>4731</v>
      </c>
      <c r="E393" s="985"/>
      <c r="F393" s="1342">
        <v>34.5</v>
      </c>
      <c r="G393" s="1352">
        <v>4.8</v>
      </c>
      <c r="H393" s="1348"/>
      <c r="I393" s="922"/>
      <c r="J393" s="1348">
        <v>5</v>
      </c>
      <c r="K393" s="1051">
        <v>3</v>
      </c>
      <c r="L393" s="1051"/>
      <c r="M393" s="922"/>
      <c r="N393" s="922"/>
      <c r="O393" s="985"/>
      <c r="P393" s="1336"/>
      <c r="Q393" s="1338"/>
      <c r="R393" s="1034">
        <v>33</v>
      </c>
    </row>
    <row r="394" spans="1:18">
      <c r="A394" s="1034">
        <v>34</v>
      </c>
      <c r="B394" s="17" t="s">
        <v>5016</v>
      </c>
      <c r="C394" s="985"/>
      <c r="D394" s="17" t="s">
        <v>4731</v>
      </c>
      <c r="E394" s="985"/>
      <c r="F394" s="1342">
        <v>46</v>
      </c>
      <c r="G394" s="1352">
        <v>4.8</v>
      </c>
      <c r="H394" s="1348"/>
      <c r="I394" s="922"/>
      <c r="J394" s="1348">
        <v>3</v>
      </c>
      <c r="K394" s="1051">
        <v>3</v>
      </c>
      <c r="L394" s="1051"/>
      <c r="M394" s="922"/>
      <c r="N394" s="922"/>
      <c r="O394" s="985"/>
      <c r="P394" s="1336"/>
      <c r="Q394" s="1338"/>
      <c r="R394" s="1034">
        <v>34</v>
      </c>
    </row>
    <row r="395" spans="1:18">
      <c r="A395" s="1034">
        <v>35</v>
      </c>
      <c r="B395" s="17" t="s">
        <v>5016</v>
      </c>
      <c r="C395" s="985"/>
      <c r="D395" s="17" t="s">
        <v>4731</v>
      </c>
      <c r="E395" s="985"/>
      <c r="F395" s="1342">
        <v>46</v>
      </c>
      <c r="G395" s="1352">
        <v>12.5</v>
      </c>
      <c r="H395" s="1348"/>
      <c r="I395" s="922"/>
      <c r="J395" s="1348">
        <v>5</v>
      </c>
      <c r="K395" s="1051">
        <v>3</v>
      </c>
      <c r="L395" s="1051"/>
      <c r="M395" s="922"/>
      <c r="N395" s="922"/>
      <c r="O395" s="985"/>
      <c r="P395" s="1336"/>
      <c r="Q395" s="1338"/>
      <c r="R395" s="1034">
        <v>35</v>
      </c>
    </row>
    <row r="396" spans="1:18">
      <c r="A396" s="1034">
        <v>37</v>
      </c>
      <c r="B396" s="17" t="s">
        <v>5017</v>
      </c>
      <c r="C396" s="985"/>
      <c r="D396" s="17" t="s">
        <v>4731</v>
      </c>
      <c r="E396" s="985"/>
      <c r="F396" s="1342">
        <v>34.5</v>
      </c>
      <c r="G396" s="1352">
        <v>4.8</v>
      </c>
      <c r="H396" s="1348"/>
      <c r="I396" s="922"/>
      <c r="J396" s="1348">
        <v>13</v>
      </c>
      <c r="K396" s="1051">
        <v>2</v>
      </c>
      <c r="L396" s="1051"/>
      <c r="M396" s="17" t="s">
        <v>4733</v>
      </c>
      <c r="N396" s="922"/>
      <c r="O396" s="985"/>
      <c r="P396" s="1336">
        <v>1</v>
      </c>
      <c r="Q396" s="1338"/>
      <c r="R396" s="1034">
        <v>37</v>
      </c>
    </row>
    <row r="397" spans="1:18">
      <c r="A397" s="1034">
        <v>38</v>
      </c>
      <c r="B397" s="17" t="s">
        <v>5018</v>
      </c>
      <c r="C397" s="985"/>
      <c r="D397" s="17" t="s">
        <v>4731</v>
      </c>
      <c r="E397" s="985"/>
      <c r="F397" s="1342">
        <v>46</v>
      </c>
      <c r="G397" s="1352">
        <v>4.8</v>
      </c>
      <c r="H397" s="1348"/>
      <c r="I397" s="922"/>
      <c r="J397" s="1348">
        <v>5</v>
      </c>
      <c r="K397" s="1051">
        <v>3</v>
      </c>
      <c r="L397" s="1051"/>
      <c r="M397" s="922"/>
      <c r="N397" s="922"/>
      <c r="O397" s="985"/>
      <c r="P397" s="1336"/>
      <c r="Q397" s="1338"/>
      <c r="R397" s="1034">
        <v>38</v>
      </c>
    </row>
    <row r="398" spans="1:18">
      <c r="A398" s="1034">
        <v>39</v>
      </c>
      <c r="B398" s="17" t="s">
        <v>5018</v>
      </c>
      <c r="C398" s="985"/>
      <c r="D398" s="17" t="s">
        <v>4731</v>
      </c>
      <c r="E398" s="985"/>
      <c r="F398" s="1342">
        <v>46</v>
      </c>
      <c r="G398" s="1352">
        <v>12.5</v>
      </c>
      <c r="H398" s="1348"/>
      <c r="I398" s="922"/>
      <c r="J398" s="1348">
        <v>11</v>
      </c>
      <c r="K398" s="1051">
        <v>1</v>
      </c>
      <c r="L398" s="1051"/>
      <c r="M398" s="922"/>
      <c r="N398" s="922"/>
      <c r="O398" s="985"/>
      <c r="P398" s="1336"/>
      <c r="Q398" s="1338"/>
      <c r="R398" s="1034">
        <v>39</v>
      </c>
    </row>
    <row r="399" spans="1:18">
      <c r="A399" s="1034">
        <v>40</v>
      </c>
      <c r="B399" s="17" t="s">
        <v>5019</v>
      </c>
      <c r="C399" s="985"/>
      <c r="D399" s="17" t="s">
        <v>4731</v>
      </c>
      <c r="E399" s="985"/>
      <c r="F399" s="1342">
        <v>46</v>
      </c>
      <c r="G399" s="1352">
        <v>4.8</v>
      </c>
      <c r="H399" s="1348"/>
      <c r="I399" s="922"/>
      <c r="J399" s="1348">
        <v>5</v>
      </c>
      <c r="K399" s="1051">
        <v>3</v>
      </c>
      <c r="L399" s="1051"/>
      <c r="M399" s="922"/>
      <c r="N399" s="922"/>
      <c r="O399" s="985"/>
      <c r="P399" s="1336"/>
      <c r="Q399" s="1338"/>
      <c r="R399" s="1034">
        <v>40</v>
      </c>
    </row>
    <row r="400" spans="1:18">
      <c r="A400" s="1034">
        <v>41</v>
      </c>
      <c r="B400" s="17" t="s">
        <v>5020</v>
      </c>
      <c r="C400" s="985"/>
      <c r="D400" s="17" t="s">
        <v>4731</v>
      </c>
      <c r="E400" s="985"/>
      <c r="F400" s="1342">
        <v>115</v>
      </c>
      <c r="G400" s="1352">
        <v>12.5</v>
      </c>
      <c r="H400" s="1348"/>
      <c r="I400" s="922"/>
      <c r="J400" s="1348">
        <v>23</v>
      </c>
      <c r="K400" s="1051">
        <v>1</v>
      </c>
      <c r="L400" s="1051"/>
      <c r="M400" s="17" t="s">
        <v>4733</v>
      </c>
      <c r="N400" s="922"/>
      <c r="O400" s="985"/>
      <c r="P400" s="1336">
        <v>4</v>
      </c>
      <c r="Q400" s="1338"/>
      <c r="R400" s="1034">
        <v>41</v>
      </c>
    </row>
    <row r="401" spans="1:18">
      <c r="A401" s="1034">
        <v>42</v>
      </c>
      <c r="B401" s="17" t="s">
        <v>5021</v>
      </c>
      <c r="C401" s="985"/>
      <c r="D401" s="17" t="s">
        <v>4732</v>
      </c>
      <c r="E401" s="985"/>
      <c r="F401" s="1342">
        <v>115</v>
      </c>
      <c r="G401" s="1352">
        <v>34.5</v>
      </c>
      <c r="H401" s="1348"/>
      <c r="I401" s="922"/>
      <c r="J401" s="1348">
        <v>112</v>
      </c>
      <c r="K401" s="1051">
        <v>2</v>
      </c>
      <c r="L401" s="1051"/>
      <c r="M401" s="922"/>
      <c r="N401" s="922"/>
      <c r="O401" s="985"/>
      <c r="P401" s="1336"/>
      <c r="Q401" s="1338"/>
      <c r="R401" s="1034">
        <v>42</v>
      </c>
    </row>
    <row r="402" spans="1:18">
      <c r="A402" s="1034">
        <v>43</v>
      </c>
      <c r="B402" s="17" t="s">
        <v>5022</v>
      </c>
      <c r="C402" s="985"/>
      <c r="D402" s="17" t="s">
        <v>4731</v>
      </c>
      <c r="E402" s="985"/>
      <c r="F402" s="1342">
        <v>34.5</v>
      </c>
      <c r="G402" s="1352">
        <v>12.5</v>
      </c>
      <c r="H402" s="1348"/>
      <c r="I402" s="922"/>
      <c r="J402" s="1348">
        <v>5</v>
      </c>
      <c r="K402" s="1051">
        <v>3</v>
      </c>
      <c r="L402" s="1051"/>
      <c r="M402" s="17" t="s">
        <v>4733</v>
      </c>
      <c r="N402" s="922"/>
      <c r="O402" s="985"/>
      <c r="P402" s="1336">
        <v>2</v>
      </c>
      <c r="Q402" s="1338"/>
      <c r="R402" s="1034">
        <v>43</v>
      </c>
    </row>
    <row r="403" spans="1:18">
      <c r="A403" s="1034">
        <v>44</v>
      </c>
      <c r="B403" s="17" t="s">
        <v>5023</v>
      </c>
      <c r="C403" s="985"/>
      <c r="D403" s="17" t="s">
        <v>4731</v>
      </c>
      <c r="E403" s="985"/>
      <c r="F403" s="1342">
        <v>34.5</v>
      </c>
      <c r="G403" s="1352">
        <v>4.8</v>
      </c>
      <c r="H403" s="1348"/>
      <c r="I403" s="922"/>
      <c r="J403" s="1348">
        <v>3</v>
      </c>
      <c r="K403" s="1051">
        <v>3</v>
      </c>
      <c r="L403" s="1051"/>
      <c r="M403" s="922"/>
      <c r="N403" s="922"/>
      <c r="O403" s="985"/>
      <c r="P403" s="1336"/>
      <c r="Q403" s="1338"/>
      <c r="R403" s="1034">
        <v>44</v>
      </c>
    </row>
    <row r="404" spans="1:18">
      <c r="A404" s="1034">
        <v>45</v>
      </c>
      <c r="B404" s="17" t="s">
        <v>5024</v>
      </c>
      <c r="C404" s="985"/>
      <c r="D404" s="17" t="s">
        <v>4731</v>
      </c>
      <c r="E404" s="985"/>
      <c r="F404" s="1342">
        <v>34.5</v>
      </c>
      <c r="G404" s="1352">
        <v>4.8</v>
      </c>
      <c r="H404" s="1348"/>
      <c r="I404" s="922"/>
      <c r="J404" s="1348">
        <v>2</v>
      </c>
      <c r="K404" s="1051">
        <v>3</v>
      </c>
      <c r="L404" s="1051"/>
      <c r="M404" s="922"/>
      <c r="N404" s="922"/>
      <c r="O404" s="985"/>
      <c r="P404" s="1336"/>
      <c r="Q404" s="1338"/>
      <c r="R404" s="1034">
        <v>45</v>
      </c>
    </row>
    <row r="405" spans="1:18">
      <c r="A405" s="1034">
        <v>46</v>
      </c>
      <c r="B405" s="17" t="s">
        <v>5025</v>
      </c>
      <c r="C405" s="985"/>
      <c r="D405" s="17" t="s">
        <v>4731</v>
      </c>
      <c r="E405" s="985"/>
      <c r="F405" s="1342">
        <v>46</v>
      </c>
      <c r="G405" s="1352">
        <v>4.8</v>
      </c>
      <c r="H405" s="1348"/>
      <c r="I405" s="922"/>
      <c r="J405" s="1348">
        <v>5</v>
      </c>
      <c r="K405" s="1051">
        <v>3</v>
      </c>
      <c r="L405" s="1051"/>
      <c r="M405" s="17" t="s">
        <v>4733</v>
      </c>
      <c r="N405" s="922"/>
      <c r="O405" s="985"/>
      <c r="P405" s="1336">
        <v>1</v>
      </c>
      <c r="Q405" s="1338"/>
      <c r="R405" s="1034">
        <v>46</v>
      </c>
    </row>
    <row r="406" spans="1:18">
      <c r="A406" s="1034">
        <v>47</v>
      </c>
      <c r="B406" s="17" t="s">
        <v>5026</v>
      </c>
      <c r="C406" s="985"/>
      <c r="D406" s="17" t="s">
        <v>4731</v>
      </c>
      <c r="E406" s="985"/>
      <c r="F406" s="1342">
        <v>34.5</v>
      </c>
      <c r="G406" s="1352">
        <v>12.5</v>
      </c>
      <c r="H406" s="1348"/>
      <c r="I406" s="922"/>
      <c r="J406" s="1348">
        <v>23</v>
      </c>
      <c r="K406" s="1051">
        <v>1</v>
      </c>
      <c r="L406" s="1051"/>
      <c r="M406" s="922"/>
      <c r="N406" s="922"/>
      <c r="O406" s="985"/>
      <c r="P406" s="1336"/>
      <c r="Q406" s="1338"/>
      <c r="R406" s="1034">
        <v>47</v>
      </c>
    </row>
    <row r="407" spans="1:18">
      <c r="A407" s="1034">
        <v>48</v>
      </c>
      <c r="B407" s="17" t="s">
        <v>5027</v>
      </c>
      <c r="C407" s="985"/>
      <c r="D407" s="17" t="s">
        <v>4732</v>
      </c>
      <c r="E407" s="985"/>
      <c r="F407" s="1342">
        <v>34.5</v>
      </c>
      <c r="G407" s="1352">
        <v>34.5</v>
      </c>
      <c r="H407" s="1348"/>
      <c r="I407" s="922"/>
      <c r="J407" s="1348">
        <v>23</v>
      </c>
      <c r="K407" s="1051">
        <v>1</v>
      </c>
      <c r="L407" s="1051"/>
      <c r="M407" s="922"/>
      <c r="N407" s="922"/>
      <c r="O407" s="985"/>
      <c r="P407" s="1336"/>
      <c r="Q407" s="1338"/>
      <c r="R407" s="1034">
        <v>48</v>
      </c>
    </row>
    <row r="408" spans="1:18">
      <c r="A408" s="1034">
        <v>49</v>
      </c>
      <c r="B408" s="17" t="s">
        <v>5027</v>
      </c>
      <c r="C408" s="985"/>
      <c r="D408" s="17" t="s">
        <v>4732</v>
      </c>
      <c r="E408" s="985"/>
      <c r="F408" s="1342">
        <v>230</v>
      </c>
      <c r="G408" s="1352">
        <v>34.5</v>
      </c>
      <c r="H408" s="1348"/>
      <c r="I408" s="922"/>
      <c r="J408" s="1348">
        <v>480</v>
      </c>
      <c r="K408" s="1051">
        <v>2</v>
      </c>
      <c r="L408" s="1051"/>
      <c r="M408" s="922"/>
      <c r="N408" s="922"/>
      <c r="O408" s="985"/>
      <c r="P408" s="1336"/>
      <c r="Q408" s="1338"/>
      <c r="R408" s="1034">
        <v>49</v>
      </c>
    </row>
    <row r="409" spans="1:18">
      <c r="A409" s="1034">
        <v>50</v>
      </c>
      <c r="B409" s="17" t="s">
        <v>5028</v>
      </c>
      <c r="C409" s="985"/>
      <c r="D409" s="17" t="s">
        <v>4732</v>
      </c>
      <c r="E409" s="985"/>
      <c r="F409" s="1342">
        <v>115</v>
      </c>
      <c r="G409" s="1352">
        <v>34.5</v>
      </c>
      <c r="H409" s="1348"/>
      <c r="I409" s="922"/>
      <c r="J409" s="1348">
        <v>56</v>
      </c>
      <c r="K409" s="1051">
        <v>1</v>
      </c>
      <c r="L409" s="1051"/>
      <c r="M409" s="922"/>
      <c r="N409" s="922"/>
      <c r="O409" s="985"/>
      <c r="P409" s="1336"/>
      <c r="Q409" s="1338"/>
      <c r="R409" s="1034">
        <v>50</v>
      </c>
    </row>
    <row r="410" spans="1:18">
      <c r="A410" s="1034">
        <v>51</v>
      </c>
      <c r="B410" s="17" t="s">
        <v>5029</v>
      </c>
      <c r="C410" s="985"/>
      <c r="D410" s="17" t="s">
        <v>4732</v>
      </c>
      <c r="E410" s="985"/>
      <c r="F410" s="1342">
        <v>115</v>
      </c>
      <c r="G410" s="1352">
        <v>34.5</v>
      </c>
      <c r="H410" s="1348"/>
      <c r="I410" s="922"/>
      <c r="J410" s="1348">
        <v>106</v>
      </c>
      <c r="K410" s="1051">
        <v>4</v>
      </c>
      <c r="L410" s="1051">
        <v>1</v>
      </c>
      <c r="M410" s="922"/>
      <c r="N410" s="922"/>
      <c r="O410" s="985"/>
      <c r="P410" s="1336"/>
      <c r="Q410" s="1338"/>
      <c r="R410" s="1034">
        <v>51</v>
      </c>
    </row>
    <row r="411" spans="1:18">
      <c r="A411" s="1034">
        <v>52</v>
      </c>
      <c r="B411" s="17" t="s">
        <v>5030</v>
      </c>
      <c r="C411" s="985"/>
      <c r="D411" s="17" t="s">
        <v>4731</v>
      </c>
      <c r="E411" s="985"/>
      <c r="F411" s="1342">
        <v>46</v>
      </c>
      <c r="G411" s="1352">
        <v>4.8</v>
      </c>
      <c r="H411" s="1348"/>
      <c r="I411" s="922"/>
      <c r="J411" s="1348">
        <v>2</v>
      </c>
      <c r="K411" s="1051">
        <v>1</v>
      </c>
      <c r="L411" s="1051"/>
      <c r="M411" s="922"/>
      <c r="N411" s="922"/>
      <c r="O411" s="985"/>
      <c r="P411" s="1336"/>
      <c r="Q411" s="1338"/>
      <c r="R411" s="1034">
        <v>52</v>
      </c>
    </row>
    <row r="412" spans="1:18">
      <c r="A412" s="1034">
        <v>53</v>
      </c>
      <c r="B412" s="17" t="s">
        <v>5031</v>
      </c>
      <c r="C412" s="985"/>
      <c r="D412" s="17" t="s">
        <v>4732</v>
      </c>
      <c r="E412" s="985"/>
      <c r="F412" s="1342">
        <v>115</v>
      </c>
      <c r="G412" s="1352">
        <v>46</v>
      </c>
      <c r="H412" s="1348"/>
      <c r="I412" s="922"/>
      <c r="J412" s="1348">
        <v>56</v>
      </c>
      <c r="K412" s="1051">
        <v>1</v>
      </c>
      <c r="L412" s="1051"/>
      <c r="M412" s="922"/>
      <c r="N412" s="922"/>
      <c r="O412" s="985"/>
      <c r="P412" s="1336"/>
      <c r="Q412" s="1338"/>
      <c r="R412" s="1034">
        <v>53</v>
      </c>
    </row>
    <row r="413" spans="1:18">
      <c r="A413" s="1034">
        <v>54</v>
      </c>
      <c r="B413" s="17" t="s">
        <v>5032</v>
      </c>
      <c r="C413" s="985"/>
      <c r="D413" s="17" t="s">
        <v>4732</v>
      </c>
      <c r="E413" s="985"/>
      <c r="F413" s="1342">
        <v>115</v>
      </c>
      <c r="G413" s="1352">
        <v>34.5</v>
      </c>
      <c r="H413" s="1348"/>
      <c r="I413" s="922"/>
      <c r="J413" s="1348">
        <v>84</v>
      </c>
      <c r="K413" s="1051">
        <v>4</v>
      </c>
      <c r="L413" s="1051"/>
      <c r="M413" s="17" t="s">
        <v>4734</v>
      </c>
      <c r="N413" s="922"/>
      <c r="O413" s="985"/>
      <c r="P413" s="1336">
        <v>2</v>
      </c>
      <c r="Q413" s="1338"/>
      <c r="R413" s="1034">
        <v>54</v>
      </c>
    </row>
    <row r="414" spans="1:18">
      <c r="A414" s="1034">
        <v>55</v>
      </c>
      <c r="B414" s="17" t="s">
        <v>5033</v>
      </c>
      <c r="C414" s="985"/>
      <c r="D414" s="17" t="s">
        <v>4731</v>
      </c>
      <c r="E414" s="985"/>
      <c r="F414" s="1342">
        <v>46</v>
      </c>
      <c r="G414" s="1352">
        <v>12.5</v>
      </c>
      <c r="H414" s="1348"/>
      <c r="I414" s="922"/>
      <c r="J414" s="1348">
        <v>3</v>
      </c>
      <c r="K414" s="1051">
        <v>3</v>
      </c>
      <c r="L414" s="1051"/>
      <c r="M414" s="922"/>
      <c r="N414" s="922"/>
      <c r="O414" s="985"/>
      <c r="P414" s="1336"/>
      <c r="Q414" s="1338"/>
      <c r="R414" s="1034">
        <v>55</v>
      </c>
    </row>
    <row r="415" spans="1:18">
      <c r="A415" s="1034">
        <v>56</v>
      </c>
      <c r="B415" s="17" t="s">
        <v>5034</v>
      </c>
      <c r="C415" s="985"/>
      <c r="D415" s="17" t="s">
        <v>4731</v>
      </c>
      <c r="E415" s="985"/>
      <c r="F415" s="1342">
        <v>46</v>
      </c>
      <c r="G415" s="1352">
        <v>12.5</v>
      </c>
      <c r="H415" s="1348"/>
      <c r="I415" s="922"/>
      <c r="J415" s="1348">
        <v>7</v>
      </c>
      <c r="K415" s="1051">
        <v>1</v>
      </c>
      <c r="L415" s="1051"/>
      <c r="M415" s="922"/>
      <c r="N415" s="922"/>
      <c r="O415" s="985"/>
      <c r="P415" s="1336"/>
      <c r="Q415" s="1338"/>
      <c r="R415" s="1034">
        <v>56</v>
      </c>
    </row>
    <row r="416" spans="1:18">
      <c r="A416" s="1034">
        <v>57</v>
      </c>
      <c r="B416" s="17" t="s">
        <v>5035</v>
      </c>
      <c r="C416" s="985"/>
      <c r="D416" s="17" t="s">
        <v>4731</v>
      </c>
      <c r="E416" s="985"/>
      <c r="F416" s="1342">
        <v>34.5</v>
      </c>
      <c r="G416" s="1352">
        <v>4.8</v>
      </c>
      <c r="H416" s="1348"/>
      <c r="I416" s="922"/>
      <c r="J416" s="1348">
        <v>8</v>
      </c>
      <c r="K416" s="1051">
        <v>1</v>
      </c>
      <c r="L416" s="1051"/>
      <c r="M416" s="17" t="s">
        <v>4734</v>
      </c>
      <c r="N416" s="922"/>
      <c r="O416" s="985"/>
      <c r="P416" s="1336">
        <v>1</v>
      </c>
      <c r="Q416" s="1338"/>
      <c r="R416" s="1034">
        <v>57</v>
      </c>
    </row>
    <row r="417" spans="1:18">
      <c r="A417" s="1034">
        <v>58</v>
      </c>
      <c r="B417" s="17" t="s">
        <v>5036</v>
      </c>
      <c r="C417" s="985"/>
      <c r="D417" s="17" t="s">
        <v>4731</v>
      </c>
      <c r="E417" s="985"/>
      <c r="F417" s="1342">
        <v>34.5</v>
      </c>
      <c r="G417" s="1352">
        <v>8.32</v>
      </c>
      <c r="H417" s="1348"/>
      <c r="I417" s="922"/>
      <c r="J417" s="1348">
        <v>17</v>
      </c>
      <c r="K417" s="1051">
        <v>2</v>
      </c>
      <c r="L417" s="1051"/>
      <c r="M417" s="17" t="s">
        <v>4733</v>
      </c>
      <c r="N417" s="922"/>
      <c r="O417" s="985"/>
      <c r="P417" s="1336">
        <v>2</v>
      </c>
      <c r="Q417" s="1338"/>
      <c r="R417" s="1034">
        <v>58</v>
      </c>
    </row>
    <row r="418" spans="1:18" ht="15.75" thickBot="1">
      <c r="A418" s="1053">
        <v>59</v>
      </c>
      <c r="B418" s="113" t="s">
        <v>5036</v>
      </c>
      <c r="C418" s="1001"/>
      <c r="D418" s="113" t="s">
        <v>4731</v>
      </c>
      <c r="E418" s="1001"/>
      <c r="F418" s="1343">
        <v>34.5</v>
      </c>
      <c r="G418" s="1353">
        <v>1.5</v>
      </c>
      <c r="H418" s="1349"/>
      <c r="I418" s="922"/>
      <c r="J418" s="1349">
        <v>45</v>
      </c>
      <c r="K418" s="1127">
        <v>2</v>
      </c>
      <c r="L418" s="1127"/>
      <c r="M418" s="974"/>
      <c r="N418" s="974"/>
      <c r="O418" s="1001"/>
      <c r="P418" s="1337"/>
      <c r="Q418" s="1339"/>
      <c r="R418" s="1053">
        <v>59</v>
      </c>
    </row>
    <row r="419" spans="1:18">
      <c r="A419" s="2894"/>
      <c r="B419" s="2894"/>
      <c r="C419" s="2894"/>
      <c r="D419" s="2894"/>
      <c r="E419" s="2894"/>
      <c r="F419" s="2894"/>
      <c r="G419" s="2894"/>
      <c r="H419" s="2894"/>
      <c r="I419" s="2894"/>
      <c r="J419" s="2894"/>
      <c r="K419" s="2894"/>
      <c r="L419" s="2894"/>
      <c r="M419" s="2894"/>
      <c r="N419" s="2894"/>
      <c r="O419" s="2894"/>
      <c r="P419" s="2894"/>
      <c r="Q419" s="2894"/>
      <c r="R419" s="2894"/>
    </row>
    <row r="420" spans="1:18">
      <c r="A420" s="69" t="s">
        <v>5136</v>
      </c>
      <c r="B420" s="923"/>
      <c r="C420" s="923"/>
      <c r="D420" s="923"/>
      <c r="E420" s="923"/>
      <c r="F420" s="923"/>
      <c r="G420" s="923"/>
      <c r="H420" s="923"/>
      <c r="I420" s="922"/>
      <c r="J420" s="69" t="s">
        <v>5137</v>
      </c>
      <c r="K420" s="923"/>
      <c r="L420" s="923"/>
      <c r="M420" s="923"/>
      <c r="N420" s="923"/>
      <c r="O420" s="923"/>
      <c r="P420" s="923"/>
      <c r="Q420" s="923"/>
      <c r="R420" s="923"/>
    </row>
    <row r="422" spans="1:18" ht="16.5" thickBot="1">
      <c r="A422" s="990" t="str">
        <f>'Data Sheet'!$C$25</f>
        <v xml:space="preserve"> New York State Electric &amp; Gas Corporation</v>
      </c>
      <c r="B422" s="974"/>
      <c r="C422" s="974"/>
      <c r="D422" s="974"/>
      <c r="E422" s="974"/>
      <c r="F422" s="1054" t="str">
        <f>'Data Sheet'!$C$40</f>
        <v xml:space="preserve"> </v>
      </c>
      <c r="G422" s="974" t="str">
        <f>'Data Sheet'!$C$38</f>
        <v>12/31/2016</v>
      </c>
      <c r="H422" s="1036"/>
      <c r="I422" s="922"/>
      <c r="J422" s="990" t="str">
        <f>'Data Sheet'!$C$25</f>
        <v xml:space="preserve"> New York State Electric &amp; Gas Corporation</v>
      </c>
      <c r="K422" s="974"/>
      <c r="L422" s="974"/>
      <c r="M422" s="974"/>
      <c r="N422" s="974"/>
      <c r="O422" s="974"/>
      <c r="P422" s="1054" t="str">
        <f>'Data Sheet'!$C$40</f>
        <v xml:space="preserve"> </v>
      </c>
      <c r="Q422" s="974" t="str">
        <f>'Data Sheet'!$C$38</f>
        <v>12/31/2016</v>
      </c>
      <c r="R422" s="974"/>
    </row>
    <row r="423" spans="1:18" ht="16.5" thickBot="1">
      <c r="A423" s="645" t="s">
        <v>3401</v>
      </c>
      <c r="B423" s="580"/>
      <c r="C423" s="580"/>
      <c r="D423" s="1036"/>
      <c r="E423" s="1036"/>
      <c r="F423" s="1038"/>
      <c r="G423" s="1038"/>
      <c r="H423" s="1047"/>
      <c r="I423" s="922"/>
      <c r="J423" s="645" t="s">
        <v>3401</v>
      </c>
      <c r="K423" s="580"/>
      <c r="L423" s="580"/>
      <c r="M423" s="1036"/>
      <c r="N423" s="1036"/>
      <c r="O423" s="1036"/>
      <c r="P423" s="1038"/>
      <c r="Q423" s="1038"/>
      <c r="R423" s="1047"/>
    </row>
    <row r="424" spans="1:18">
      <c r="A424" s="1030"/>
      <c r="B424" s="922"/>
      <c r="C424" s="985"/>
      <c r="D424" s="967"/>
      <c r="E424" s="935"/>
      <c r="F424" s="923"/>
      <c r="G424" s="923"/>
      <c r="H424" s="1015"/>
      <c r="I424" s="922"/>
      <c r="J424" s="1030"/>
      <c r="K424" s="985"/>
      <c r="L424" s="985"/>
      <c r="M424" s="923" t="s">
        <v>3187</v>
      </c>
      <c r="N424" s="923"/>
      <c r="O424" s="923"/>
      <c r="P424" s="923"/>
      <c r="Q424" s="983"/>
      <c r="R424" s="1040"/>
    </row>
    <row r="425" spans="1:18" ht="15.75" thickBot="1">
      <c r="A425" s="1043"/>
      <c r="B425" s="967"/>
      <c r="C425" s="935"/>
      <c r="D425" s="967"/>
      <c r="E425" s="935"/>
      <c r="F425" s="1036" t="s">
        <v>3188</v>
      </c>
      <c r="G425" s="1036"/>
      <c r="H425" s="1047"/>
      <c r="I425" s="922"/>
      <c r="J425" s="1043" t="s">
        <v>3189</v>
      </c>
      <c r="K425" s="935" t="s">
        <v>3190</v>
      </c>
      <c r="L425" s="935" t="s">
        <v>3190</v>
      </c>
      <c r="M425" s="1036" t="s">
        <v>3191</v>
      </c>
      <c r="N425" s="1036"/>
      <c r="O425" s="1036"/>
      <c r="P425" s="1036"/>
      <c r="Q425" s="1047"/>
      <c r="R425" s="935"/>
    </row>
    <row r="426" spans="1:18">
      <c r="A426" s="1043"/>
      <c r="B426" s="967"/>
      <c r="C426" s="935"/>
      <c r="D426" s="967"/>
      <c r="E426" s="935"/>
      <c r="F426" s="935"/>
      <c r="G426" s="983"/>
      <c r="H426" s="935"/>
      <c r="I426" s="922"/>
      <c r="J426" s="1043" t="s">
        <v>3192</v>
      </c>
      <c r="K426" s="935" t="s">
        <v>3193</v>
      </c>
      <c r="L426" s="935" t="s">
        <v>3194</v>
      </c>
      <c r="M426" s="967"/>
      <c r="N426" s="967"/>
      <c r="O426" s="935"/>
      <c r="P426" s="935"/>
      <c r="Q426" s="983"/>
      <c r="R426" s="935"/>
    </row>
    <row r="427" spans="1:18">
      <c r="A427" s="1043" t="s">
        <v>1718</v>
      </c>
      <c r="B427" s="923" t="s">
        <v>3195</v>
      </c>
      <c r="C427" s="983"/>
      <c r="D427" s="923" t="s">
        <v>3196</v>
      </c>
      <c r="E427" s="983"/>
      <c r="F427" s="935"/>
      <c r="G427" s="983"/>
      <c r="H427" s="935"/>
      <c r="I427" s="922"/>
      <c r="J427" s="1043" t="s">
        <v>3197</v>
      </c>
      <c r="K427" s="935" t="s">
        <v>3198</v>
      </c>
      <c r="L427" s="935" t="s">
        <v>3193</v>
      </c>
      <c r="M427" s="923"/>
      <c r="N427" s="923"/>
      <c r="O427" s="983"/>
      <c r="P427" s="935" t="s">
        <v>1776</v>
      </c>
      <c r="Q427" s="983" t="s">
        <v>3199</v>
      </c>
      <c r="R427" s="935" t="s">
        <v>1718</v>
      </c>
    </row>
    <row r="428" spans="1:18">
      <c r="A428" s="1043" t="s">
        <v>1721</v>
      </c>
      <c r="B428" s="922"/>
      <c r="C428" s="985"/>
      <c r="D428" s="967"/>
      <c r="E428" s="935"/>
      <c r="F428" s="935" t="s">
        <v>1828</v>
      </c>
      <c r="G428" s="983" t="s">
        <v>3200</v>
      </c>
      <c r="H428" s="935" t="s">
        <v>3201</v>
      </c>
      <c r="I428" s="922"/>
      <c r="J428" s="1043" t="s">
        <v>3202</v>
      </c>
      <c r="K428" s="935" t="s">
        <v>4</v>
      </c>
      <c r="L428" s="935" t="s">
        <v>3198</v>
      </c>
      <c r="M428" s="923" t="s">
        <v>3203</v>
      </c>
      <c r="N428" s="923"/>
      <c r="O428" s="983"/>
      <c r="P428" s="935" t="s">
        <v>3204</v>
      </c>
      <c r="Q428" s="983" t="s">
        <v>3205</v>
      </c>
      <c r="R428" s="935" t="s">
        <v>1721</v>
      </c>
    </row>
    <row r="429" spans="1:18">
      <c r="A429" s="1034"/>
      <c r="B429" s="922"/>
      <c r="C429" s="935"/>
      <c r="D429" s="922"/>
      <c r="E429" s="935"/>
      <c r="F429" s="935"/>
      <c r="G429" s="983"/>
      <c r="H429" s="985"/>
      <c r="I429" s="922"/>
      <c r="J429" s="1034"/>
      <c r="K429" s="985"/>
      <c r="L429" s="935"/>
      <c r="M429" s="922"/>
      <c r="N429" s="922"/>
      <c r="O429" s="935"/>
      <c r="P429" s="935"/>
      <c r="Q429" s="935"/>
      <c r="R429" s="985"/>
    </row>
    <row r="430" spans="1:18" ht="15.75" thickBot="1">
      <c r="A430" s="1053"/>
      <c r="B430" s="1036" t="s">
        <v>3007</v>
      </c>
      <c r="C430" s="1047"/>
      <c r="D430" s="1036" t="s">
        <v>3008</v>
      </c>
      <c r="E430" s="1047"/>
      <c r="F430" s="1046" t="s">
        <v>3009</v>
      </c>
      <c r="G430" s="1047" t="s">
        <v>3010</v>
      </c>
      <c r="H430" s="1047" t="s">
        <v>2337</v>
      </c>
      <c r="I430" s="922"/>
      <c r="J430" s="1045" t="s">
        <v>2338</v>
      </c>
      <c r="K430" s="1045" t="s">
        <v>2339</v>
      </c>
      <c r="L430" s="1045" t="s">
        <v>2340</v>
      </c>
      <c r="M430" s="1036" t="s">
        <v>2341</v>
      </c>
      <c r="N430" s="1036"/>
      <c r="O430" s="1047"/>
      <c r="P430" s="1046" t="s">
        <v>2342</v>
      </c>
      <c r="Q430" s="1046" t="s">
        <v>2343</v>
      </c>
      <c r="R430" s="1046"/>
    </row>
    <row r="431" spans="1:18">
      <c r="A431" s="1034">
        <v>1</v>
      </c>
      <c r="B431" s="17" t="s">
        <v>5037</v>
      </c>
      <c r="C431" s="985"/>
      <c r="D431" s="17" t="s">
        <v>4731</v>
      </c>
      <c r="E431" s="983"/>
      <c r="F431" s="2900">
        <v>46</v>
      </c>
      <c r="G431" s="2901">
        <v>4.16</v>
      </c>
      <c r="H431" s="1348"/>
      <c r="I431" s="922"/>
      <c r="J431" s="1348">
        <v>10</v>
      </c>
      <c r="K431" s="1051">
        <v>3</v>
      </c>
      <c r="L431" s="1051">
        <v>1</v>
      </c>
      <c r="M431" s="922"/>
      <c r="N431" s="922"/>
      <c r="O431" s="983"/>
      <c r="P431" s="1336"/>
      <c r="Q431" s="1338"/>
      <c r="R431" s="1034">
        <v>1</v>
      </c>
    </row>
    <row r="432" spans="1:18">
      <c r="A432" s="1034">
        <v>2</v>
      </c>
      <c r="B432" s="17" t="s">
        <v>5038</v>
      </c>
      <c r="C432" s="985"/>
      <c r="D432" s="17" t="s">
        <v>4731</v>
      </c>
      <c r="E432" s="935"/>
      <c r="F432" s="2900">
        <v>34.5</v>
      </c>
      <c r="G432" s="2901">
        <v>4.8</v>
      </c>
      <c r="H432" s="1348"/>
      <c r="I432" s="922"/>
      <c r="J432" s="1348">
        <v>10</v>
      </c>
      <c r="K432" s="1051">
        <v>6</v>
      </c>
      <c r="L432" s="1051"/>
      <c r="M432" s="922"/>
      <c r="N432" s="922"/>
      <c r="O432" s="935"/>
      <c r="P432" s="1336"/>
      <c r="Q432" s="1338"/>
      <c r="R432" s="1034">
        <v>2</v>
      </c>
    </row>
    <row r="433" spans="1:18">
      <c r="A433" s="1034">
        <v>3</v>
      </c>
      <c r="B433" s="17" t="s">
        <v>5039</v>
      </c>
      <c r="C433" s="985"/>
      <c r="D433" s="17" t="s">
        <v>4731</v>
      </c>
      <c r="E433" s="935"/>
      <c r="F433" s="2900">
        <v>34.5</v>
      </c>
      <c r="G433" s="2901">
        <v>12.5</v>
      </c>
      <c r="H433" s="1348"/>
      <c r="I433" s="922"/>
      <c r="J433" s="1348">
        <v>45</v>
      </c>
      <c r="K433" s="1051">
        <v>2</v>
      </c>
      <c r="L433" s="1051"/>
      <c r="M433" s="922"/>
      <c r="N433" s="922"/>
      <c r="O433" s="935"/>
      <c r="P433" s="1336"/>
      <c r="Q433" s="1338"/>
      <c r="R433" s="1034">
        <v>3</v>
      </c>
    </row>
    <row r="434" spans="1:18">
      <c r="A434" s="1034">
        <v>4</v>
      </c>
      <c r="B434" s="17" t="s">
        <v>5039</v>
      </c>
      <c r="C434" s="985"/>
      <c r="D434" s="17" t="s">
        <v>4732</v>
      </c>
      <c r="E434" s="935"/>
      <c r="F434" s="2900">
        <v>230</v>
      </c>
      <c r="G434" s="2901">
        <v>115</v>
      </c>
      <c r="H434" s="1348"/>
      <c r="I434" s="922"/>
      <c r="J434" s="1348">
        <v>250</v>
      </c>
      <c r="K434" s="1051">
        <v>1</v>
      </c>
      <c r="L434" s="1051"/>
      <c r="M434" s="922"/>
      <c r="N434" s="922"/>
      <c r="O434" s="935"/>
      <c r="P434" s="1336"/>
      <c r="Q434" s="1338"/>
      <c r="R434" s="1034">
        <v>4</v>
      </c>
    </row>
    <row r="435" spans="1:18">
      <c r="A435" s="1034">
        <v>5</v>
      </c>
      <c r="B435" s="17" t="s">
        <v>5039</v>
      </c>
      <c r="C435" s="985"/>
      <c r="D435" s="17" t="s">
        <v>4732</v>
      </c>
      <c r="E435" s="935"/>
      <c r="F435" s="2900">
        <v>345</v>
      </c>
      <c r="G435" s="2901">
        <v>115</v>
      </c>
      <c r="H435" s="1348"/>
      <c r="I435" s="922"/>
      <c r="J435" s="1348">
        <v>800</v>
      </c>
      <c r="K435" s="1051">
        <v>2</v>
      </c>
      <c r="L435" s="1051"/>
      <c r="M435" s="922"/>
      <c r="N435" s="922"/>
      <c r="O435" s="935"/>
      <c r="P435" s="1336"/>
      <c r="Q435" s="1338"/>
      <c r="R435" s="1034">
        <v>5</v>
      </c>
    </row>
    <row r="436" spans="1:18">
      <c r="A436" s="1049">
        <v>6</v>
      </c>
      <c r="B436" s="17" t="s">
        <v>5040</v>
      </c>
      <c r="C436" s="985"/>
      <c r="D436" s="17" t="s">
        <v>4731</v>
      </c>
      <c r="E436" s="985"/>
      <c r="F436" s="1342">
        <v>34.5</v>
      </c>
      <c r="G436" s="1352">
        <v>2.4</v>
      </c>
      <c r="H436" s="1348"/>
      <c r="I436" s="922"/>
      <c r="J436" s="1354">
        <v>2</v>
      </c>
      <c r="K436" s="1051">
        <v>3</v>
      </c>
      <c r="L436" s="1051"/>
      <c r="M436" s="922"/>
      <c r="N436" s="922"/>
      <c r="O436" s="985"/>
      <c r="P436" s="1336"/>
      <c r="Q436" s="1338"/>
      <c r="R436" s="1049">
        <v>6</v>
      </c>
    </row>
    <row r="437" spans="1:18">
      <c r="A437" s="1049">
        <v>7</v>
      </c>
      <c r="B437" s="17" t="s">
        <v>5041</v>
      </c>
      <c r="C437" s="985"/>
      <c r="D437" s="17" t="s">
        <v>4731</v>
      </c>
      <c r="E437" s="985"/>
      <c r="F437" s="1342">
        <v>34.5</v>
      </c>
      <c r="G437" s="1352">
        <v>12.5</v>
      </c>
      <c r="H437" s="1348"/>
      <c r="I437" s="922"/>
      <c r="J437" s="1354">
        <v>23</v>
      </c>
      <c r="K437" s="1051">
        <v>1</v>
      </c>
      <c r="L437" s="1051"/>
      <c r="M437" s="17" t="s">
        <v>4733</v>
      </c>
      <c r="N437" s="922"/>
      <c r="O437" s="985"/>
      <c r="P437" s="1336">
        <v>1</v>
      </c>
      <c r="Q437" s="1338"/>
      <c r="R437" s="1049">
        <v>7</v>
      </c>
    </row>
    <row r="438" spans="1:18">
      <c r="A438" s="1049">
        <v>8</v>
      </c>
      <c r="B438" s="17" t="s">
        <v>5042</v>
      </c>
      <c r="C438" s="985"/>
      <c r="D438" s="17" t="s">
        <v>4731</v>
      </c>
      <c r="E438" s="985"/>
      <c r="F438" s="1342">
        <v>34.5</v>
      </c>
      <c r="G438" s="1352">
        <v>4.8</v>
      </c>
      <c r="H438" s="1348"/>
      <c r="I438" s="922"/>
      <c r="J438" s="1354">
        <v>10</v>
      </c>
      <c r="K438" s="1051">
        <v>3</v>
      </c>
      <c r="L438" s="1051"/>
      <c r="M438" s="17" t="s">
        <v>4733</v>
      </c>
      <c r="N438" s="922"/>
      <c r="O438" s="985"/>
      <c r="P438" s="1336">
        <v>1</v>
      </c>
      <c r="Q438" s="1338"/>
      <c r="R438" s="1049">
        <v>8</v>
      </c>
    </row>
    <row r="439" spans="1:18">
      <c r="A439" s="1049">
        <v>9</v>
      </c>
      <c r="B439" s="17" t="s">
        <v>5043</v>
      </c>
      <c r="C439" s="985"/>
      <c r="D439" s="17" t="s">
        <v>4731</v>
      </c>
      <c r="E439" s="985"/>
      <c r="F439" s="1342">
        <v>46</v>
      </c>
      <c r="G439" s="1352">
        <v>4.8</v>
      </c>
      <c r="H439" s="1348"/>
      <c r="I439" s="922"/>
      <c r="J439" s="1354">
        <v>11</v>
      </c>
      <c r="K439" s="1051">
        <v>6</v>
      </c>
      <c r="L439" s="1051"/>
      <c r="M439" s="17" t="s">
        <v>4733</v>
      </c>
      <c r="N439" s="922"/>
      <c r="O439" s="985"/>
      <c r="P439" s="1336">
        <v>1</v>
      </c>
      <c r="Q439" s="1338"/>
      <c r="R439" s="1049">
        <v>9</v>
      </c>
    </row>
    <row r="440" spans="1:18">
      <c r="A440" s="1049">
        <v>10</v>
      </c>
      <c r="B440" s="17" t="s">
        <v>5044</v>
      </c>
      <c r="C440" s="985"/>
      <c r="D440" s="17" t="s">
        <v>4731</v>
      </c>
      <c r="E440" s="985"/>
      <c r="F440" s="1342">
        <v>46</v>
      </c>
      <c r="G440" s="1352">
        <v>4.8</v>
      </c>
      <c r="H440" s="1348"/>
      <c r="I440" s="922"/>
      <c r="J440" s="1354">
        <v>5</v>
      </c>
      <c r="K440" s="1051">
        <v>3</v>
      </c>
      <c r="L440" s="1051"/>
      <c r="M440" s="17" t="s">
        <v>4733</v>
      </c>
      <c r="N440" s="922"/>
      <c r="O440" s="985"/>
      <c r="P440" s="1336">
        <v>1</v>
      </c>
      <c r="Q440" s="1338"/>
      <c r="R440" s="1049">
        <v>10</v>
      </c>
    </row>
    <row r="441" spans="1:18">
      <c r="A441" s="1049">
        <v>11</v>
      </c>
      <c r="B441" s="17" t="s">
        <v>5044</v>
      </c>
      <c r="C441" s="985"/>
      <c r="D441" s="17" t="s">
        <v>4731</v>
      </c>
      <c r="E441" s="985"/>
      <c r="F441" s="1342">
        <v>46</v>
      </c>
      <c r="G441" s="1352">
        <v>12.5</v>
      </c>
      <c r="H441" s="1348"/>
      <c r="I441" s="922"/>
      <c r="J441" s="1354">
        <v>6</v>
      </c>
      <c r="K441" s="1051">
        <v>3</v>
      </c>
      <c r="L441" s="1051"/>
      <c r="M441" s="922"/>
      <c r="N441" s="922"/>
      <c r="O441" s="985"/>
      <c r="P441" s="1336"/>
      <c r="Q441" s="1338"/>
      <c r="R441" s="1049">
        <v>11</v>
      </c>
    </row>
    <row r="442" spans="1:18">
      <c r="A442" s="1049">
        <v>12</v>
      </c>
      <c r="B442" s="17" t="s">
        <v>5045</v>
      </c>
      <c r="C442" s="985"/>
      <c r="D442" s="17" t="s">
        <v>4731</v>
      </c>
      <c r="E442" s="985"/>
      <c r="F442" s="1342">
        <v>34.5</v>
      </c>
      <c r="G442" s="1352">
        <v>7.2</v>
      </c>
      <c r="H442" s="1348"/>
      <c r="I442" s="922"/>
      <c r="J442" s="1354">
        <v>5</v>
      </c>
      <c r="K442" s="1051">
        <v>3</v>
      </c>
      <c r="L442" s="1051"/>
      <c r="M442" s="922"/>
      <c r="N442" s="922"/>
      <c r="O442" s="985"/>
      <c r="P442" s="1336"/>
      <c r="Q442" s="1338"/>
      <c r="R442" s="1049">
        <v>12</v>
      </c>
    </row>
    <row r="443" spans="1:18">
      <c r="A443" s="1049">
        <v>13</v>
      </c>
      <c r="B443" s="17" t="s">
        <v>5046</v>
      </c>
      <c r="C443" s="985"/>
      <c r="D443" s="17" t="s">
        <v>4731</v>
      </c>
      <c r="E443" s="985"/>
      <c r="F443" s="1342">
        <v>34.5</v>
      </c>
      <c r="G443" s="1352">
        <v>4.8</v>
      </c>
      <c r="H443" s="1348"/>
      <c r="I443" s="922"/>
      <c r="J443" s="1354">
        <v>7</v>
      </c>
      <c r="K443" s="1051">
        <v>1</v>
      </c>
      <c r="L443" s="1051"/>
      <c r="M443" s="922"/>
      <c r="N443" s="922"/>
      <c r="O443" s="985"/>
      <c r="P443" s="1336"/>
      <c r="Q443" s="1338"/>
      <c r="R443" s="1049">
        <v>13</v>
      </c>
    </row>
    <row r="444" spans="1:18">
      <c r="A444" s="1049">
        <v>14</v>
      </c>
      <c r="B444" s="17" t="s">
        <v>5047</v>
      </c>
      <c r="C444" s="985"/>
      <c r="D444" s="17" t="s">
        <v>4731</v>
      </c>
      <c r="E444" s="985"/>
      <c r="F444" s="1342">
        <v>34.5</v>
      </c>
      <c r="G444" s="1352">
        <v>4.8</v>
      </c>
      <c r="H444" s="1348"/>
      <c r="I444" s="922"/>
      <c r="J444" s="1354">
        <v>5</v>
      </c>
      <c r="K444" s="1051">
        <v>3</v>
      </c>
      <c r="L444" s="1051"/>
      <c r="M444" s="922"/>
      <c r="N444" s="922"/>
      <c r="O444" s="985"/>
      <c r="P444" s="1336"/>
      <c r="Q444" s="1338"/>
      <c r="R444" s="1049">
        <v>14</v>
      </c>
    </row>
    <row r="445" spans="1:18">
      <c r="A445" s="1049">
        <v>15</v>
      </c>
      <c r="B445" s="17" t="s">
        <v>5048</v>
      </c>
      <c r="C445" s="985"/>
      <c r="D445" s="17" t="s">
        <v>4731</v>
      </c>
      <c r="E445" s="985"/>
      <c r="F445" s="1342">
        <v>46</v>
      </c>
      <c r="G445" s="1352">
        <v>4.8</v>
      </c>
      <c r="H445" s="1348"/>
      <c r="I445" s="922"/>
      <c r="J445" s="1354">
        <v>7</v>
      </c>
      <c r="K445" s="1051">
        <v>3</v>
      </c>
      <c r="L445" s="1051"/>
      <c r="M445" s="922"/>
      <c r="N445" s="922"/>
      <c r="O445" s="985"/>
      <c r="P445" s="1336"/>
      <c r="Q445" s="1338"/>
      <c r="R445" s="1049">
        <v>15</v>
      </c>
    </row>
    <row r="446" spans="1:18">
      <c r="A446" s="1049">
        <v>16</v>
      </c>
      <c r="B446" s="17" t="s">
        <v>5049</v>
      </c>
      <c r="C446" s="985"/>
      <c r="D446" s="17" t="s">
        <v>4731</v>
      </c>
      <c r="E446" s="985"/>
      <c r="F446" s="1342">
        <v>115</v>
      </c>
      <c r="G446" s="1352">
        <v>12.5</v>
      </c>
      <c r="H446" s="1348"/>
      <c r="I446" s="922"/>
      <c r="J446" s="1354">
        <v>23</v>
      </c>
      <c r="K446" s="1051">
        <v>1</v>
      </c>
      <c r="L446" s="1051"/>
      <c r="M446" s="17" t="s">
        <v>4733</v>
      </c>
      <c r="N446" s="922"/>
      <c r="O446" s="985"/>
      <c r="P446" s="1336">
        <v>2</v>
      </c>
      <c r="Q446" s="1338"/>
      <c r="R446" s="1049">
        <v>16</v>
      </c>
    </row>
    <row r="447" spans="1:18">
      <c r="A447" s="1034">
        <v>17</v>
      </c>
      <c r="B447" s="17" t="s">
        <v>5050</v>
      </c>
      <c r="C447" s="985"/>
      <c r="D447" s="17" t="s">
        <v>4731</v>
      </c>
      <c r="E447" s="985"/>
      <c r="F447" s="1342">
        <v>34.5</v>
      </c>
      <c r="G447" s="1352">
        <v>4.8</v>
      </c>
      <c r="H447" s="1348"/>
      <c r="I447" s="922"/>
      <c r="J447" s="1348">
        <v>11</v>
      </c>
      <c r="K447" s="1051">
        <v>1</v>
      </c>
      <c r="L447" s="1051"/>
      <c r="M447" s="17" t="s">
        <v>4733</v>
      </c>
      <c r="N447" s="922"/>
      <c r="O447" s="985"/>
      <c r="P447" s="1336">
        <v>1</v>
      </c>
      <c r="Q447" s="1338"/>
      <c r="R447" s="1034">
        <v>17</v>
      </c>
    </row>
    <row r="448" spans="1:18">
      <c r="A448" s="1034">
        <v>18</v>
      </c>
      <c r="B448" s="17" t="s">
        <v>5051</v>
      </c>
      <c r="C448" s="985"/>
      <c r="D448" s="17" t="s">
        <v>4731</v>
      </c>
      <c r="E448" s="985"/>
      <c r="F448" s="1342">
        <v>34.5</v>
      </c>
      <c r="G448" s="1352">
        <v>4.16</v>
      </c>
      <c r="H448" s="1348"/>
      <c r="I448" s="922"/>
      <c r="J448" s="1348">
        <v>5</v>
      </c>
      <c r="K448" s="1051">
        <v>3</v>
      </c>
      <c r="L448" s="1051"/>
      <c r="M448" s="922"/>
      <c r="N448" s="922"/>
      <c r="O448" s="985"/>
      <c r="P448" s="1336"/>
      <c r="Q448" s="1338"/>
      <c r="R448" s="1034">
        <v>18</v>
      </c>
    </row>
    <row r="449" spans="1:18">
      <c r="A449" s="1034">
        <v>19</v>
      </c>
      <c r="B449" s="17" t="s">
        <v>5052</v>
      </c>
      <c r="C449" s="985"/>
      <c r="D449" s="17" t="s">
        <v>4732</v>
      </c>
      <c r="E449" s="985"/>
      <c r="F449" s="1342">
        <v>115</v>
      </c>
      <c r="G449" s="1352">
        <v>34.5</v>
      </c>
      <c r="H449" s="1348"/>
      <c r="I449" s="922"/>
      <c r="J449" s="1348">
        <v>56</v>
      </c>
      <c r="K449" s="1051">
        <v>1</v>
      </c>
      <c r="L449" s="1051"/>
      <c r="M449" s="922"/>
      <c r="N449" s="922"/>
      <c r="O449" s="985"/>
      <c r="P449" s="1336"/>
      <c r="Q449" s="1338"/>
      <c r="R449" s="1034">
        <v>19</v>
      </c>
    </row>
    <row r="450" spans="1:18">
      <c r="A450" s="1034">
        <v>20</v>
      </c>
      <c r="B450" s="17" t="s">
        <v>5053</v>
      </c>
      <c r="C450" s="985"/>
      <c r="D450" s="17" t="s">
        <v>4731</v>
      </c>
      <c r="E450" s="985"/>
      <c r="F450" s="1342">
        <v>46</v>
      </c>
      <c r="G450" s="1352">
        <v>4.8</v>
      </c>
      <c r="H450" s="1348"/>
      <c r="I450" s="922"/>
      <c r="J450" s="1348">
        <v>9</v>
      </c>
      <c r="K450" s="1051">
        <v>3</v>
      </c>
      <c r="L450" s="1051"/>
      <c r="M450" s="922"/>
      <c r="N450" s="922"/>
      <c r="O450" s="985"/>
      <c r="P450" s="1336"/>
      <c r="Q450" s="1338"/>
      <c r="R450" s="1034">
        <v>20</v>
      </c>
    </row>
    <row r="451" spans="1:18">
      <c r="A451" s="1034">
        <v>21</v>
      </c>
      <c r="B451" s="17" t="s">
        <v>5053</v>
      </c>
      <c r="C451" s="985"/>
      <c r="D451" s="17" t="s">
        <v>4731</v>
      </c>
      <c r="E451" s="985"/>
      <c r="F451" s="1342">
        <v>46</v>
      </c>
      <c r="G451" s="1352">
        <v>13.2</v>
      </c>
      <c r="H451" s="1348"/>
      <c r="I451" s="922"/>
      <c r="J451" s="1348">
        <v>23</v>
      </c>
      <c r="K451" s="1051">
        <v>1</v>
      </c>
      <c r="L451" s="1051"/>
      <c r="M451" s="922"/>
      <c r="N451" s="922"/>
      <c r="O451" s="985"/>
      <c r="P451" s="1336"/>
      <c r="Q451" s="1338"/>
      <c r="R451" s="1034">
        <v>21</v>
      </c>
    </row>
    <row r="452" spans="1:18">
      <c r="A452" s="1034">
        <v>22</v>
      </c>
      <c r="B452" s="17" t="s">
        <v>5053</v>
      </c>
      <c r="C452" s="985"/>
      <c r="D452" s="17" t="s">
        <v>4732</v>
      </c>
      <c r="E452" s="985"/>
      <c r="F452" s="1342">
        <v>115</v>
      </c>
      <c r="G452" s="1352">
        <v>46</v>
      </c>
      <c r="H452" s="1348"/>
      <c r="I452" s="922"/>
      <c r="J452" s="1348">
        <v>106</v>
      </c>
      <c r="K452" s="1051">
        <v>2</v>
      </c>
      <c r="L452" s="1051"/>
      <c r="M452" s="922"/>
      <c r="N452" s="922"/>
      <c r="O452" s="985"/>
      <c r="P452" s="1336"/>
      <c r="Q452" s="1338"/>
      <c r="R452" s="1034">
        <v>22</v>
      </c>
    </row>
    <row r="453" spans="1:18">
      <c r="A453" s="1034">
        <v>23</v>
      </c>
      <c r="B453" s="17" t="s">
        <v>5054</v>
      </c>
      <c r="C453" s="985"/>
      <c r="D453" s="17" t="s">
        <v>4731</v>
      </c>
      <c r="E453" s="985"/>
      <c r="F453" s="1342">
        <v>46</v>
      </c>
      <c r="G453" s="1352">
        <v>4.8</v>
      </c>
      <c r="H453" s="1348"/>
      <c r="I453" s="922"/>
      <c r="J453" s="1348">
        <v>14</v>
      </c>
      <c r="K453" s="1051">
        <v>6</v>
      </c>
      <c r="L453" s="1051"/>
      <c r="M453" s="922"/>
      <c r="N453" s="922"/>
      <c r="O453" s="985"/>
      <c r="P453" s="1336"/>
      <c r="Q453" s="1338"/>
      <c r="R453" s="1034">
        <v>23</v>
      </c>
    </row>
    <row r="454" spans="1:18">
      <c r="A454" s="1034">
        <v>24</v>
      </c>
      <c r="B454" s="17" t="s">
        <v>5055</v>
      </c>
      <c r="C454" s="985"/>
      <c r="D454" s="17" t="s">
        <v>4731</v>
      </c>
      <c r="E454" s="985"/>
      <c r="F454" s="1342">
        <v>34.5</v>
      </c>
      <c r="G454" s="1352">
        <v>4.8</v>
      </c>
      <c r="H454" s="1348"/>
      <c r="I454" s="922"/>
      <c r="J454" s="1348">
        <v>7</v>
      </c>
      <c r="K454" s="1051">
        <v>1</v>
      </c>
      <c r="L454" s="1051"/>
      <c r="M454" s="922"/>
      <c r="N454" s="922"/>
      <c r="O454" s="985"/>
      <c r="P454" s="1336"/>
      <c r="Q454" s="1338"/>
      <c r="R454" s="1034">
        <v>24</v>
      </c>
    </row>
    <row r="455" spans="1:18">
      <c r="A455" s="1034">
        <v>25</v>
      </c>
      <c r="B455" s="17" t="s">
        <v>5056</v>
      </c>
      <c r="C455" s="985"/>
      <c r="D455" s="17" t="s">
        <v>4731</v>
      </c>
      <c r="E455" s="985"/>
      <c r="F455" s="1342">
        <v>46</v>
      </c>
      <c r="G455" s="1352">
        <v>12.5</v>
      </c>
      <c r="H455" s="1348"/>
      <c r="I455" s="922"/>
      <c r="J455" s="1348">
        <v>11</v>
      </c>
      <c r="K455" s="1051">
        <v>1</v>
      </c>
      <c r="L455" s="1051"/>
      <c r="M455" s="922"/>
      <c r="N455" s="922"/>
      <c r="O455" s="985"/>
      <c r="P455" s="1336"/>
      <c r="Q455" s="1338"/>
      <c r="R455" s="1034">
        <v>25</v>
      </c>
    </row>
    <row r="456" spans="1:18">
      <c r="A456" s="1034">
        <v>26</v>
      </c>
      <c r="B456" s="17" t="s">
        <v>5057</v>
      </c>
      <c r="C456" s="985"/>
      <c r="D456" s="17" t="s">
        <v>4731</v>
      </c>
      <c r="E456" s="985"/>
      <c r="F456" s="1342">
        <v>34.5</v>
      </c>
      <c r="G456" s="1352">
        <v>4.8</v>
      </c>
      <c r="H456" s="1348"/>
      <c r="I456" s="922"/>
      <c r="J456" s="1348">
        <v>3</v>
      </c>
      <c r="K456" s="1051">
        <v>3</v>
      </c>
      <c r="L456" s="1051"/>
      <c r="M456" s="17" t="s">
        <v>4733</v>
      </c>
      <c r="N456" s="922"/>
      <c r="O456" s="985"/>
      <c r="P456" s="1336">
        <v>1</v>
      </c>
      <c r="Q456" s="1338"/>
      <c r="R456" s="1034">
        <v>26</v>
      </c>
    </row>
    <row r="457" spans="1:18">
      <c r="A457" s="1034">
        <v>27</v>
      </c>
      <c r="B457" s="17" t="s">
        <v>5058</v>
      </c>
      <c r="C457" s="985"/>
      <c r="D457" s="17" t="s">
        <v>4731</v>
      </c>
      <c r="E457" s="985"/>
      <c r="F457" s="1342">
        <v>34.5</v>
      </c>
      <c r="G457" s="1352">
        <v>4.8</v>
      </c>
      <c r="H457" s="1348"/>
      <c r="I457" s="922"/>
      <c r="J457" s="1348">
        <v>3</v>
      </c>
      <c r="K457" s="1051">
        <v>3</v>
      </c>
      <c r="L457" s="1051"/>
      <c r="M457" s="922"/>
      <c r="N457" s="922"/>
      <c r="O457" s="985"/>
      <c r="P457" s="1336"/>
      <c r="Q457" s="1338"/>
      <c r="R457" s="1034">
        <v>27</v>
      </c>
    </row>
    <row r="458" spans="1:18">
      <c r="A458" s="1034">
        <v>28</v>
      </c>
      <c r="B458" s="17" t="s">
        <v>5059</v>
      </c>
      <c r="C458" s="985"/>
      <c r="D458" s="17" t="s">
        <v>4731</v>
      </c>
      <c r="E458" s="985"/>
      <c r="F458" s="1342">
        <v>34.5</v>
      </c>
      <c r="G458" s="1352">
        <v>12.5</v>
      </c>
      <c r="H458" s="1348"/>
      <c r="I458" s="922"/>
      <c r="J458" s="1348">
        <v>23</v>
      </c>
      <c r="K458" s="1051">
        <v>1</v>
      </c>
      <c r="L458" s="1051"/>
      <c r="M458" s="922"/>
      <c r="N458" s="922"/>
      <c r="O458" s="985"/>
      <c r="P458" s="1336"/>
      <c r="Q458" s="1338"/>
      <c r="R458" s="1034">
        <v>28</v>
      </c>
    </row>
    <row r="459" spans="1:18">
      <c r="A459" s="1034">
        <v>29</v>
      </c>
      <c r="B459" s="17" t="s">
        <v>5060</v>
      </c>
      <c r="C459" s="985"/>
      <c r="D459" s="17" t="s">
        <v>4731</v>
      </c>
      <c r="E459" s="985"/>
      <c r="F459" s="1342">
        <v>46</v>
      </c>
      <c r="G459" s="1352">
        <v>4.8</v>
      </c>
      <c r="H459" s="1348"/>
      <c r="I459" s="922"/>
      <c r="J459" s="1348">
        <v>8</v>
      </c>
      <c r="K459" s="1051">
        <v>3</v>
      </c>
      <c r="L459" s="1051">
        <v>1</v>
      </c>
      <c r="M459" s="17" t="s">
        <v>4733</v>
      </c>
      <c r="N459" s="922"/>
      <c r="O459" s="985"/>
      <c r="P459" s="1336">
        <v>1</v>
      </c>
      <c r="Q459" s="1338"/>
      <c r="R459" s="1034">
        <v>29</v>
      </c>
    </row>
    <row r="460" spans="1:18">
      <c r="A460" s="1034">
        <v>30</v>
      </c>
      <c r="B460" s="17" t="s">
        <v>5060</v>
      </c>
      <c r="C460" s="985"/>
      <c r="D460" s="17" t="s">
        <v>4731</v>
      </c>
      <c r="E460" s="985"/>
      <c r="F460" s="1342">
        <v>46</v>
      </c>
      <c r="G460" s="1352">
        <v>12.5</v>
      </c>
      <c r="H460" s="1348"/>
      <c r="I460" s="922"/>
      <c r="J460" s="1348">
        <v>14</v>
      </c>
      <c r="K460" s="1051">
        <v>3</v>
      </c>
      <c r="L460" s="1051"/>
      <c r="M460" s="922"/>
      <c r="N460" s="922"/>
      <c r="O460" s="985"/>
      <c r="P460" s="1336"/>
      <c r="Q460" s="1338"/>
      <c r="R460" s="1034">
        <v>30</v>
      </c>
    </row>
    <row r="461" spans="1:18">
      <c r="A461" s="1034">
        <v>31</v>
      </c>
      <c r="B461" s="17" t="s">
        <v>5061</v>
      </c>
      <c r="C461" s="985"/>
      <c r="D461" s="17" t="s">
        <v>4731</v>
      </c>
      <c r="E461" s="985"/>
      <c r="F461" s="1342">
        <v>34.5</v>
      </c>
      <c r="G461" s="1352">
        <v>4.8</v>
      </c>
      <c r="H461" s="1348"/>
      <c r="I461" s="922"/>
      <c r="J461" s="1348">
        <v>5</v>
      </c>
      <c r="K461" s="1051">
        <v>3</v>
      </c>
      <c r="L461" s="1051"/>
      <c r="M461" s="17" t="s">
        <v>4733</v>
      </c>
      <c r="N461" s="922"/>
      <c r="O461" s="985"/>
      <c r="P461" s="1336">
        <v>1</v>
      </c>
      <c r="Q461" s="1338"/>
      <c r="R461" s="1034">
        <v>31</v>
      </c>
    </row>
    <row r="462" spans="1:18">
      <c r="A462" s="1034">
        <v>32</v>
      </c>
      <c r="B462" s="17" t="s">
        <v>5062</v>
      </c>
      <c r="C462" s="985"/>
      <c r="D462" s="17" t="s">
        <v>4731</v>
      </c>
      <c r="E462" s="985"/>
      <c r="F462" s="1342">
        <v>46</v>
      </c>
      <c r="G462" s="1352">
        <v>13.2</v>
      </c>
      <c r="H462" s="1348"/>
      <c r="I462" s="922"/>
      <c r="J462" s="1348">
        <v>31</v>
      </c>
      <c r="K462" s="1051">
        <v>2</v>
      </c>
      <c r="L462" s="1051"/>
      <c r="M462" s="922"/>
      <c r="N462" s="922"/>
      <c r="O462" s="985"/>
      <c r="P462" s="1336"/>
      <c r="Q462" s="1338"/>
      <c r="R462" s="1034">
        <v>32</v>
      </c>
    </row>
    <row r="463" spans="1:18">
      <c r="A463" s="1034">
        <v>33</v>
      </c>
      <c r="B463" s="17" t="s">
        <v>5063</v>
      </c>
      <c r="C463" s="985"/>
      <c r="D463" s="17" t="s">
        <v>4731</v>
      </c>
      <c r="E463" s="985"/>
      <c r="F463" s="1342">
        <v>34.5</v>
      </c>
      <c r="G463" s="1352">
        <v>4.8</v>
      </c>
      <c r="H463" s="1348"/>
      <c r="I463" s="922"/>
      <c r="J463" s="1348">
        <v>5</v>
      </c>
      <c r="K463" s="1051">
        <v>3</v>
      </c>
      <c r="L463" s="1051"/>
      <c r="M463" s="17" t="s">
        <v>4733</v>
      </c>
      <c r="N463" s="922"/>
      <c r="O463" s="985"/>
      <c r="P463" s="1336">
        <v>1</v>
      </c>
      <c r="Q463" s="1338"/>
      <c r="R463" s="1034">
        <v>33</v>
      </c>
    </row>
    <row r="464" spans="1:18">
      <c r="A464" s="1034">
        <v>34</v>
      </c>
      <c r="B464" s="17" t="s">
        <v>5064</v>
      </c>
      <c r="C464" s="985"/>
      <c r="D464" s="17" t="s">
        <v>4731</v>
      </c>
      <c r="E464" s="985"/>
      <c r="F464" s="1342">
        <v>34.5</v>
      </c>
      <c r="G464" s="1352">
        <v>12.5</v>
      </c>
      <c r="H464" s="1348"/>
      <c r="I464" s="922"/>
      <c r="J464" s="1348">
        <v>8</v>
      </c>
      <c r="K464" s="1051">
        <v>1</v>
      </c>
      <c r="L464" s="1051"/>
      <c r="M464" s="17" t="s">
        <v>4733</v>
      </c>
      <c r="N464" s="922"/>
      <c r="O464" s="985"/>
      <c r="P464" s="1336">
        <v>1</v>
      </c>
      <c r="Q464" s="1338"/>
      <c r="R464" s="1034">
        <v>34</v>
      </c>
    </row>
    <row r="465" spans="1:18">
      <c r="A465" s="1034">
        <v>35</v>
      </c>
      <c r="B465" s="17" t="s">
        <v>5065</v>
      </c>
      <c r="C465" s="985"/>
      <c r="D465" s="17" t="s">
        <v>4731</v>
      </c>
      <c r="E465" s="985"/>
      <c r="F465" s="1342">
        <v>46</v>
      </c>
      <c r="G465" s="1352">
        <v>13.2</v>
      </c>
      <c r="H465" s="1348"/>
      <c r="I465" s="922"/>
      <c r="J465" s="1348">
        <v>23</v>
      </c>
      <c r="K465" s="1051">
        <v>1</v>
      </c>
      <c r="L465" s="1051"/>
      <c r="M465" s="922"/>
      <c r="N465" s="922"/>
      <c r="O465" s="985"/>
      <c r="P465" s="1336"/>
      <c r="Q465" s="1338"/>
      <c r="R465" s="1034">
        <v>35</v>
      </c>
    </row>
    <row r="466" spans="1:18">
      <c r="A466" s="1034">
        <v>37</v>
      </c>
      <c r="B466" s="17" t="s">
        <v>5066</v>
      </c>
      <c r="C466" s="985"/>
      <c r="D466" s="17" t="s">
        <v>4731</v>
      </c>
      <c r="E466" s="985"/>
      <c r="F466" s="1342">
        <v>46</v>
      </c>
      <c r="G466" s="1352">
        <v>2.4</v>
      </c>
      <c r="H466" s="1348"/>
      <c r="I466" s="922"/>
      <c r="J466" s="1348">
        <v>4</v>
      </c>
      <c r="K466" s="1051">
        <v>1</v>
      </c>
      <c r="L466" s="1051"/>
      <c r="M466" s="922"/>
      <c r="N466" s="922"/>
      <c r="O466" s="985"/>
      <c r="P466" s="1336"/>
      <c r="Q466" s="1338"/>
      <c r="R466" s="1034">
        <v>37</v>
      </c>
    </row>
    <row r="467" spans="1:18">
      <c r="A467" s="1034">
        <v>38</v>
      </c>
      <c r="B467" s="17" t="s">
        <v>5067</v>
      </c>
      <c r="C467" s="985"/>
      <c r="D467" s="17" t="s">
        <v>4731</v>
      </c>
      <c r="E467" s="985"/>
      <c r="F467" s="1342">
        <v>34.5</v>
      </c>
      <c r="G467" s="1352">
        <v>4.8</v>
      </c>
      <c r="H467" s="1348"/>
      <c r="I467" s="922"/>
      <c r="J467" s="1348">
        <v>7</v>
      </c>
      <c r="K467" s="1051">
        <v>1</v>
      </c>
      <c r="L467" s="1051"/>
      <c r="M467" s="17" t="s">
        <v>4733</v>
      </c>
      <c r="N467" s="922"/>
      <c r="O467" s="985"/>
      <c r="P467" s="1336">
        <v>1</v>
      </c>
      <c r="Q467" s="1338"/>
      <c r="R467" s="1034">
        <v>38</v>
      </c>
    </row>
    <row r="468" spans="1:18">
      <c r="A468" s="1034">
        <v>39</v>
      </c>
      <c r="B468" s="17" t="s">
        <v>5068</v>
      </c>
      <c r="C468" s="985"/>
      <c r="D468" s="17" t="s">
        <v>4731</v>
      </c>
      <c r="E468" s="985"/>
      <c r="F468" s="1342">
        <v>34.5</v>
      </c>
      <c r="G468" s="1352">
        <v>4.8</v>
      </c>
      <c r="H468" s="1348"/>
      <c r="I468" s="922"/>
      <c r="J468" s="1348">
        <v>11</v>
      </c>
      <c r="K468" s="1051">
        <v>3</v>
      </c>
      <c r="L468" s="1051">
        <v>1</v>
      </c>
      <c r="M468" s="17" t="s">
        <v>4733</v>
      </c>
      <c r="N468" s="922"/>
      <c r="O468" s="985"/>
      <c r="P468" s="1336">
        <v>1</v>
      </c>
      <c r="Q468" s="1338"/>
      <c r="R468" s="1034">
        <v>39</v>
      </c>
    </row>
    <row r="469" spans="1:18">
      <c r="A469" s="1034">
        <v>40</v>
      </c>
      <c r="B469" s="17" t="s">
        <v>5068</v>
      </c>
      <c r="C469" s="985"/>
      <c r="D469" s="17" t="s">
        <v>4731</v>
      </c>
      <c r="E469" s="985"/>
      <c r="F469" s="1342">
        <v>34.5</v>
      </c>
      <c r="G469" s="1352">
        <v>12.5</v>
      </c>
      <c r="H469" s="1348"/>
      <c r="I469" s="922"/>
      <c r="J469" s="1348">
        <v>23</v>
      </c>
      <c r="K469" s="1051">
        <v>1</v>
      </c>
      <c r="L469" s="1051"/>
      <c r="M469" s="922"/>
      <c r="N469" s="922"/>
      <c r="O469" s="985"/>
      <c r="P469" s="1336"/>
      <c r="Q469" s="1338"/>
      <c r="R469" s="1034">
        <v>40</v>
      </c>
    </row>
    <row r="470" spans="1:18">
      <c r="A470" s="1034">
        <v>41</v>
      </c>
      <c r="B470" s="17" t="s">
        <v>5069</v>
      </c>
      <c r="C470" s="985"/>
      <c r="D470" s="17" t="s">
        <v>4731</v>
      </c>
      <c r="E470" s="985"/>
      <c r="F470" s="1342">
        <v>34.5</v>
      </c>
      <c r="G470" s="1352">
        <v>4.8</v>
      </c>
      <c r="H470" s="1348"/>
      <c r="I470" s="922"/>
      <c r="J470" s="1348">
        <v>7</v>
      </c>
      <c r="K470" s="1051">
        <v>3</v>
      </c>
      <c r="L470" s="1051"/>
      <c r="M470" s="17" t="s">
        <v>4733</v>
      </c>
      <c r="N470" s="922"/>
      <c r="O470" s="985"/>
      <c r="P470" s="1336">
        <v>1</v>
      </c>
      <c r="Q470" s="1338"/>
      <c r="R470" s="1034">
        <v>41</v>
      </c>
    </row>
    <row r="471" spans="1:18">
      <c r="A471" s="1034">
        <v>42</v>
      </c>
      <c r="B471" s="17" t="s">
        <v>5069</v>
      </c>
      <c r="C471" s="985"/>
      <c r="D471" s="17" t="s">
        <v>4731</v>
      </c>
      <c r="E471" s="985"/>
      <c r="F471" s="1342">
        <v>34.5</v>
      </c>
      <c r="G471" s="1352">
        <v>12.5</v>
      </c>
      <c r="H471" s="1348"/>
      <c r="I471" s="922"/>
      <c r="J471" s="1348">
        <v>8</v>
      </c>
      <c r="K471" s="1051">
        <v>3</v>
      </c>
      <c r="L471" s="1051"/>
      <c r="M471" s="922"/>
      <c r="N471" s="922"/>
      <c r="O471" s="985"/>
      <c r="P471" s="1336"/>
      <c r="Q471" s="1338"/>
      <c r="R471" s="1034">
        <v>42</v>
      </c>
    </row>
    <row r="472" spans="1:18">
      <c r="A472" s="1034">
        <v>43</v>
      </c>
      <c r="B472" s="17" t="s">
        <v>5070</v>
      </c>
      <c r="C472" s="985"/>
      <c r="D472" s="17" t="s">
        <v>4731</v>
      </c>
      <c r="E472" s="985"/>
      <c r="F472" s="1342">
        <v>46</v>
      </c>
      <c r="G472" s="1352">
        <v>4.8</v>
      </c>
      <c r="H472" s="1348"/>
      <c r="I472" s="922"/>
      <c r="J472" s="1348">
        <v>6</v>
      </c>
      <c r="K472" s="1051">
        <v>3</v>
      </c>
      <c r="L472" s="1051">
        <v>1</v>
      </c>
      <c r="M472" s="922"/>
      <c r="N472" s="922"/>
      <c r="O472" s="985"/>
      <c r="P472" s="1336"/>
      <c r="Q472" s="1338"/>
      <c r="R472" s="1034">
        <v>43</v>
      </c>
    </row>
    <row r="473" spans="1:18">
      <c r="A473" s="1034">
        <v>44</v>
      </c>
      <c r="B473" s="17" t="s">
        <v>5070</v>
      </c>
      <c r="C473" s="985"/>
      <c r="D473" s="17" t="s">
        <v>4732</v>
      </c>
      <c r="E473" s="985"/>
      <c r="F473" s="1342">
        <v>115</v>
      </c>
      <c r="G473" s="1352">
        <v>46</v>
      </c>
      <c r="H473" s="1348"/>
      <c r="I473" s="922"/>
      <c r="J473" s="1348">
        <v>50</v>
      </c>
      <c r="K473" s="1051">
        <v>1</v>
      </c>
      <c r="L473" s="1051"/>
      <c r="M473" s="922"/>
      <c r="N473" s="922"/>
      <c r="O473" s="985"/>
      <c r="P473" s="1336"/>
      <c r="Q473" s="1338"/>
      <c r="R473" s="1034">
        <v>44</v>
      </c>
    </row>
    <row r="474" spans="1:18">
      <c r="A474" s="1034">
        <v>45</v>
      </c>
      <c r="B474" s="17" t="s">
        <v>5071</v>
      </c>
      <c r="C474" s="985"/>
      <c r="D474" s="17" t="s">
        <v>4731</v>
      </c>
      <c r="E474" s="985"/>
      <c r="F474" s="1342">
        <v>34.5</v>
      </c>
      <c r="G474" s="1352">
        <v>12.5</v>
      </c>
      <c r="H474" s="1348"/>
      <c r="I474" s="922"/>
      <c r="J474" s="1348">
        <v>10</v>
      </c>
      <c r="K474" s="1051">
        <v>3</v>
      </c>
      <c r="L474" s="1051"/>
      <c r="M474" s="17" t="s">
        <v>4734</v>
      </c>
      <c r="N474" s="922"/>
      <c r="O474" s="985"/>
      <c r="P474" s="1336">
        <v>1</v>
      </c>
      <c r="Q474" s="1338"/>
      <c r="R474" s="1034">
        <v>45</v>
      </c>
    </row>
    <row r="475" spans="1:18">
      <c r="A475" s="1034">
        <v>46</v>
      </c>
      <c r="B475" s="17" t="s">
        <v>5071</v>
      </c>
      <c r="C475" s="985"/>
      <c r="D475" s="17" t="s">
        <v>4731</v>
      </c>
      <c r="E475" s="985"/>
      <c r="F475" s="1342">
        <v>36.200000000000003</v>
      </c>
      <c r="G475" s="1352">
        <v>34.5</v>
      </c>
      <c r="H475" s="1348"/>
      <c r="I475" s="922"/>
      <c r="J475" s="1348">
        <v>9</v>
      </c>
      <c r="K475" s="1051">
        <v>1</v>
      </c>
      <c r="L475" s="1051"/>
      <c r="M475" s="17" t="s">
        <v>4733</v>
      </c>
      <c r="N475" s="922"/>
      <c r="O475" s="985"/>
      <c r="P475" s="1336">
        <v>5</v>
      </c>
      <c r="Q475" s="1338"/>
      <c r="R475" s="1034">
        <v>46</v>
      </c>
    </row>
    <row r="476" spans="1:18">
      <c r="A476" s="1034">
        <v>47</v>
      </c>
      <c r="B476" s="17" t="s">
        <v>5071</v>
      </c>
      <c r="C476" s="985"/>
      <c r="D476" s="17" t="s">
        <v>4732</v>
      </c>
      <c r="E476" s="985"/>
      <c r="F476" s="1342">
        <v>115</v>
      </c>
      <c r="G476" s="1352">
        <v>34.5</v>
      </c>
      <c r="H476" s="1348"/>
      <c r="I476" s="922"/>
      <c r="J476" s="1348">
        <v>56</v>
      </c>
      <c r="K476" s="1051">
        <v>1</v>
      </c>
      <c r="L476" s="1051"/>
      <c r="M476" s="922"/>
      <c r="N476" s="922"/>
      <c r="O476" s="985"/>
      <c r="P476" s="1336"/>
      <c r="Q476" s="1338"/>
      <c r="R476" s="1034">
        <v>47</v>
      </c>
    </row>
    <row r="477" spans="1:18">
      <c r="A477" s="1034">
        <v>48</v>
      </c>
      <c r="B477" s="17" t="s">
        <v>5072</v>
      </c>
      <c r="C477" s="985"/>
      <c r="D477" s="17" t="s">
        <v>4731</v>
      </c>
      <c r="E477" s="985"/>
      <c r="F477" s="1342">
        <v>46</v>
      </c>
      <c r="G477" s="1352">
        <v>4.8</v>
      </c>
      <c r="H477" s="1348"/>
      <c r="I477" s="922"/>
      <c r="J477" s="1348">
        <v>9</v>
      </c>
      <c r="K477" s="1051">
        <v>3</v>
      </c>
      <c r="L477" s="1051"/>
      <c r="M477" s="17" t="s">
        <v>4733</v>
      </c>
      <c r="N477" s="922"/>
      <c r="O477" s="985"/>
      <c r="P477" s="1336">
        <v>2</v>
      </c>
      <c r="Q477" s="1338"/>
      <c r="R477" s="1034">
        <v>48</v>
      </c>
    </row>
    <row r="478" spans="1:18">
      <c r="A478" s="1034">
        <v>49</v>
      </c>
      <c r="B478" s="17" t="s">
        <v>5073</v>
      </c>
      <c r="C478" s="985"/>
      <c r="D478" s="17" t="s">
        <v>4731</v>
      </c>
      <c r="E478" s="985"/>
      <c r="F478" s="1342">
        <v>34.5</v>
      </c>
      <c r="G478" s="1352">
        <v>12.5</v>
      </c>
      <c r="H478" s="1348"/>
      <c r="I478" s="922"/>
      <c r="J478" s="1348">
        <v>23</v>
      </c>
      <c r="K478" s="1051">
        <v>1</v>
      </c>
      <c r="L478" s="1051"/>
      <c r="M478" s="17" t="s">
        <v>4733</v>
      </c>
      <c r="N478" s="922"/>
      <c r="O478" s="985"/>
      <c r="P478" s="1336">
        <v>1</v>
      </c>
      <c r="Q478" s="1338"/>
      <c r="R478" s="1034">
        <v>49</v>
      </c>
    </row>
    <row r="479" spans="1:18">
      <c r="A479" s="1034">
        <v>50</v>
      </c>
      <c r="B479" s="17" t="s">
        <v>5074</v>
      </c>
      <c r="C479" s="985"/>
      <c r="D479" s="17" t="s">
        <v>4732</v>
      </c>
      <c r="E479" s="985"/>
      <c r="F479" s="1342">
        <v>230</v>
      </c>
      <c r="G479" s="1352">
        <v>34.5</v>
      </c>
      <c r="H479" s="1348"/>
      <c r="I479" s="922"/>
      <c r="J479" s="1348">
        <v>300</v>
      </c>
      <c r="K479" s="1051">
        <v>1</v>
      </c>
      <c r="L479" s="1051"/>
      <c r="M479" s="17" t="s">
        <v>4734</v>
      </c>
      <c r="N479" s="922"/>
      <c r="O479" s="985"/>
      <c r="P479" s="1336">
        <v>1</v>
      </c>
      <c r="Q479" s="1338"/>
      <c r="R479" s="1034">
        <v>50</v>
      </c>
    </row>
    <row r="480" spans="1:18">
      <c r="A480" s="1034">
        <v>51</v>
      </c>
      <c r="B480" s="17" t="s">
        <v>5075</v>
      </c>
      <c r="C480" s="985"/>
      <c r="D480" s="17" t="s">
        <v>4731</v>
      </c>
      <c r="E480" s="985"/>
      <c r="F480" s="1342">
        <v>115</v>
      </c>
      <c r="G480" s="1352">
        <v>4.8</v>
      </c>
      <c r="H480" s="1348"/>
      <c r="I480" s="922"/>
      <c r="J480" s="1348">
        <v>10</v>
      </c>
      <c r="K480" s="1051">
        <v>1</v>
      </c>
      <c r="L480" s="1051">
        <v>3</v>
      </c>
      <c r="M480" s="922"/>
      <c r="N480" s="922"/>
      <c r="O480" s="985"/>
      <c r="P480" s="1336"/>
      <c r="Q480" s="1338"/>
      <c r="R480" s="1034">
        <v>51</v>
      </c>
    </row>
    <row r="481" spans="1:18">
      <c r="A481" s="1034">
        <v>52</v>
      </c>
      <c r="B481" s="17" t="s">
        <v>5075</v>
      </c>
      <c r="C481" s="985"/>
      <c r="D481" s="17" t="s">
        <v>4731</v>
      </c>
      <c r="E481" s="985"/>
      <c r="F481" s="1342">
        <v>115</v>
      </c>
      <c r="G481" s="1352">
        <v>12.5</v>
      </c>
      <c r="H481" s="1348"/>
      <c r="I481" s="922"/>
      <c r="J481" s="1348">
        <v>23</v>
      </c>
      <c r="K481" s="1051">
        <v>1</v>
      </c>
      <c r="L481" s="1051"/>
      <c r="M481" s="922"/>
      <c r="N481" s="922"/>
      <c r="O481" s="985"/>
      <c r="P481" s="1336"/>
      <c r="Q481" s="1338"/>
      <c r="R481" s="1034">
        <v>52</v>
      </c>
    </row>
    <row r="482" spans="1:18">
      <c r="A482" s="1034">
        <v>53</v>
      </c>
      <c r="B482" s="17" t="s">
        <v>5076</v>
      </c>
      <c r="C482" s="985"/>
      <c r="D482" s="17" t="s">
        <v>4732</v>
      </c>
      <c r="E482" s="985"/>
      <c r="F482" s="1342">
        <v>115</v>
      </c>
      <c r="G482" s="1352">
        <v>34.5</v>
      </c>
      <c r="H482" s="1348"/>
      <c r="I482" s="922"/>
      <c r="J482" s="1348">
        <v>56</v>
      </c>
      <c r="K482" s="1051">
        <v>1</v>
      </c>
      <c r="L482" s="1051"/>
      <c r="M482" s="922"/>
      <c r="N482" s="922"/>
      <c r="O482" s="985"/>
      <c r="P482" s="1336"/>
      <c r="Q482" s="1338"/>
      <c r="R482" s="1034">
        <v>53</v>
      </c>
    </row>
    <row r="483" spans="1:18">
      <c r="A483" s="1034">
        <v>54</v>
      </c>
      <c r="B483" s="17" t="s">
        <v>5077</v>
      </c>
      <c r="C483" s="985"/>
      <c r="D483" s="17" t="s">
        <v>4731</v>
      </c>
      <c r="E483" s="985"/>
      <c r="F483" s="1342">
        <v>34.5</v>
      </c>
      <c r="G483" s="1352">
        <v>12.5</v>
      </c>
      <c r="H483" s="1348"/>
      <c r="I483" s="922"/>
      <c r="J483" s="1348">
        <v>7</v>
      </c>
      <c r="K483" s="1051">
        <v>1</v>
      </c>
      <c r="L483" s="1051"/>
      <c r="M483" s="922"/>
      <c r="N483" s="922"/>
      <c r="O483" s="985"/>
      <c r="P483" s="1336"/>
      <c r="Q483" s="1338"/>
      <c r="R483" s="1034">
        <v>54</v>
      </c>
    </row>
    <row r="484" spans="1:18">
      <c r="A484" s="1034">
        <v>55</v>
      </c>
      <c r="B484" s="17" t="s">
        <v>5078</v>
      </c>
      <c r="C484" s="985"/>
      <c r="D484" s="17" t="s">
        <v>4731</v>
      </c>
      <c r="E484" s="985"/>
      <c r="F484" s="1342">
        <v>34.5</v>
      </c>
      <c r="G484" s="1352">
        <v>4.8</v>
      </c>
      <c r="H484" s="1348"/>
      <c r="I484" s="922"/>
      <c r="J484" s="1348">
        <v>5</v>
      </c>
      <c r="K484" s="1051">
        <v>3</v>
      </c>
      <c r="L484" s="1051"/>
      <c r="M484" s="17" t="s">
        <v>4733</v>
      </c>
      <c r="N484" s="922"/>
      <c r="O484" s="985"/>
      <c r="P484" s="1336">
        <v>1</v>
      </c>
      <c r="Q484" s="1338"/>
      <c r="R484" s="1034">
        <v>55</v>
      </c>
    </row>
    <row r="485" spans="1:18">
      <c r="A485" s="1034">
        <v>56</v>
      </c>
      <c r="B485" s="17" t="s">
        <v>5079</v>
      </c>
      <c r="C485" s="985"/>
      <c r="D485" s="17" t="s">
        <v>4731</v>
      </c>
      <c r="E485" s="985"/>
      <c r="F485" s="1342">
        <v>34.5</v>
      </c>
      <c r="G485" s="1352">
        <v>4.8</v>
      </c>
      <c r="H485" s="1348"/>
      <c r="I485" s="922"/>
      <c r="J485" s="1348">
        <v>5</v>
      </c>
      <c r="K485" s="1051">
        <v>3</v>
      </c>
      <c r="L485" s="1051">
        <v>1</v>
      </c>
      <c r="M485" s="922"/>
      <c r="N485" s="922"/>
      <c r="O485" s="985"/>
      <c r="P485" s="1336"/>
      <c r="Q485" s="1338"/>
      <c r="R485" s="1034">
        <v>56</v>
      </c>
    </row>
    <row r="486" spans="1:18">
      <c r="A486" s="1034">
        <v>57</v>
      </c>
      <c r="B486" s="17" t="s">
        <v>5080</v>
      </c>
      <c r="C486" s="985"/>
      <c r="D486" s="17" t="s">
        <v>4731</v>
      </c>
      <c r="E486" s="985"/>
      <c r="F486" s="1342">
        <v>34.5</v>
      </c>
      <c r="G486" s="1352">
        <v>4.8</v>
      </c>
      <c r="H486" s="1348"/>
      <c r="I486" s="922"/>
      <c r="J486" s="1348">
        <v>5</v>
      </c>
      <c r="K486" s="1051">
        <v>3</v>
      </c>
      <c r="L486" s="1051"/>
      <c r="M486" s="17" t="s">
        <v>4733</v>
      </c>
      <c r="N486" s="922"/>
      <c r="O486" s="985"/>
      <c r="P486" s="1336">
        <v>1</v>
      </c>
      <c r="Q486" s="1338"/>
      <c r="R486" s="1034">
        <v>57</v>
      </c>
    </row>
    <row r="487" spans="1:18">
      <c r="A487" s="1034">
        <v>58</v>
      </c>
      <c r="B487" s="17" t="s">
        <v>5081</v>
      </c>
      <c r="C487" s="985"/>
      <c r="D487" s="17" t="s">
        <v>4731</v>
      </c>
      <c r="E487" s="985"/>
      <c r="F487" s="1342">
        <v>115</v>
      </c>
      <c r="G487" s="1352">
        <v>12.5</v>
      </c>
      <c r="H487" s="1348"/>
      <c r="I487" s="922"/>
      <c r="J487" s="1348">
        <v>38</v>
      </c>
      <c r="K487" s="1051">
        <v>1</v>
      </c>
      <c r="L487" s="1051"/>
      <c r="M487" s="922"/>
      <c r="N487" s="922"/>
      <c r="O487" s="985"/>
      <c r="P487" s="1336"/>
      <c r="Q487" s="1338"/>
      <c r="R487" s="1034">
        <v>58</v>
      </c>
    </row>
    <row r="488" spans="1:18" ht="15.75" thickBot="1">
      <c r="A488" s="1053">
        <v>59</v>
      </c>
      <c r="B488" s="113" t="s">
        <v>5082</v>
      </c>
      <c r="C488" s="1001"/>
      <c r="D488" s="113" t="s">
        <v>4731</v>
      </c>
      <c r="E488" s="1001"/>
      <c r="F488" s="1343">
        <v>34.5</v>
      </c>
      <c r="G488" s="1353">
        <v>4.8</v>
      </c>
      <c r="H488" s="1349"/>
      <c r="I488" s="922"/>
      <c r="J488" s="1349">
        <v>6</v>
      </c>
      <c r="K488" s="1127">
        <v>3</v>
      </c>
      <c r="L488" s="1127"/>
      <c r="M488" s="113" t="s">
        <v>4733</v>
      </c>
      <c r="N488" s="974"/>
      <c r="O488" s="1001"/>
      <c r="P488" s="1337">
        <v>1</v>
      </c>
      <c r="Q488" s="1339"/>
      <c r="R488" s="1053">
        <v>59</v>
      </c>
    </row>
    <row r="489" spans="1:18">
      <c r="A489" s="2894"/>
      <c r="B489" s="2894"/>
      <c r="C489" s="2894"/>
      <c r="D489" s="2894"/>
      <c r="E489" s="2894"/>
      <c r="F489" s="2894"/>
      <c r="G489" s="2894"/>
      <c r="H489" s="2894"/>
      <c r="I489" s="2894"/>
      <c r="J489" s="2894"/>
      <c r="K489" s="2894"/>
      <c r="L489" s="2894"/>
      <c r="M489" s="2894"/>
      <c r="N489" s="2894"/>
      <c r="O489" s="2894"/>
      <c r="P489" s="2894"/>
      <c r="Q489" s="2894"/>
      <c r="R489" s="2894"/>
    </row>
    <row r="490" spans="1:18">
      <c r="A490" s="69" t="s">
        <v>5138</v>
      </c>
      <c r="B490" s="923"/>
      <c r="C490" s="923"/>
      <c r="D490" s="923"/>
      <c r="E490" s="923"/>
      <c r="F490" s="923"/>
      <c r="G490" s="923"/>
      <c r="H490" s="923"/>
      <c r="I490" s="922"/>
      <c r="J490" s="69" t="s">
        <v>5139</v>
      </c>
      <c r="K490" s="923"/>
      <c r="L490" s="923"/>
      <c r="M490" s="923"/>
      <c r="N490" s="923"/>
      <c r="O490" s="923"/>
      <c r="P490" s="923"/>
      <c r="Q490" s="923"/>
      <c r="R490" s="923"/>
    </row>
    <row r="492" spans="1:18" ht="16.5" thickBot="1">
      <c r="A492" s="990" t="str">
        <f>'Data Sheet'!$C$25</f>
        <v xml:space="preserve"> New York State Electric &amp; Gas Corporation</v>
      </c>
      <c r="B492" s="974"/>
      <c r="C492" s="974"/>
      <c r="D492" s="974"/>
      <c r="E492" s="974"/>
      <c r="F492" s="1054" t="str">
        <f>'Data Sheet'!$C$40</f>
        <v xml:space="preserve"> </v>
      </c>
      <c r="G492" s="974" t="str">
        <f>'Data Sheet'!$C$38</f>
        <v>12/31/2016</v>
      </c>
      <c r="H492" s="1036"/>
      <c r="I492" s="922"/>
      <c r="J492" s="990" t="str">
        <f>'Data Sheet'!$C$25</f>
        <v xml:space="preserve"> New York State Electric &amp; Gas Corporation</v>
      </c>
      <c r="K492" s="974"/>
      <c r="L492" s="974"/>
      <c r="M492" s="974"/>
      <c r="N492" s="974"/>
      <c r="O492" s="974"/>
      <c r="P492" s="1054" t="str">
        <f>'Data Sheet'!$C$40</f>
        <v xml:space="preserve"> </v>
      </c>
      <c r="Q492" s="974" t="str">
        <f>'Data Sheet'!$C$38</f>
        <v>12/31/2016</v>
      </c>
      <c r="R492" s="974"/>
    </row>
    <row r="493" spans="1:18" ht="16.5" thickBot="1">
      <c r="A493" s="645" t="s">
        <v>3401</v>
      </c>
      <c r="B493" s="580"/>
      <c r="C493" s="580"/>
      <c r="D493" s="1036"/>
      <c r="E493" s="1036"/>
      <c r="F493" s="1038"/>
      <c r="G493" s="1038"/>
      <c r="H493" s="1047"/>
      <c r="I493" s="922"/>
      <c r="J493" s="645" t="s">
        <v>3401</v>
      </c>
      <c r="K493" s="580"/>
      <c r="L493" s="580"/>
      <c r="M493" s="1036"/>
      <c r="N493" s="1036"/>
      <c r="O493" s="1036"/>
      <c r="P493" s="1038"/>
      <c r="Q493" s="1038"/>
      <c r="R493" s="1047"/>
    </row>
    <row r="494" spans="1:18">
      <c r="A494" s="1030"/>
      <c r="B494" s="922"/>
      <c r="C494" s="985"/>
      <c r="D494" s="967"/>
      <c r="E494" s="935"/>
      <c r="F494" s="923"/>
      <c r="G494" s="923"/>
      <c r="H494" s="1015"/>
      <c r="I494" s="922"/>
      <c r="J494" s="1030"/>
      <c r="K494" s="985"/>
      <c r="L494" s="985"/>
      <c r="M494" s="923" t="s">
        <v>3187</v>
      </c>
      <c r="N494" s="923"/>
      <c r="O494" s="923"/>
      <c r="P494" s="923"/>
      <c r="Q494" s="983"/>
      <c r="R494" s="1040"/>
    </row>
    <row r="495" spans="1:18" ht="15.75" thickBot="1">
      <c r="A495" s="1043"/>
      <c r="B495" s="967"/>
      <c r="C495" s="935"/>
      <c r="D495" s="967"/>
      <c r="E495" s="935"/>
      <c r="F495" s="1036" t="s">
        <v>3188</v>
      </c>
      <c r="G495" s="1036"/>
      <c r="H495" s="1047"/>
      <c r="I495" s="922"/>
      <c r="J495" s="1043" t="s">
        <v>3189</v>
      </c>
      <c r="K495" s="935" t="s">
        <v>3190</v>
      </c>
      <c r="L495" s="935" t="s">
        <v>3190</v>
      </c>
      <c r="M495" s="1036" t="s">
        <v>3191</v>
      </c>
      <c r="N495" s="1036"/>
      <c r="O495" s="1036"/>
      <c r="P495" s="1036"/>
      <c r="Q495" s="1047"/>
      <c r="R495" s="935"/>
    </row>
    <row r="496" spans="1:18">
      <c r="A496" s="1043"/>
      <c r="B496" s="967"/>
      <c r="C496" s="935"/>
      <c r="D496" s="967"/>
      <c r="E496" s="935"/>
      <c r="F496" s="935"/>
      <c r="G496" s="983"/>
      <c r="H496" s="935"/>
      <c r="I496" s="922"/>
      <c r="J496" s="1043" t="s">
        <v>3192</v>
      </c>
      <c r="K496" s="935" t="s">
        <v>3193</v>
      </c>
      <c r="L496" s="935" t="s">
        <v>3194</v>
      </c>
      <c r="M496" s="967"/>
      <c r="N496" s="967"/>
      <c r="O496" s="935"/>
      <c r="P496" s="935"/>
      <c r="Q496" s="983"/>
      <c r="R496" s="935"/>
    </row>
    <row r="497" spans="1:18">
      <c r="A497" s="1043" t="s">
        <v>1718</v>
      </c>
      <c r="B497" s="923" t="s">
        <v>3195</v>
      </c>
      <c r="C497" s="983"/>
      <c r="D497" s="923" t="s">
        <v>3196</v>
      </c>
      <c r="E497" s="983"/>
      <c r="F497" s="935"/>
      <c r="G497" s="983"/>
      <c r="H497" s="935"/>
      <c r="I497" s="922"/>
      <c r="J497" s="1043" t="s">
        <v>3197</v>
      </c>
      <c r="K497" s="935" t="s">
        <v>3198</v>
      </c>
      <c r="L497" s="935" t="s">
        <v>3193</v>
      </c>
      <c r="M497" s="923"/>
      <c r="N497" s="923"/>
      <c r="O497" s="983"/>
      <c r="P497" s="935" t="s">
        <v>1776</v>
      </c>
      <c r="Q497" s="983" t="s">
        <v>3199</v>
      </c>
      <c r="R497" s="935" t="s">
        <v>1718</v>
      </c>
    </row>
    <row r="498" spans="1:18">
      <c r="A498" s="1043" t="s">
        <v>1721</v>
      </c>
      <c r="B498" s="922"/>
      <c r="C498" s="985"/>
      <c r="D498" s="967"/>
      <c r="E498" s="935"/>
      <c r="F498" s="935" t="s">
        <v>1828</v>
      </c>
      <c r="G498" s="983" t="s">
        <v>3200</v>
      </c>
      <c r="H498" s="935" t="s">
        <v>3201</v>
      </c>
      <c r="I498" s="922"/>
      <c r="J498" s="1043" t="s">
        <v>3202</v>
      </c>
      <c r="K498" s="935" t="s">
        <v>4</v>
      </c>
      <c r="L498" s="935" t="s">
        <v>3198</v>
      </c>
      <c r="M498" s="923" t="s">
        <v>3203</v>
      </c>
      <c r="N498" s="923"/>
      <c r="O498" s="983"/>
      <c r="P498" s="935" t="s">
        <v>3204</v>
      </c>
      <c r="Q498" s="983" t="s">
        <v>3205</v>
      </c>
      <c r="R498" s="935" t="s">
        <v>1721</v>
      </c>
    </row>
    <row r="499" spans="1:18">
      <c r="A499" s="1034"/>
      <c r="B499" s="922"/>
      <c r="C499" s="935"/>
      <c r="D499" s="922"/>
      <c r="E499" s="935"/>
      <c r="F499" s="935"/>
      <c r="G499" s="983"/>
      <c r="H499" s="985"/>
      <c r="I499" s="922"/>
      <c r="J499" s="1034"/>
      <c r="K499" s="985"/>
      <c r="L499" s="935"/>
      <c r="M499" s="922"/>
      <c r="N499" s="922"/>
      <c r="O499" s="935"/>
      <c r="P499" s="935"/>
      <c r="Q499" s="935"/>
      <c r="R499" s="985"/>
    </row>
    <row r="500" spans="1:18" ht="15.75" thickBot="1">
      <c r="A500" s="1053"/>
      <c r="B500" s="1036" t="s">
        <v>3007</v>
      </c>
      <c r="C500" s="1047"/>
      <c r="D500" s="1036" t="s">
        <v>3008</v>
      </c>
      <c r="E500" s="1047"/>
      <c r="F500" s="1046" t="s">
        <v>3009</v>
      </c>
      <c r="G500" s="1047" t="s">
        <v>3010</v>
      </c>
      <c r="H500" s="1047" t="s">
        <v>2337</v>
      </c>
      <c r="I500" s="922"/>
      <c r="J500" s="1045" t="s">
        <v>2338</v>
      </c>
      <c r="K500" s="1045" t="s">
        <v>2339</v>
      </c>
      <c r="L500" s="1045" t="s">
        <v>2340</v>
      </c>
      <c r="M500" s="1036" t="s">
        <v>2341</v>
      </c>
      <c r="N500" s="1036"/>
      <c r="O500" s="1047"/>
      <c r="P500" s="1046" t="s">
        <v>2342</v>
      </c>
      <c r="Q500" s="1046" t="s">
        <v>2343</v>
      </c>
      <c r="R500" s="1046"/>
    </row>
    <row r="501" spans="1:18">
      <c r="A501" s="1034">
        <v>1</v>
      </c>
      <c r="B501" s="17" t="s">
        <v>5083</v>
      </c>
      <c r="C501" s="985"/>
      <c r="D501" s="17" t="s">
        <v>4731</v>
      </c>
      <c r="E501" s="983"/>
      <c r="F501" s="2900">
        <v>34.5</v>
      </c>
      <c r="G501" s="2901">
        <v>4.8</v>
      </c>
      <c r="H501" s="1348"/>
      <c r="I501" s="922"/>
      <c r="J501" s="1348">
        <v>2</v>
      </c>
      <c r="K501" s="1051">
        <v>3</v>
      </c>
      <c r="L501" s="1051"/>
      <c r="M501" s="922"/>
      <c r="N501" s="922"/>
      <c r="O501" s="983"/>
      <c r="P501" s="1336"/>
      <c r="Q501" s="1338"/>
      <c r="R501" s="1034">
        <v>1</v>
      </c>
    </row>
    <row r="502" spans="1:18">
      <c r="A502" s="1034">
        <v>2</v>
      </c>
      <c r="B502" s="17" t="s">
        <v>4737</v>
      </c>
      <c r="C502" s="985"/>
      <c r="D502" s="17" t="s">
        <v>4731</v>
      </c>
      <c r="E502" s="935"/>
      <c r="F502" s="2900">
        <v>34.5</v>
      </c>
      <c r="G502" s="2901">
        <v>4.8</v>
      </c>
      <c r="H502" s="1348"/>
      <c r="I502" s="922"/>
      <c r="J502" s="1348">
        <v>5</v>
      </c>
      <c r="K502" s="1051">
        <v>3</v>
      </c>
      <c r="L502" s="1051"/>
      <c r="M502" s="922"/>
      <c r="N502" s="922"/>
      <c r="O502" s="935"/>
      <c r="P502" s="1336"/>
      <c r="Q502" s="1338"/>
      <c r="R502" s="1034">
        <v>2</v>
      </c>
    </row>
    <row r="503" spans="1:18">
      <c r="A503" s="1034">
        <v>3</v>
      </c>
      <c r="B503" s="17" t="s">
        <v>5084</v>
      </c>
      <c r="C503" s="985"/>
      <c r="D503" s="17" t="s">
        <v>4731</v>
      </c>
      <c r="E503" s="935"/>
      <c r="F503" s="2900">
        <v>46</v>
      </c>
      <c r="G503" s="2901">
        <v>4.8</v>
      </c>
      <c r="H503" s="1348"/>
      <c r="I503" s="922"/>
      <c r="J503" s="1348">
        <v>16</v>
      </c>
      <c r="K503" s="1051">
        <v>4</v>
      </c>
      <c r="L503" s="1051"/>
      <c r="M503" s="17" t="s">
        <v>4733</v>
      </c>
      <c r="N503" s="922"/>
      <c r="O503" s="935"/>
      <c r="P503" s="1336">
        <v>1</v>
      </c>
      <c r="Q503" s="1338"/>
      <c r="R503" s="1034">
        <v>3</v>
      </c>
    </row>
    <row r="504" spans="1:18">
      <c r="A504" s="1034">
        <v>4</v>
      </c>
      <c r="B504" s="17" t="s">
        <v>5085</v>
      </c>
      <c r="C504" s="985"/>
      <c r="D504" s="17" t="s">
        <v>4731</v>
      </c>
      <c r="E504" s="935"/>
      <c r="F504" s="2900">
        <v>46</v>
      </c>
      <c r="G504" s="2901">
        <v>12.5</v>
      </c>
      <c r="H504" s="1348"/>
      <c r="I504" s="922"/>
      <c r="J504" s="1348">
        <v>2</v>
      </c>
      <c r="K504" s="1051">
        <v>3</v>
      </c>
      <c r="L504" s="1051"/>
      <c r="M504" s="17" t="s">
        <v>4733</v>
      </c>
      <c r="N504" s="922"/>
      <c r="O504" s="935"/>
      <c r="P504" s="1336">
        <v>1</v>
      </c>
      <c r="Q504" s="1338"/>
      <c r="R504" s="1034">
        <v>4</v>
      </c>
    </row>
    <row r="505" spans="1:18">
      <c r="A505" s="1034">
        <v>5</v>
      </c>
      <c r="B505" s="17" t="s">
        <v>5086</v>
      </c>
      <c r="C505" s="985"/>
      <c r="D505" s="17" t="s">
        <v>4732</v>
      </c>
      <c r="E505" s="935"/>
      <c r="F505" s="2900">
        <v>115</v>
      </c>
      <c r="G505" s="2901">
        <v>46</v>
      </c>
      <c r="H505" s="1348"/>
      <c r="I505" s="922"/>
      <c r="J505" s="1348">
        <v>25</v>
      </c>
      <c r="K505" s="1051">
        <v>3</v>
      </c>
      <c r="L505" s="1051"/>
      <c r="M505" s="922"/>
      <c r="N505" s="922"/>
      <c r="O505" s="935"/>
      <c r="P505" s="1336"/>
      <c r="Q505" s="1338"/>
      <c r="R505" s="1034">
        <v>5</v>
      </c>
    </row>
    <row r="506" spans="1:18">
      <c r="A506" s="1049">
        <v>6</v>
      </c>
      <c r="B506" s="17" t="s">
        <v>5087</v>
      </c>
      <c r="C506" s="985"/>
      <c r="D506" s="17" t="s">
        <v>4731</v>
      </c>
      <c r="E506" s="985"/>
      <c r="F506" s="1342">
        <v>34.5</v>
      </c>
      <c r="G506" s="2901">
        <v>4.8</v>
      </c>
      <c r="H506" s="1348"/>
      <c r="I506" s="922"/>
      <c r="J506" s="1354">
        <v>2</v>
      </c>
      <c r="K506" s="1051">
        <v>3</v>
      </c>
      <c r="L506" s="1051"/>
      <c r="M506" s="922"/>
      <c r="N506" s="922"/>
      <c r="O506" s="985"/>
      <c r="P506" s="1336"/>
      <c r="Q506" s="1338"/>
      <c r="R506" s="1049">
        <v>6</v>
      </c>
    </row>
    <row r="507" spans="1:18">
      <c r="A507" s="1049">
        <v>7</v>
      </c>
      <c r="B507" s="17" t="s">
        <v>5088</v>
      </c>
      <c r="C507" s="985"/>
      <c r="D507" s="17" t="s">
        <v>4731</v>
      </c>
      <c r="E507" s="985"/>
      <c r="F507" s="1342">
        <v>46</v>
      </c>
      <c r="G507" s="2901">
        <v>2.4</v>
      </c>
      <c r="H507" s="1348"/>
      <c r="I507" s="922"/>
      <c r="J507" s="1354">
        <v>9</v>
      </c>
      <c r="K507" s="1051">
        <v>6</v>
      </c>
      <c r="L507" s="1051"/>
      <c r="M507" s="922"/>
      <c r="N507" s="922"/>
      <c r="O507" s="985"/>
      <c r="P507" s="1336"/>
      <c r="Q507" s="1338"/>
      <c r="R507" s="1049">
        <v>7</v>
      </c>
    </row>
    <row r="508" spans="1:18">
      <c r="A508" s="1049">
        <v>8</v>
      </c>
      <c r="B508" s="17" t="s">
        <v>5089</v>
      </c>
      <c r="C508" s="985"/>
      <c r="D508" s="17" t="s">
        <v>4732</v>
      </c>
      <c r="E508" s="985"/>
      <c r="F508" s="1342">
        <v>115</v>
      </c>
      <c r="G508" s="2901">
        <v>34.5</v>
      </c>
      <c r="H508" s="1348"/>
      <c r="I508" s="922"/>
      <c r="J508" s="1354">
        <v>38</v>
      </c>
      <c r="K508" s="1051">
        <v>1</v>
      </c>
      <c r="L508" s="1051"/>
      <c r="M508" s="17" t="s">
        <v>4734</v>
      </c>
      <c r="N508" s="922"/>
      <c r="O508" s="985"/>
      <c r="P508" s="1336">
        <v>1</v>
      </c>
      <c r="Q508" s="1338"/>
      <c r="R508" s="1049">
        <v>8</v>
      </c>
    </row>
    <row r="509" spans="1:18">
      <c r="A509" s="1049">
        <v>9</v>
      </c>
      <c r="B509" s="17" t="s">
        <v>5089</v>
      </c>
      <c r="C509" s="985"/>
      <c r="D509" s="17" t="s">
        <v>4732</v>
      </c>
      <c r="E509" s="985"/>
      <c r="F509" s="1342">
        <v>115</v>
      </c>
      <c r="G509" s="2901">
        <v>46</v>
      </c>
      <c r="H509" s="1348"/>
      <c r="I509" s="922"/>
      <c r="J509" s="1354">
        <v>56</v>
      </c>
      <c r="K509" s="1051">
        <v>1</v>
      </c>
      <c r="L509" s="1051"/>
      <c r="M509" s="922"/>
      <c r="N509" s="922"/>
      <c r="O509" s="985"/>
      <c r="P509" s="1336"/>
      <c r="Q509" s="1338"/>
      <c r="R509" s="1049">
        <v>9</v>
      </c>
    </row>
    <row r="510" spans="1:18">
      <c r="A510" s="1049">
        <v>10</v>
      </c>
      <c r="B510" s="17" t="s">
        <v>5090</v>
      </c>
      <c r="C510" s="985"/>
      <c r="D510" s="17" t="s">
        <v>4731</v>
      </c>
      <c r="E510" s="985"/>
      <c r="F510" s="1342">
        <v>34.5</v>
      </c>
      <c r="G510" s="2901">
        <v>4.8</v>
      </c>
      <c r="H510" s="1348"/>
      <c r="I510" s="922"/>
      <c r="J510" s="1354">
        <v>3</v>
      </c>
      <c r="K510" s="1051">
        <v>3</v>
      </c>
      <c r="L510" s="1051"/>
      <c r="M510" s="922"/>
      <c r="N510" s="922"/>
      <c r="O510" s="985"/>
      <c r="P510" s="1336"/>
      <c r="Q510" s="1338"/>
      <c r="R510" s="1049">
        <v>10</v>
      </c>
    </row>
    <row r="511" spans="1:18">
      <c r="A511" s="1049">
        <v>11</v>
      </c>
      <c r="B511" s="17" t="s">
        <v>5091</v>
      </c>
      <c r="C511" s="985"/>
      <c r="D511" s="17" t="s">
        <v>4731</v>
      </c>
      <c r="E511" s="985"/>
      <c r="F511" s="1342">
        <v>34.5</v>
      </c>
      <c r="G511" s="2901">
        <v>12.5</v>
      </c>
      <c r="H511" s="1348"/>
      <c r="I511" s="922"/>
      <c r="J511" s="1354">
        <v>37</v>
      </c>
      <c r="K511" s="1051">
        <v>2</v>
      </c>
      <c r="L511" s="1051"/>
      <c r="M511" s="17" t="s">
        <v>4733</v>
      </c>
      <c r="N511" s="922"/>
      <c r="O511" s="985"/>
      <c r="P511" s="1336">
        <v>1</v>
      </c>
      <c r="Q511" s="1338"/>
      <c r="R511" s="1049">
        <v>11</v>
      </c>
    </row>
    <row r="512" spans="1:18">
      <c r="A512" s="1049">
        <v>12</v>
      </c>
      <c r="B512" s="17" t="s">
        <v>5092</v>
      </c>
      <c r="C512" s="985"/>
      <c r="D512" s="17" t="s">
        <v>4731</v>
      </c>
      <c r="E512" s="985"/>
      <c r="F512" s="1342">
        <v>34.5</v>
      </c>
      <c r="G512" s="2901">
        <v>4.8</v>
      </c>
      <c r="H512" s="1348"/>
      <c r="I512" s="922"/>
      <c r="J512" s="1354">
        <v>5</v>
      </c>
      <c r="K512" s="1051">
        <v>3</v>
      </c>
      <c r="L512" s="1051"/>
      <c r="M512" s="17" t="s">
        <v>4733</v>
      </c>
      <c r="N512" s="922"/>
      <c r="O512" s="985"/>
      <c r="P512" s="1336">
        <v>2</v>
      </c>
      <c r="Q512" s="1338"/>
      <c r="R512" s="1049">
        <v>12</v>
      </c>
    </row>
    <row r="513" spans="1:18">
      <c r="A513" s="1049">
        <v>13</v>
      </c>
      <c r="B513" s="17" t="s">
        <v>5092</v>
      </c>
      <c r="C513" s="985"/>
      <c r="D513" s="17" t="s">
        <v>4731</v>
      </c>
      <c r="E513" s="985"/>
      <c r="F513" s="1342">
        <v>34.5</v>
      </c>
      <c r="G513" s="1352">
        <v>12.5</v>
      </c>
      <c r="H513" s="1348"/>
      <c r="I513" s="922"/>
      <c r="J513" s="1354">
        <v>11</v>
      </c>
      <c r="K513" s="1051">
        <v>1</v>
      </c>
      <c r="L513" s="1051"/>
      <c r="M513" s="922"/>
      <c r="N513" s="922"/>
      <c r="O513" s="985"/>
      <c r="P513" s="1336"/>
      <c r="Q513" s="1338"/>
      <c r="R513" s="1049">
        <v>13</v>
      </c>
    </row>
    <row r="514" spans="1:18">
      <c r="A514" s="1049">
        <v>14</v>
      </c>
      <c r="B514" s="17" t="s">
        <v>5093</v>
      </c>
      <c r="C514" s="985"/>
      <c r="D514" s="17" t="s">
        <v>4731</v>
      </c>
      <c r="E514" s="985"/>
      <c r="F514" s="1342">
        <v>34.5</v>
      </c>
      <c r="G514" s="1352">
        <v>8.32</v>
      </c>
      <c r="H514" s="1348"/>
      <c r="I514" s="922"/>
      <c r="J514" s="1354">
        <v>3</v>
      </c>
      <c r="K514" s="1051">
        <v>3</v>
      </c>
      <c r="L514" s="1051"/>
      <c r="M514" s="17" t="s">
        <v>4733</v>
      </c>
      <c r="N514" s="922"/>
      <c r="O514" s="985"/>
      <c r="P514" s="1336">
        <v>1</v>
      </c>
      <c r="Q514" s="1338"/>
      <c r="R514" s="1049">
        <v>14</v>
      </c>
    </row>
    <row r="515" spans="1:18">
      <c r="A515" s="1049">
        <v>15</v>
      </c>
      <c r="B515" s="17" t="s">
        <v>5093</v>
      </c>
      <c r="C515" s="985"/>
      <c r="D515" s="17" t="s">
        <v>4732</v>
      </c>
      <c r="E515" s="985"/>
      <c r="F515" s="1342">
        <v>115</v>
      </c>
      <c r="G515" s="1352">
        <v>34.5</v>
      </c>
      <c r="H515" s="1348"/>
      <c r="I515" s="922"/>
      <c r="J515" s="1354">
        <v>21</v>
      </c>
      <c r="K515" s="1051">
        <v>2</v>
      </c>
      <c r="L515" s="1051"/>
      <c r="M515" s="922"/>
      <c r="N515" s="922"/>
      <c r="O515" s="985"/>
      <c r="P515" s="1336"/>
      <c r="Q515" s="1338"/>
      <c r="R515" s="1049">
        <v>15</v>
      </c>
    </row>
    <row r="516" spans="1:18">
      <c r="A516" s="1049">
        <v>16</v>
      </c>
      <c r="B516" s="17" t="s">
        <v>5094</v>
      </c>
      <c r="C516" s="985"/>
      <c r="D516" s="17" t="s">
        <v>4732</v>
      </c>
      <c r="E516" s="985"/>
      <c r="F516" s="1342">
        <v>115</v>
      </c>
      <c r="G516" s="1352">
        <v>34.5</v>
      </c>
      <c r="H516" s="1348"/>
      <c r="I516" s="922"/>
      <c r="J516" s="1354">
        <v>56</v>
      </c>
      <c r="K516" s="1051">
        <v>1</v>
      </c>
      <c r="L516" s="1051"/>
      <c r="M516" s="922"/>
      <c r="N516" s="922"/>
      <c r="O516" s="985"/>
      <c r="P516" s="1336"/>
      <c r="Q516" s="1338"/>
      <c r="R516" s="1049">
        <v>16</v>
      </c>
    </row>
    <row r="517" spans="1:18">
      <c r="A517" s="1034">
        <v>17</v>
      </c>
      <c r="B517" s="17" t="s">
        <v>5095</v>
      </c>
      <c r="C517" s="985"/>
      <c r="D517" s="17" t="s">
        <v>4731</v>
      </c>
      <c r="E517" s="985"/>
      <c r="F517" s="1342">
        <v>46</v>
      </c>
      <c r="G517" s="1352">
        <v>4.8</v>
      </c>
      <c r="H517" s="1348"/>
      <c r="I517" s="922"/>
      <c r="J517" s="1348">
        <v>19</v>
      </c>
      <c r="K517" s="1051">
        <v>6</v>
      </c>
      <c r="L517" s="1051"/>
      <c r="M517" s="17" t="s">
        <v>4733</v>
      </c>
      <c r="N517" s="922"/>
      <c r="O517" s="985"/>
      <c r="P517" s="1336">
        <v>3</v>
      </c>
      <c r="Q517" s="1338"/>
      <c r="R517" s="1034">
        <v>17</v>
      </c>
    </row>
    <row r="518" spans="1:18">
      <c r="A518" s="1034">
        <v>18</v>
      </c>
      <c r="B518" s="17" t="s">
        <v>5095</v>
      </c>
      <c r="C518" s="985"/>
      <c r="D518" s="17" t="s">
        <v>4732</v>
      </c>
      <c r="E518" s="985"/>
      <c r="F518" s="1342">
        <v>115</v>
      </c>
      <c r="G518" s="1352">
        <v>46</v>
      </c>
      <c r="H518" s="1348"/>
      <c r="I518" s="922"/>
      <c r="J518" s="1348">
        <v>56</v>
      </c>
      <c r="K518" s="1051">
        <v>1</v>
      </c>
      <c r="L518" s="1051"/>
      <c r="M518" s="922"/>
      <c r="N518" s="922"/>
      <c r="O518" s="985"/>
      <c r="P518" s="1336"/>
      <c r="Q518" s="1338"/>
      <c r="R518" s="1034">
        <v>18</v>
      </c>
    </row>
    <row r="519" spans="1:18">
      <c r="A519" s="1034">
        <v>19</v>
      </c>
      <c r="B519" s="17" t="s">
        <v>5096</v>
      </c>
      <c r="C519" s="985"/>
      <c r="D519" s="17" t="s">
        <v>4731</v>
      </c>
      <c r="E519" s="985"/>
      <c r="F519" s="1342">
        <v>7.2</v>
      </c>
      <c r="G519" s="1352">
        <v>4.8</v>
      </c>
      <c r="H519" s="1348"/>
      <c r="I519" s="922"/>
      <c r="J519" s="1348">
        <v>6</v>
      </c>
      <c r="K519" s="1051">
        <v>3</v>
      </c>
      <c r="L519" s="1051"/>
      <c r="M519" s="922"/>
      <c r="N519" s="922"/>
      <c r="O519" s="985"/>
      <c r="P519" s="1336"/>
      <c r="Q519" s="1338"/>
      <c r="R519" s="1034">
        <v>19</v>
      </c>
    </row>
    <row r="520" spans="1:18">
      <c r="A520" s="1034">
        <v>20</v>
      </c>
      <c r="B520" s="17" t="s">
        <v>5096</v>
      </c>
      <c r="C520" s="985"/>
      <c r="D520" s="17" t="s">
        <v>4731</v>
      </c>
      <c r="E520" s="985"/>
      <c r="F520" s="1342">
        <v>115</v>
      </c>
      <c r="G520" s="1352">
        <v>4.8</v>
      </c>
      <c r="H520" s="1348"/>
      <c r="I520" s="922"/>
      <c r="J520" s="1348">
        <v>10</v>
      </c>
      <c r="K520" s="1051">
        <v>1</v>
      </c>
      <c r="L520" s="1051"/>
      <c r="M520" s="922"/>
      <c r="N520" s="922"/>
      <c r="O520" s="985"/>
      <c r="P520" s="1336"/>
      <c r="Q520" s="1338"/>
      <c r="R520" s="1034">
        <v>20</v>
      </c>
    </row>
    <row r="521" spans="1:18">
      <c r="A521" s="1034">
        <v>21</v>
      </c>
      <c r="B521" s="17" t="s">
        <v>5097</v>
      </c>
      <c r="C521" s="985"/>
      <c r="D521" s="17" t="s">
        <v>4731</v>
      </c>
      <c r="E521" s="985"/>
      <c r="F521" s="1342">
        <v>34.5</v>
      </c>
      <c r="G521" s="1352">
        <v>4.8</v>
      </c>
      <c r="H521" s="1348"/>
      <c r="I521" s="922"/>
      <c r="J521" s="1348">
        <v>11</v>
      </c>
      <c r="K521" s="1051">
        <v>1</v>
      </c>
      <c r="L521" s="1051"/>
      <c r="M521" s="17" t="s">
        <v>4735</v>
      </c>
      <c r="N521" s="922"/>
      <c r="O521" s="985"/>
      <c r="P521" s="1336">
        <v>2</v>
      </c>
      <c r="Q521" s="1338"/>
      <c r="R521" s="1034">
        <v>21</v>
      </c>
    </row>
    <row r="522" spans="1:18">
      <c r="A522" s="1034">
        <v>22</v>
      </c>
      <c r="B522" s="17" t="s">
        <v>5098</v>
      </c>
      <c r="C522" s="985"/>
      <c r="D522" s="17" t="s">
        <v>4732</v>
      </c>
      <c r="E522" s="985"/>
      <c r="F522" s="1342">
        <v>115</v>
      </c>
      <c r="G522" s="1352">
        <v>34.5</v>
      </c>
      <c r="H522" s="1348"/>
      <c r="I522" s="922"/>
      <c r="J522" s="1348">
        <v>116</v>
      </c>
      <c r="K522" s="1051">
        <v>2</v>
      </c>
      <c r="L522" s="1051"/>
      <c r="M522" s="922"/>
      <c r="N522" s="922"/>
      <c r="O522" s="985"/>
      <c r="P522" s="1336"/>
      <c r="Q522" s="1338"/>
      <c r="R522" s="1034">
        <v>22</v>
      </c>
    </row>
    <row r="523" spans="1:18">
      <c r="A523" s="1034">
        <v>23</v>
      </c>
      <c r="B523" s="17" t="s">
        <v>5099</v>
      </c>
      <c r="C523" s="985"/>
      <c r="D523" s="17" t="s">
        <v>4731</v>
      </c>
      <c r="E523" s="985"/>
      <c r="F523" s="1342">
        <v>34.5</v>
      </c>
      <c r="G523" s="1352">
        <v>4.8</v>
      </c>
      <c r="H523" s="1348"/>
      <c r="I523" s="922"/>
      <c r="J523" s="1348">
        <v>10</v>
      </c>
      <c r="K523" s="1051">
        <v>1</v>
      </c>
      <c r="L523" s="1051"/>
      <c r="M523" s="922"/>
      <c r="N523" s="922"/>
      <c r="O523" s="985"/>
      <c r="P523" s="1336"/>
      <c r="Q523" s="1338"/>
      <c r="R523" s="1034">
        <v>23</v>
      </c>
    </row>
    <row r="524" spans="1:18">
      <c r="A524" s="1034">
        <v>24</v>
      </c>
      <c r="B524" s="17" t="s">
        <v>5100</v>
      </c>
      <c r="C524" s="985"/>
      <c r="D524" s="17" t="s">
        <v>4731</v>
      </c>
      <c r="E524" s="985"/>
      <c r="F524" s="1342">
        <v>34.5</v>
      </c>
      <c r="G524" s="1352">
        <v>12.5</v>
      </c>
      <c r="H524" s="1348"/>
      <c r="I524" s="922"/>
      <c r="J524" s="1348">
        <v>5</v>
      </c>
      <c r="K524" s="1051">
        <v>1</v>
      </c>
      <c r="L524" s="1051"/>
      <c r="M524" s="17" t="s">
        <v>4733</v>
      </c>
      <c r="N524" s="922"/>
      <c r="O524" s="985"/>
      <c r="P524" s="1336">
        <v>2</v>
      </c>
      <c r="Q524" s="1338"/>
      <c r="R524" s="1034">
        <v>24</v>
      </c>
    </row>
    <row r="525" spans="1:18">
      <c r="A525" s="1034">
        <v>25</v>
      </c>
      <c r="B525" s="17" t="s">
        <v>5101</v>
      </c>
      <c r="C525" s="985"/>
      <c r="D525" s="17" t="s">
        <v>4731</v>
      </c>
      <c r="E525" s="985"/>
      <c r="F525" s="1342">
        <v>34.5</v>
      </c>
      <c r="G525" s="1352">
        <v>8.32</v>
      </c>
      <c r="H525" s="1348"/>
      <c r="I525" s="922"/>
      <c r="J525" s="1348">
        <v>5</v>
      </c>
      <c r="K525" s="1051">
        <v>3</v>
      </c>
      <c r="L525" s="1051"/>
      <c r="M525" s="922"/>
      <c r="N525" s="922"/>
      <c r="O525" s="985"/>
      <c r="P525" s="1336"/>
      <c r="Q525" s="1338"/>
      <c r="R525" s="1034">
        <v>25</v>
      </c>
    </row>
    <row r="526" spans="1:18">
      <c r="A526" s="1034">
        <v>26</v>
      </c>
      <c r="B526" s="17" t="s">
        <v>5102</v>
      </c>
      <c r="C526" s="985"/>
      <c r="D526" s="17" t="s">
        <v>4731</v>
      </c>
      <c r="E526" s="985"/>
      <c r="F526" s="1342">
        <v>46</v>
      </c>
      <c r="G526" s="1352">
        <v>12.5</v>
      </c>
      <c r="H526" s="1348"/>
      <c r="I526" s="922"/>
      <c r="J526" s="1348">
        <v>23</v>
      </c>
      <c r="K526" s="1051">
        <v>1</v>
      </c>
      <c r="L526" s="1051"/>
      <c r="M526" s="922"/>
      <c r="N526" s="922"/>
      <c r="O526" s="985"/>
      <c r="P526" s="1336"/>
      <c r="Q526" s="1338"/>
      <c r="R526" s="1034">
        <v>26</v>
      </c>
    </row>
    <row r="527" spans="1:18">
      <c r="A527" s="1034">
        <v>27</v>
      </c>
      <c r="B527" s="17" t="s">
        <v>5103</v>
      </c>
      <c r="C527" s="985"/>
      <c r="D527" s="17" t="s">
        <v>4731</v>
      </c>
      <c r="E527" s="985"/>
      <c r="F527" s="1342">
        <v>34.5</v>
      </c>
      <c r="G527" s="1352">
        <v>12.5</v>
      </c>
      <c r="H527" s="1348"/>
      <c r="I527" s="922"/>
      <c r="J527" s="1348">
        <v>24</v>
      </c>
      <c r="K527" s="1051">
        <v>2</v>
      </c>
      <c r="L527" s="1051"/>
      <c r="M527" s="17" t="s">
        <v>4733</v>
      </c>
      <c r="N527" s="922"/>
      <c r="O527" s="985"/>
      <c r="P527" s="1336">
        <v>1</v>
      </c>
      <c r="Q527" s="1338"/>
      <c r="R527" s="1034">
        <v>27</v>
      </c>
    </row>
    <row r="528" spans="1:18">
      <c r="A528" s="1034">
        <v>28</v>
      </c>
      <c r="B528" s="17" t="s">
        <v>5104</v>
      </c>
      <c r="C528" s="985"/>
      <c r="D528" s="17" t="s">
        <v>4731</v>
      </c>
      <c r="E528" s="985"/>
      <c r="F528" s="1342">
        <v>46</v>
      </c>
      <c r="G528" s="1352">
        <v>12.5</v>
      </c>
      <c r="H528" s="1348"/>
      <c r="I528" s="922"/>
      <c r="J528" s="1348">
        <v>14</v>
      </c>
      <c r="K528" s="1051">
        <v>1</v>
      </c>
      <c r="L528" s="1051"/>
      <c r="M528" s="922"/>
      <c r="N528" s="922"/>
      <c r="O528" s="985"/>
      <c r="P528" s="1336"/>
      <c r="Q528" s="1338"/>
      <c r="R528" s="1034">
        <v>28</v>
      </c>
    </row>
    <row r="529" spans="1:18">
      <c r="A529" s="1034">
        <v>29</v>
      </c>
      <c r="B529" s="17" t="s">
        <v>5105</v>
      </c>
      <c r="C529" s="985"/>
      <c r="D529" s="17" t="s">
        <v>4731</v>
      </c>
      <c r="E529" s="985"/>
      <c r="F529" s="1342">
        <v>34.5</v>
      </c>
      <c r="G529" s="1352">
        <v>4.8</v>
      </c>
      <c r="H529" s="1348"/>
      <c r="I529" s="922"/>
      <c r="J529" s="1348">
        <v>14</v>
      </c>
      <c r="K529" s="1051">
        <v>1</v>
      </c>
      <c r="L529" s="1051"/>
      <c r="M529" s="17" t="s">
        <v>4733</v>
      </c>
      <c r="N529" s="922"/>
      <c r="O529" s="985"/>
      <c r="P529" s="1336">
        <v>1</v>
      </c>
      <c r="Q529" s="1338"/>
      <c r="R529" s="1034">
        <v>29</v>
      </c>
    </row>
    <row r="530" spans="1:18">
      <c r="A530" s="1034">
        <v>30</v>
      </c>
      <c r="B530" s="17" t="s">
        <v>5106</v>
      </c>
      <c r="C530" s="985"/>
      <c r="D530" s="17" t="s">
        <v>4731</v>
      </c>
      <c r="E530" s="985"/>
      <c r="F530" s="1342">
        <v>46</v>
      </c>
      <c r="G530" s="1352">
        <v>4.8</v>
      </c>
      <c r="H530" s="1348"/>
      <c r="I530" s="922"/>
      <c r="J530" s="1348">
        <v>3</v>
      </c>
      <c r="K530" s="1051">
        <v>1</v>
      </c>
      <c r="L530" s="1051"/>
      <c r="M530" s="922"/>
      <c r="N530" s="922"/>
      <c r="O530" s="985"/>
      <c r="P530" s="1336"/>
      <c r="Q530" s="1338"/>
      <c r="R530" s="1034">
        <v>30</v>
      </c>
    </row>
    <row r="531" spans="1:18">
      <c r="A531" s="1034">
        <v>31</v>
      </c>
      <c r="B531" s="17" t="s">
        <v>5107</v>
      </c>
      <c r="C531" s="985"/>
      <c r="D531" s="17" t="s">
        <v>4731</v>
      </c>
      <c r="E531" s="985"/>
      <c r="F531" s="1342">
        <v>34.5</v>
      </c>
      <c r="G531" s="1352">
        <v>12.5</v>
      </c>
      <c r="H531" s="1348"/>
      <c r="I531" s="922"/>
      <c r="J531" s="1348">
        <v>13</v>
      </c>
      <c r="K531" s="1051">
        <v>2</v>
      </c>
      <c r="L531" s="1051"/>
      <c r="M531" s="922"/>
      <c r="N531" s="922"/>
      <c r="O531" s="985"/>
      <c r="P531" s="1336"/>
      <c r="Q531" s="1338"/>
      <c r="R531" s="1034">
        <v>31</v>
      </c>
    </row>
    <row r="532" spans="1:18">
      <c r="A532" s="1034">
        <v>32</v>
      </c>
      <c r="B532" s="17" t="s">
        <v>5108</v>
      </c>
      <c r="C532" s="985"/>
      <c r="D532" s="17" t="s">
        <v>4732</v>
      </c>
      <c r="E532" s="985"/>
      <c r="F532" s="1342">
        <v>115</v>
      </c>
      <c r="G532" s="1352">
        <v>34.5</v>
      </c>
      <c r="H532" s="1348"/>
      <c r="I532" s="922"/>
      <c r="J532" s="1348">
        <v>112</v>
      </c>
      <c r="K532" s="1051">
        <v>6</v>
      </c>
      <c r="L532" s="1051"/>
      <c r="M532" s="17" t="s">
        <v>4734</v>
      </c>
      <c r="N532" s="922"/>
      <c r="O532" s="985"/>
      <c r="P532" s="1336">
        <v>4</v>
      </c>
      <c r="Q532" s="1338"/>
      <c r="R532" s="1034">
        <v>32</v>
      </c>
    </row>
    <row r="533" spans="1:18">
      <c r="A533" s="1034">
        <v>33</v>
      </c>
      <c r="B533" s="17" t="s">
        <v>5109</v>
      </c>
      <c r="C533" s="985"/>
      <c r="D533" s="17" t="s">
        <v>4731</v>
      </c>
      <c r="E533" s="985"/>
      <c r="F533" s="1342">
        <v>34.5</v>
      </c>
      <c r="G533" s="1352">
        <v>12.5</v>
      </c>
      <c r="H533" s="1348"/>
      <c r="I533" s="922"/>
      <c r="J533" s="1348">
        <v>35</v>
      </c>
      <c r="K533" s="1051">
        <v>2</v>
      </c>
      <c r="L533" s="1051"/>
      <c r="M533" s="922"/>
      <c r="N533" s="922"/>
      <c r="O533" s="985"/>
      <c r="P533" s="1336"/>
      <c r="Q533" s="1338"/>
      <c r="R533" s="1034">
        <v>33</v>
      </c>
    </row>
    <row r="534" spans="1:18">
      <c r="A534" s="1034">
        <v>34</v>
      </c>
      <c r="B534" s="17" t="s">
        <v>5110</v>
      </c>
      <c r="C534" s="985"/>
      <c r="D534" s="17" t="s">
        <v>4732</v>
      </c>
      <c r="E534" s="985"/>
      <c r="F534" s="1342">
        <v>69</v>
      </c>
      <c r="G534" s="1352">
        <v>34.5</v>
      </c>
      <c r="H534" s="1348"/>
      <c r="I534" s="922"/>
      <c r="J534" s="1348">
        <v>56</v>
      </c>
      <c r="K534" s="1051">
        <v>1</v>
      </c>
      <c r="L534" s="1051"/>
      <c r="M534" s="17" t="s">
        <v>4734</v>
      </c>
      <c r="N534" s="922"/>
      <c r="O534" s="985"/>
      <c r="P534" s="1336">
        <v>1</v>
      </c>
      <c r="Q534" s="1338"/>
      <c r="R534" s="1034">
        <v>34</v>
      </c>
    </row>
    <row r="535" spans="1:18">
      <c r="A535" s="1034">
        <v>35</v>
      </c>
      <c r="B535" s="17" t="s">
        <v>5110</v>
      </c>
      <c r="C535" s="985"/>
      <c r="D535" s="17" t="s">
        <v>4732</v>
      </c>
      <c r="E535" s="985"/>
      <c r="F535" s="1342">
        <v>115</v>
      </c>
      <c r="G535" s="1352">
        <v>34.5</v>
      </c>
      <c r="H535" s="1348"/>
      <c r="I535" s="922"/>
      <c r="J535" s="1348">
        <v>30</v>
      </c>
      <c r="K535" s="1051">
        <v>1</v>
      </c>
      <c r="L535" s="1051"/>
      <c r="M535" s="17" t="s">
        <v>4733</v>
      </c>
      <c r="N535" s="922"/>
      <c r="O535" s="985"/>
      <c r="P535" s="1336">
        <v>1</v>
      </c>
      <c r="Q535" s="1338"/>
      <c r="R535" s="1034">
        <v>35</v>
      </c>
    </row>
    <row r="536" spans="1:18">
      <c r="A536" s="1034">
        <v>37</v>
      </c>
      <c r="B536" s="17" t="s">
        <v>5110</v>
      </c>
      <c r="C536" s="985"/>
      <c r="D536" s="17" t="s">
        <v>4732</v>
      </c>
      <c r="E536" s="985"/>
      <c r="F536" s="1342">
        <v>230</v>
      </c>
      <c r="G536" s="1352">
        <v>115</v>
      </c>
      <c r="H536" s="1348"/>
      <c r="I536" s="922"/>
      <c r="J536" s="1348">
        <v>224</v>
      </c>
      <c r="K536" s="1051">
        <v>1</v>
      </c>
      <c r="L536" s="1051"/>
      <c r="M536" s="922"/>
      <c r="N536" s="922"/>
      <c r="O536" s="985"/>
      <c r="P536" s="1336"/>
      <c r="Q536" s="1338"/>
      <c r="R536" s="1034">
        <v>37</v>
      </c>
    </row>
    <row r="537" spans="1:18">
      <c r="A537" s="1034">
        <v>38</v>
      </c>
      <c r="B537" s="17" t="s">
        <v>5111</v>
      </c>
      <c r="C537" s="985"/>
      <c r="D537" s="17" t="s">
        <v>4731</v>
      </c>
      <c r="E537" s="985"/>
      <c r="F537" s="1342">
        <v>34.5</v>
      </c>
      <c r="G537" s="1352">
        <v>4.8</v>
      </c>
      <c r="H537" s="1348"/>
      <c r="I537" s="922"/>
      <c r="J537" s="1348">
        <v>3</v>
      </c>
      <c r="K537" s="1051">
        <v>1</v>
      </c>
      <c r="L537" s="1051"/>
      <c r="M537" s="922"/>
      <c r="N537" s="922"/>
      <c r="O537" s="985"/>
      <c r="P537" s="1336"/>
      <c r="Q537" s="1338"/>
      <c r="R537" s="1034">
        <v>38</v>
      </c>
    </row>
    <row r="538" spans="1:18">
      <c r="A538" s="1034">
        <v>39</v>
      </c>
      <c r="B538" s="17" t="s">
        <v>5112</v>
      </c>
      <c r="C538" s="985"/>
      <c r="D538" s="17" t="s">
        <v>4731</v>
      </c>
      <c r="E538" s="985"/>
      <c r="F538" s="1342">
        <v>34.5</v>
      </c>
      <c r="G538" s="1352">
        <v>4.8</v>
      </c>
      <c r="H538" s="1348"/>
      <c r="I538" s="922"/>
      <c r="J538" s="1348">
        <v>7</v>
      </c>
      <c r="K538" s="1051">
        <v>1</v>
      </c>
      <c r="L538" s="1051"/>
      <c r="M538" s="922"/>
      <c r="N538" s="922"/>
      <c r="O538" s="985"/>
      <c r="P538" s="1336"/>
      <c r="Q538" s="1338"/>
      <c r="R538" s="1034">
        <v>39</v>
      </c>
    </row>
    <row r="539" spans="1:18">
      <c r="A539" s="1034">
        <v>40</v>
      </c>
      <c r="B539" s="17" t="s">
        <v>5113</v>
      </c>
      <c r="C539" s="985"/>
      <c r="D539" s="17" t="s">
        <v>4731</v>
      </c>
      <c r="E539" s="985"/>
      <c r="F539" s="1342">
        <v>34.5</v>
      </c>
      <c r="G539" s="1352">
        <v>12.5</v>
      </c>
      <c r="H539" s="1348"/>
      <c r="I539" s="922"/>
      <c r="J539" s="1348">
        <v>11</v>
      </c>
      <c r="K539" s="1051">
        <v>1</v>
      </c>
      <c r="L539" s="1051"/>
      <c r="M539" s="922"/>
      <c r="N539" s="922"/>
      <c r="O539" s="985"/>
      <c r="P539" s="1336"/>
      <c r="Q539" s="1338"/>
      <c r="R539" s="1034">
        <v>40</v>
      </c>
    </row>
    <row r="540" spans="1:18">
      <c r="A540" s="1034">
        <v>41</v>
      </c>
      <c r="B540" s="17" t="s">
        <v>5114</v>
      </c>
      <c r="C540" s="985"/>
      <c r="D540" s="17" t="s">
        <v>4731</v>
      </c>
      <c r="E540" s="985"/>
      <c r="F540" s="1342">
        <v>115</v>
      </c>
      <c r="G540" s="1352">
        <v>12.5</v>
      </c>
      <c r="H540" s="1348"/>
      <c r="I540" s="922"/>
      <c r="J540" s="1348">
        <v>9</v>
      </c>
      <c r="K540" s="1051">
        <v>1</v>
      </c>
      <c r="L540" s="1051"/>
      <c r="M540" s="922"/>
      <c r="N540" s="922"/>
      <c r="O540" s="985"/>
      <c r="P540" s="1336"/>
      <c r="Q540" s="1338"/>
      <c r="R540" s="1034">
        <v>41</v>
      </c>
    </row>
    <row r="541" spans="1:18">
      <c r="A541" s="1034">
        <v>42</v>
      </c>
      <c r="B541" s="17" t="s">
        <v>5115</v>
      </c>
      <c r="C541" s="985"/>
      <c r="D541" s="17" t="s">
        <v>4731</v>
      </c>
      <c r="E541" s="985"/>
      <c r="F541" s="1342">
        <v>34.5</v>
      </c>
      <c r="G541" s="1352">
        <v>4.8</v>
      </c>
      <c r="H541" s="1348"/>
      <c r="I541" s="922"/>
      <c r="J541" s="1348">
        <v>2</v>
      </c>
      <c r="K541" s="1051">
        <v>1</v>
      </c>
      <c r="L541" s="1051"/>
      <c r="M541" s="17" t="s">
        <v>4733</v>
      </c>
      <c r="N541" s="922"/>
      <c r="O541" s="985"/>
      <c r="P541" s="1336">
        <v>2</v>
      </c>
      <c r="Q541" s="1338"/>
      <c r="R541" s="1034">
        <v>42</v>
      </c>
    </row>
    <row r="542" spans="1:18">
      <c r="A542" s="1034">
        <v>43</v>
      </c>
      <c r="B542" s="17" t="s">
        <v>5116</v>
      </c>
      <c r="C542" s="985"/>
      <c r="D542" s="17" t="s">
        <v>4731</v>
      </c>
      <c r="E542" s="985"/>
      <c r="F542" s="1342">
        <v>34.5</v>
      </c>
      <c r="G542" s="1352">
        <v>12.5</v>
      </c>
      <c r="H542" s="1348"/>
      <c r="I542" s="922"/>
      <c r="J542" s="1348">
        <v>3</v>
      </c>
      <c r="K542" s="1051">
        <v>1</v>
      </c>
      <c r="L542" s="1051"/>
      <c r="M542" s="922"/>
      <c r="N542" s="922"/>
      <c r="O542" s="985"/>
      <c r="P542" s="1336"/>
      <c r="Q542" s="1338"/>
      <c r="R542" s="1034">
        <v>43</v>
      </c>
    </row>
    <row r="543" spans="1:18">
      <c r="A543" s="1034">
        <v>44</v>
      </c>
      <c r="B543" s="17" t="s">
        <v>5117</v>
      </c>
      <c r="C543" s="985"/>
      <c r="D543" s="17" t="s">
        <v>4731</v>
      </c>
      <c r="E543" s="985"/>
      <c r="F543" s="1342">
        <v>34.5</v>
      </c>
      <c r="G543" s="1352">
        <v>4.8</v>
      </c>
      <c r="H543" s="1348"/>
      <c r="I543" s="922"/>
      <c r="J543" s="1348">
        <v>7</v>
      </c>
      <c r="K543" s="1051">
        <v>1</v>
      </c>
      <c r="L543" s="1051"/>
      <c r="M543" s="922"/>
      <c r="N543" s="922"/>
      <c r="O543" s="985"/>
      <c r="P543" s="1336"/>
      <c r="Q543" s="1338"/>
      <c r="R543" s="1034">
        <v>44</v>
      </c>
    </row>
    <row r="544" spans="1:18">
      <c r="A544" s="1034">
        <v>45</v>
      </c>
      <c r="B544" s="17" t="s">
        <v>5118</v>
      </c>
      <c r="C544" s="985"/>
      <c r="D544" s="17" t="s">
        <v>4731</v>
      </c>
      <c r="E544" s="985"/>
      <c r="F544" s="1342">
        <v>34.5</v>
      </c>
      <c r="G544" s="1352">
        <v>4.8</v>
      </c>
      <c r="H544" s="1348"/>
      <c r="I544" s="922"/>
      <c r="J544" s="1348">
        <v>4</v>
      </c>
      <c r="K544" s="1051">
        <v>3</v>
      </c>
      <c r="L544" s="1051">
        <v>1</v>
      </c>
      <c r="M544" s="17" t="s">
        <v>4734</v>
      </c>
      <c r="N544" s="922"/>
      <c r="O544" s="985"/>
      <c r="P544" s="1336">
        <v>1</v>
      </c>
      <c r="Q544" s="1338"/>
      <c r="R544" s="1034">
        <v>45</v>
      </c>
    </row>
    <row r="545" spans="1:18">
      <c r="A545" s="1034">
        <v>46</v>
      </c>
      <c r="B545" s="17" t="s">
        <v>5118</v>
      </c>
      <c r="C545" s="985"/>
      <c r="D545" s="17" t="s">
        <v>4731</v>
      </c>
      <c r="E545" s="985"/>
      <c r="F545" s="1342">
        <v>34.5</v>
      </c>
      <c r="G545" s="1352">
        <v>12.5</v>
      </c>
      <c r="H545" s="1348"/>
      <c r="I545" s="922"/>
      <c r="J545" s="1348">
        <v>22</v>
      </c>
      <c r="K545" s="1051">
        <v>1</v>
      </c>
      <c r="L545" s="1051"/>
      <c r="M545" s="922"/>
      <c r="N545" s="922"/>
      <c r="O545" s="985"/>
      <c r="P545" s="1336"/>
      <c r="Q545" s="1338"/>
      <c r="R545" s="1034">
        <v>46</v>
      </c>
    </row>
    <row r="546" spans="1:18">
      <c r="A546" s="1034">
        <v>47</v>
      </c>
      <c r="B546" s="17" t="s">
        <v>5118</v>
      </c>
      <c r="C546" s="985"/>
      <c r="D546" s="17" t="s">
        <v>4732</v>
      </c>
      <c r="E546" s="985"/>
      <c r="F546" s="1342">
        <v>115</v>
      </c>
      <c r="G546" s="1352">
        <v>34.5</v>
      </c>
      <c r="H546" s="1348"/>
      <c r="I546" s="922"/>
      <c r="J546" s="1348">
        <v>50</v>
      </c>
      <c r="K546" s="1051">
        <v>3</v>
      </c>
      <c r="L546" s="1051">
        <v>1</v>
      </c>
      <c r="M546" s="922"/>
      <c r="N546" s="922"/>
      <c r="O546" s="985"/>
      <c r="P546" s="1336"/>
      <c r="Q546" s="1338"/>
      <c r="R546" s="1034">
        <v>47</v>
      </c>
    </row>
    <row r="547" spans="1:18">
      <c r="A547" s="1034">
        <v>48</v>
      </c>
      <c r="B547" s="17" t="s">
        <v>5119</v>
      </c>
      <c r="C547" s="985"/>
      <c r="D547" s="17" t="s">
        <v>4731</v>
      </c>
      <c r="E547" s="985"/>
      <c r="F547" s="1342">
        <v>46</v>
      </c>
      <c r="G547" s="1352">
        <v>4.8</v>
      </c>
      <c r="H547" s="1348"/>
      <c r="I547" s="922"/>
      <c r="J547" s="1348">
        <v>1</v>
      </c>
      <c r="K547" s="1051">
        <v>1</v>
      </c>
      <c r="L547" s="1051"/>
      <c r="M547" s="922"/>
      <c r="N547" s="922"/>
      <c r="O547" s="985"/>
      <c r="P547" s="1336"/>
      <c r="Q547" s="1338"/>
      <c r="R547" s="1034">
        <v>48</v>
      </c>
    </row>
    <row r="548" spans="1:18">
      <c r="A548" s="1034">
        <v>49</v>
      </c>
      <c r="B548" s="17" t="s">
        <v>5120</v>
      </c>
      <c r="C548" s="985"/>
      <c r="D548" s="17" t="s">
        <v>4731</v>
      </c>
      <c r="E548" s="985"/>
      <c r="F548" s="1342">
        <v>34.5</v>
      </c>
      <c r="G548" s="1352">
        <v>4.8</v>
      </c>
      <c r="H548" s="1348"/>
      <c r="I548" s="922"/>
      <c r="J548" s="1348">
        <v>3</v>
      </c>
      <c r="K548" s="1051">
        <v>3</v>
      </c>
      <c r="L548" s="1051"/>
      <c r="M548" s="922"/>
      <c r="N548" s="922"/>
      <c r="O548" s="985"/>
      <c r="P548" s="1336"/>
      <c r="Q548" s="1338"/>
      <c r="R548" s="1034">
        <v>49</v>
      </c>
    </row>
    <row r="549" spans="1:18">
      <c r="A549" s="1034">
        <v>50</v>
      </c>
      <c r="B549" s="17" t="s">
        <v>5120</v>
      </c>
      <c r="C549" s="985"/>
      <c r="D549" s="17" t="s">
        <v>4732</v>
      </c>
      <c r="E549" s="985"/>
      <c r="F549" s="1342">
        <v>115</v>
      </c>
      <c r="G549" s="1352">
        <v>34.5</v>
      </c>
      <c r="H549" s="1348"/>
      <c r="I549" s="922"/>
      <c r="J549" s="1348">
        <v>37</v>
      </c>
      <c r="K549" s="1051">
        <v>2</v>
      </c>
      <c r="L549" s="1051"/>
      <c r="M549" s="922"/>
      <c r="N549" s="922"/>
      <c r="O549" s="985"/>
      <c r="P549" s="1336"/>
      <c r="Q549" s="1338"/>
      <c r="R549" s="1034">
        <v>50</v>
      </c>
    </row>
    <row r="550" spans="1:18">
      <c r="A550" s="1034">
        <v>51</v>
      </c>
      <c r="B550" s="17" t="s">
        <v>5121</v>
      </c>
      <c r="C550" s="985"/>
      <c r="D550" s="17" t="s">
        <v>4731</v>
      </c>
      <c r="E550" s="985"/>
      <c r="F550" s="1342">
        <v>46</v>
      </c>
      <c r="G550" s="1352">
        <v>4.8</v>
      </c>
      <c r="H550" s="1348"/>
      <c r="I550" s="922"/>
      <c r="J550" s="1348">
        <v>2</v>
      </c>
      <c r="K550" s="1051">
        <v>3</v>
      </c>
      <c r="L550" s="1051"/>
      <c r="M550" s="922"/>
      <c r="N550" s="922"/>
      <c r="O550" s="985"/>
      <c r="P550" s="1336"/>
      <c r="Q550" s="1338"/>
      <c r="R550" s="1034">
        <v>51</v>
      </c>
    </row>
    <row r="551" spans="1:18">
      <c r="A551" s="1034">
        <v>52</v>
      </c>
      <c r="B551" s="17" t="s">
        <v>5122</v>
      </c>
      <c r="C551" s="985"/>
      <c r="D551" s="17" t="s">
        <v>4732</v>
      </c>
      <c r="E551" s="985"/>
      <c r="F551" s="1342">
        <v>115</v>
      </c>
      <c r="G551" s="1352">
        <v>46</v>
      </c>
      <c r="H551" s="1348"/>
      <c r="I551" s="922"/>
      <c r="J551" s="1348">
        <v>75</v>
      </c>
      <c r="K551" s="1051">
        <v>2</v>
      </c>
      <c r="L551" s="1051"/>
      <c r="M551" s="922"/>
      <c r="N551" s="922"/>
      <c r="O551" s="985"/>
      <c r="P551" s="1336"/>
      <c r="Q551" s="1338"/>
      <c r="R551" s="1034">
        <v>52</v>
      </c>
    </row>
    <row r="552" spans="1:18">
      <c r="A552" s="1034">
        <v>53</v>
      </c>
      <c r="B552" s="17" t="s">
        <v>5123</v>
      </c>
      <c r="C552" s="985"/>
      <c r="D552" s="17" t="s">
        <v>4731</v>
      </c>
      <c r="E552" s="985"/>
      <c r="F552" s="1342">
        <v>34.5</v>
      </c>
      <c r="G552" s="1352">
        <v>4.8</v>
      </c>
      <c r="H552" s="1348"/>
      <c r="I552" s="922"/>
      <c r="J552" s="1348">
        <v>3</v>
      </c>
      <c r="K552" s="1051">
        <v>3</v>
      </c>
      <c r="L552" s="1051"/>
      <c r="M552" s="922"/>
      <c r="N552" s="922"/>
      <c r="O552" s="985"/>
      <c r="P552" s="1336"/>
      <c r="Q552" s="1338"/>
      <c r="R552" s="1034">
        <v>53</v>
      </c>
    </row>
    <row r="553" spans="1:18">
      <c r="A553" s="1034">
        <v>54</v>
      </c>
      <c r="B553" s="17" t="s">
        <v>5124</v>
      </c>
      <c r="C553" s="985"/>
      <c r="D553" s="17" t="s">
        <v>4732</v>
      </c>
      <c r="E553" s="985"/>
      <c r="F553" s="1342">
        <v>115</v>
      </c>
      <c r="G553" s="1352">
        <v>34.5</v>
      </c>
      <c r="H553" s="1348"/>
      <c r="I553" s="922"/>
      <c r="J553" s="1348">
        <v>50</v>
      </c>
      <c r="K553" s="1051">
        <v>2</v>
      </c>
      <c r="L553" s="1051"/>
      <c r="M553" s="922"/>
      <c r="N553" s="922"/>
      <c r="O553" s="985"/>
      <c r="P553" s="1336"/>
      <c r="Q553" s="1338"/>
      <c r="R553" s="1034">
        <v>54</v>
      </c>
    </row>
    <row r="554" spans="1:18">
      <c r="A554" s="1034">
        <v>55</v>
      </c>
      <c r="B554" s="17" t="s">
        <v>5124</v>
      </c>
      <c r="C554" s="985"/>
      <c r="D554" s="17" t="s">
        <v>4732</v>
      </c>
      <c r="E554" s="985"/>
      <c r="F554" s="1342">
        <v>345</v>
      </c>
      <c r="G554" s="1352">
        <v>34.5</v>
      </c>
      <c r="H554" s="1348"/>
      <c r="I554" s="922"/>
      <c r="J554" s="1348">
        <v>560</v>
      </c>
      <c r="K554" s="1051">
        <v>2</v>
      </c>
      <c r="L554" s="1051"/>
      <c r="M554" s="922"/>
      <c r="N554" s="922"/>
      <c r="O554" s="985"/>
      <c r="P554" s="1336"/>
      <c r="Q554" s="1338"/>
      <c r="R554" s="1034">
        <v>55</v>
      </c>
    </row>
    <row r="555" spans="1:18">
      <c r="A555" s="1034">
        <v>56</v>
      </c>
      <c r="B555" s="17" t="s">
        <v>5125</v>
      </c>
      <c r="C555" s="985"/>
      <c r="D555" s="17" t="s">
        <v>4732</v>
      </c>
      <c r="E555" s="985"/>
      <c r="F555" s="1342">
        <v>230</v>
      </c>
      <c r="G555" s="1352">
        <v>115</v>
      </c>
      <c r="H555" s="1348"/>
      <c r="I555" s="922"/>
      <c r="J555" s="1348">
        <v>224</v>
      </c>
      <c r="K555" s="1051">
        <v>1</v>
      </c>
      <c r="L555" s="1051"/>
      <c r="M555" s="922"/>
      <c r="N555" s="922"/>
      <c r="O555" s="985"/>
      <c r="P555" s="1336"/>
      <c r="Q555" s="1338"/>
      <c r="R555" s="1034">
        <v>56</v>
      </c>
    </row>
    <row r="556" spans="1:18">
      <c r="A556" s="1034">
        <v>57</v>
      </c>
      <c r="B556" s="17" t="s">
        <v>5126</v>
      </c>
      <c r="C556" s="985"/>
      <c r="D556" s="17" t="s">
        <v>4731</v>
      </c>
      <c r="E556" s="985"/>
      <c r="F556" s="1342">
        <v>34.5</v>
      </c>
      <c r="G556" s="1352">
        <v>12.5</v>
      </c>
      <c r="H556" s="1348"/>
      <c r="I556" s="922"/>
      <c r="J556" s="1348">
        <v>14</v>
      </c>
      <c r="K556" s="1051">
        <v>1</v>
      </c>
      <c r="L556" s="1051"/>
      <c r="M556" s="922"/>
      <c r="N556" s="922"/>
      <c r="O556" s="985"/>
      <c r="P556" s="1336"/>
      <c r="Q556" s="1338"/>
      <c r="R556" s="1034">
        <v>57</v>
      </c>
    </row>
    <row r="557" spans="1:18">
      <c r="A557" s="1034">
        <v>58</v>
      </c>
      <c r="B557" s="17" t="s">
        <v>5127</v>
      </c>
      <c r="C557" s="985"/>
      <c r="D557" s="17" t="s">
        <v>4732</v>
      </c>
      <c r="E557" s="985"/>
      <c r="F557" s="1342">
        <v>115</v>
      </c>
      <c r="G557" s="1352">
        <v>34.5</v>
      </c>
      <c r="H557" s="1348"/>
      <c r="I557" s="922"/>
      <c r="J557" s="1348">
        <v>75</v>
      </c>
      <c r="K557" s="1051">
        <v>2</v>
      </c>
      <c r="L557" s="1051"/>
      <c r="M557" s="922"/>
      <c r="N557" s="922"/>
      <c r="O557" s="985"/>
      <c r="P557" s="1336"/>
      <c r="Q557" s="1338"/>
      <c r="R557" s="1034">
        <v>58</v>
      </c>
    </row>
    <row r="558" spans="1:18" s="2903" customFormat="1">
      <c r="A558" s="1034">
        <v>59</v>
      </c>
      <c r="B558" s="17" t="s">
        <v>5128</v>
      </c>
      <c r="C558" s="985"/>
      <c r="D558" s="17" t="s">
        <v>4731</v>
      </c>
      <c r="E558" s="985"/>
      <c r="F558" s="1342">
        <v>34.5</v>
      </c>
      <c r="G558" s="1352">
        <v>4.8</v>
      </c>
      <c r="H558" s="1348"/>
      <c r="I558" s="922"/>
      <c r="J558" s="1348">
        <v>8</v>
      </c>
      <c r="K558" s="1051">
        <v>3</v>
      </c>
      <c r="L558" s="1051"/>
      <c r="M558" s="17" t="s">
        <v>4733</v>
      </c>
      <c r="N558" s="922"/>
      <c r="O558" s="985"/>
      <c r="P558" s="1336">
        <v>1</v>
      </c>
      <c r="Q558" s="1338"/>
      <c r="R558" s="1034"/>
    </row>
    <row r="559" spans="1:18" ht="15.75" thickBot="1">
      <c r="A559" s="1053">
        <v>60</v>
      </c>
      <c r="B559" s="113" t="s">
        <v>5129</v>
      </c>
      <c r="C559" s="1001"/>
      <c r="D559" s="113" t="s">
        <v>4731</v>
      </c>
      <c r="E559" s="1001"/>
      <c r="F559" s="1343">
        <v>34.5</v>
      </c>
      <c r="G559" s="1353">
        <v>4.16</v>
      </c>
      <c r="H559" s="1349"/>
      <c r="I559" s="922"/>
      <c r="J559" s="1349">
        <v>5</v>
      </c>
      <c r="K559" s="1127">
        <v>3</v>
      </c>
      <c r="L559" s="1127"/>
      <c r="M559" s="974"/>
      <c r="N559" s="974"/>
      <c r="O559" s="1001"/>
      <c r="P559" s="1337"/>
      <c r="Q559" s="1339"/>
      <c r="R559" s="1053">
        <v>59</v>
      </c>
    </row>
    <row r="560" spans="1:18">
      <c r="A560" s="2894"/>
      <c r="B560" s="2894"/>
      <c r="C560" s="2894"/>
      <c r="D560" s="2894"/>
      <c r="E560" s="2894"/>
      <c r="F560" s="2894"/>
      <c r="G560" s="2894"/>
      <c r="H560" s="2894"/>
      <c r="I560" s="2894"/>
      <c r="J560" s="2894"/>
      <c r="K560" s="2894"/>
      <c r="L560" s="2894"/>
      <c r="M560" s="2894"/>
      <c r="N560" s="2894"/>
      <c r="O560" s="2894"/>
      <c r="P560" s="2894"/>
      <c r="Q560" s="2894"/>
      <c r="R560" s="2894"/>
    </row>
    <row r="561" spans="1:18" s="2903" customFormat="1">
      <c r="A561" s="69" t="s">
        <v>5140</v>
      </c>
      <c r="B561" s="923"/>
      <c r="C561" s="923"/>
      <c r="D561" s="923"/>
      <c r="E561" s="923"/>
      <c r="F561" s="923"/>
      <c r="G561" s="923"/>
      <c r="H561" s="923"/>
      <c r="I561" s="922"/>
      <c r="J561" s="69" t="s">
        <v>5141</v>
      </c>
      <c r="K561" s="923"/>
      <c r="L561" s="923"/>
      <c r="M561" s="923"/>
      <c r="N561" s="923"/>
      <c r="O561" s="923"/>
      <c r="P561" s="923"/>
      <c r="Q561" s="923"/>
      <c r="R561" s="923"/>
    </row>
    <row r="564" spans="1:18" ht="16.5" thickBot="1">
      <c r="A564" s="990" t="str">
        <f>'Data Sheet'!$C$25</f>
        <v xml:space="preserve"> New York State Electric &amp; Gas Corporation</v>
      </c>
      <c r="B564" s="974"/>
      <c r="C564" s="974"/>
      <c r="D564" s="974"/>
      <c r="E564" s="974"/>
      <c r="F564" s="1054" t="str">
        <f>'Data Sheet'!$C$40</f>
        <v xml:space="preserve"> </v>
      </c>
      <c r="G564" s="974" t="str">
        <f>'Data Sheet'!$C$38</f>
        <v>12/31/2016</v>
      </c>
      <c r="H564" s="1036"/>
      <c r="I564" s="922"/>
      <c r="J564" s="990" t="str">
        <f>'Data Sheet'!$C$25</f>
        <v xml:space="preserve"> New York State Electric &amp; Gas Corporation</v>
      </c>
      <c r="K564" s="974"/>
      <c r="L564" s="974"/>
      <c r="M564" s="974"/>
      <c r="N564" s="974"/>
      <c r="O564" s="974"/>
      <c r="P564" s="1054" t="str">
        <f>'Data Sheet'!$C$40</f>
        <v xml:space="preserve"> </v>
      </c>
      <c r="Q564" s="974" t="str">
        <f>'Data Sheet'!$C$38</f>
        <v>12/31/2016</v>
      </c>
      <c r="R564" s="974"/>
    </row>
    <row r="565" spans="1:18" ht="16.5" thickBot="1">
      <c r="A565" s="645" t="s">
        <v>3401</v>
      </c>
      <c r="B565" s="580"/>
      <c r="C565" s="580"/>
      <c r="D565" s="1036"/>
      <c r="E565" s="1036"/>
      <c r="F565" s="1038"/>
      <c r="G565" s="1038"/>
      <c r="H565" s="1047"/>
      <c r="I565" s="922"/>
      <c r="J565" s="645" t="s">
        <v>3401</v>
      </c>
      <c r="K565" s="580"/>
      <c r="L565" s="580"/>
      <c r="M565" s="1036"/>
      <c r="N565" s="1036"/>
      <c r="O565" s="1036"/>
      <c r="P565" s="1038"/>
      <c r="Q565" s="1038"/>
      <c r="R565" s="1047"/>
    </row>
    <row r="566" spans="1:18">
      <c r="A566" s="1030"/>
      <c r="B566" s="922"/>
      <c r="C566" s="985"/>
      <c r="D566" s="967"/>
      <c r="E566" s="935"/>
      <c r="F566" s="923"/>
      <c r="G566" s="923"/>
      <c r="H566" s="1015"/>
      <c r="I566" s="922"/>
      <c r="J566" s="1030"/>
      <c r="K566" s="985"/>
      <c r="L566" s="985"/>
      <c r="M566" s="923" t="s">
        <v>3187</v>
      </c>
      <c r="N566" s="923"/>
      <c r="O566" s="923"/>
      <c r="P566" s="923"/>
      <c r="Q566" s="983"/>
      <c r="R566" s="1040"/>
    </row>
    <row r="567" spans="1:18" ht="15.75" thickBot="1">
      <c r="A567" s="1043"/>
      <c r="B567" s="967"/>
      <c r="C567" s="935"/>
      <c r="D567" s="967"/>
      <c r="E567" s="935"/>
      <c r="F567" s="1036" t="s">
        <v>3188</v>
      </c>
      <c r="G567" s="1036"/>
      <c r="H567" s="1047"/>
      <c r="I567" s="922"/>
      <c r="J567" s="1043" t="s">
        <v>3189</v>
      </c>
      <c r="K567" s="935" t="s">
        <v>3190</v>
      </c>
      <c r="L567" s="935" t="s">
        <v>3190</v>
      </c>
      <c r="M567" s="1036" t="s">
        <v>3191</v>
      </c>
      <c r="N567" s="1036"/>
      <c r="O567" s="1036"/>
      <c r="P567" s="1036"/>
      <c r="Q567" s="1047"/>
      <c r="R567" s="935"/>
    </row>
    <row r="568" spans="1:18">
      <c r="A568" s="1043"/>
      <c r="B568" s="967"/>
      <c r="C568" s="935"/>
      <c r="D568" s="967"/>
      <c r="E568" s="935"/>
      <c r="F568" s="935"/>
      <c r="G568" s="983"/>
      <c r="H568" s="935"/>
      <c r="I568" s="922"/>
      <c r="J568" s="1043" t="s">
        <v>3192</v>
      </c>
      <c r="K568" s="935" t="s">
        <v>3193</v>
      </c>
      <c r="L568" s="935" t="s">
        <v>3194</v>
      </c>
      <c r="M568" s="967"/>
      <c r="N568" s="967"/>
      <c r="O568" s="935"/>
      <c r="P568" s="935"/>
      <c r="Q568" s="983"/>
      <c r="R568" s="935"/>
    </row>
    <row r="569" spans="1:18">
      <c r="A569" s="1043" t="s">
        <v>1718</v>
      </c>
      <c r="B569" s="923" t="s">
        <v>3195</v>
      </c>
      <c r="C569" s="983"/>
      <c r="D569" s="923" t="s">
        <v>3196</v>
      </c>
      <c r="E569" s="983"/>
      <c r="F569" s="935"/>
      <c r="G569" s="983"/>
      <c r="H569" s="935"/>
      <c r="I569" s="922"/>
      <c r="J569" s="1043" t="s">
        <v>3197</v>
      </c>
      <c r="K569" s="935" t="s">
        <v>3198</v>
      </c>
      <c r="L569" s="935" t="s">
        <v>3193</v>
      </c>
      <c r="M569" s="923"/>
      <c r="N569" s="923"/>
      <c r="O569" s="983"/>
      <c r="P569" s="935" t="s">
        <v>1776</v>
      </c>
      <c r="Q569" s="983" t="s">
        <v>3199</v>
      </c>
      <c r="R569" s="935" t="s">
        <v>1718</v>
      </c>
    </row>
    <row r="570" spans="1:18">
      <c r="A570" s="1043" t="s">
        <v>1721</v>
      </c>
      <c r="B570" s="922"/>
      <c r="C570" s="985"/>
      <c r="D570" s="967"/>
      <c r="E570" s="935"/>
      <c r="F570" s="935" t="s">
        <v>1828</v>
      </c>
      <c r="G570" s="983" t="s">
        <v>3200</v>
      </c>
      <c r="H570" s="935" t="s">
        <v>3201</v>
      </c>
      <c r="I570" s="922"/>
      <c r="J570" s="1043" t="s">
        <v>3202</v>
      </c>
      <c r="K570" s="935" t="s">
        <v>4</v>
      </c>
      <c r="L570" s="935" t="s">
        <v>3198</v>
      </c>
      <c r="M570" s="923" t="s">
        <v>3203</v>
      </c>
      <c r="N570" s="923"/>
      <c r="O570" s="983"/>
      <c r="P570" s="935" t="s">
        <v>3204</v>
      </c>
      <c r="Q570" s="983" t="s">
        <v>3205</v>
      </c>
      <c r="R570" s="935" t="s">
        <v>1721</v>
      </c>
    </row>
    <row r="571" spans="1:18">
      <c r="A571" s="1034"/>
      <c r="B571" s="922"/>
      <c r="C571" s="935"/>
      <c r="D571" s="922"/>
      <c r="E571" s="935"/>
      <c r="F571" s="935"/>
      <c r="G571" s="983"/>
      <c r="H571" s="985"/>
      <c r="I571" s="922"/>
      <c r="J571" s="1034"/>
      <c r="K571" s="985"/>
      <c r="L571" s="935"/>
      <c r="M571" s="922"/>
      <c r="N571" s="922"/>
      <c r="O571" s="935"/>
      <c r="P571" s="935"/>
      <c r="Q571" s="935"/>
      <c r="R571" s="985"/>
    </row>
    <row r="572" spans="1:18" ht="15.75" thickBot="1">
      <c r="A572" s="1053"/>
      <c r="B572" s="1036" t="s">
        <v>3007</v>
      </c>
      <c r="C572" s="1047"/>
      <c r="D572" s="1036" t="s">
        <v>3008</v>
      </c>
      <c r="E572" s="1047"/>
      <c r="F572" s="1046" t="s">
        <v>3009</v>
      </c>
      <c r="G572" s="1047" t="s">
        <v>3010</v>
      </c>
      <c r="H572" s="1047" t="s">
        <v>2337</v>
      </c>
      <c r="I572" s="922"/>
      <c r="J572" s="1045" t="s">
        <v>2338</v>
      </c>
      <c r="K572" s="1045" t="s">
        <v>2339</v>
      </c>
      <c r="L572" s="1045" t="s">
        <v>2340</v>
      </c>
      <c r="M572" s="1036" t="s">
        <v>2341</v>
      </c>
      <c r="N572" s="1036"/>
      <c r="O572" s="1047"/>
      <c r="P572" s="1046" t="s">
        <v>2342</v>
      </c>
      <c r="Q572" s="1046" t="s">
        <v>2343</v>
      </c>
      <c r="R572" s="1046"/>
    </row>
    <row r="573" spans="1:18">
      <c r="A573" s="1034">
        <v>1</v>
      </c>
      <c r="B573" s="17" t="s">
        <v>5146</v>
      </c>
      <c r="C573" s="985"/>
      <c r="D573" s="17" t="s">
        <v>4731</v>
      </c>
      <c r="E573" s="983"/>
      <c r="F573" s="2900">
        <v>115</v>
      </c>
      <c r="G573" s="2901">
        <v>13.2</v>
      </c>
      <c r="H573" s="1348"/>
      <c r="I573" s="922"/>
      <c r="J573" s="1348">
        <v>23</v>
      </c>
      <c r="K573" s="1051">
        <v>1</v>
      </c>
      <c r="L573" s="1051"/>
      <c r="M573" s="922"/>
      <c r="N573" s="922"/>
      <c r="O573" s="983"/>
      <c r="P573" s="1336"/>
      <c r="Q573" s="1338"/>
      <c r="R573" s="1034">
        <v>1</v>
      </c>
    </row>
    <row r="574" spans="1:18">
      <c r="A574" s="1034">
        <v>2</v>
      </c>
      <c r="B574" s="17" t="s">
        <v>5147</v>
      </c>
      <c r="C574" s="985"/>
      <c r="D574" s="17" t="s">
        <v>4731</v>
      </c>
      <c r="E574" s="935"/>
      <c r="F574" s="2900">
        <v>34.5</v>
      </c>
      <c r="G574" s="2901">
        <v>4.8</v>
      </c>
      <c r="H574" s="1348"/>
      <c r="I574" s="922"/>
      <c r="J574" s="1348">
        <v>5</v>
      </c>
      <c r="K574" s="1051">
        <v>1</v>
      </c>
      <c r="L574" s="1051"/>
      <c r="M574" s="922"/>
      <c r="N574" s="922"/>
      <c r="O574" s="935"/>
      <c r="P574" s="1336"/>
      <c r="Q574" s="1338"/>
      <c r="R574" s="1034">
        <v>2</v>
      </c>
    </row>
    <row r="575" spans="1:18">
      <c r="A575" s="1034">
        <v>3</v>
      </c>
      <c r="B575" s="17" t="s">
        <v>5148</v>
      </c>
      <c r="C575" s="985"/>
      <c r="D575" s="17" t="s">
        <v>4731</v>
      </c>
      <c r="E575" s="935"/>
      <c r="F575" s="2900">
        <v>46</v>
      </c>
      <c r="G575" s="2901">
        <v>13.2</v>
      </c>
      <c r="H575" s="1348"/>
      <c r="I575" s="922"/>
      <c r="J575" s="1348">
        <v>23</v>
      </c>
      <c r="K575" s="1051">
        <v>1</v>
      </c>
      <c r="L575" s="1051"/>
      <c r="M575" s="922"/>
      <c r="N575" s="922"/>
      <c r="O575" s="935"/>
      <c r="P575" s="1336"/>
      <c r="Q575" s="1338"/>
      <c r="R575" s="1034">
        <v>3</v>
      </c>
    </row>
    <row r="576" spans="1:18">
      <c r="A576" s="1034">
        <v>4</v>
      </c>
      <c r="B576" s="17" t="s">
        <v>5149</v>
      </c>
      <c r="C576" s="985"/>
      <c r="D576" s="17" t="s">
        <v>4731</v>
      </c>
      <c r="E576" s="935"/>
      <c r="F576" s="2900">
        <v>46</v>
      </c>
      <c r="G576" s="2901">
        <v>13.2</v>
      </c>
      <c r="H576" s="1348"/>
      <c r="I576" s="922"/>
      <c r="J576" s="1348">
        <v>23</v>
      </c>
      <c r="K576" s="1051">
        <v>1</v>
      </c>
      <c r="L576" s="1051"/>
      <c r="M576" s="922"/>
      <c r="N576" s="922"/>
      <c r="O576" s="935"/>
      <c r="P576" s="1336"/>
      <c r="Q576" s="1338"/>
      <c r="R576" s="1034">
        <v>4</v>
      </c>
    </row>
    <row r="577" spans="1:18">
      <c r="A577" s="1034">
        <v>5</v>
      </c>
      <c r="B577" s="17" t="s">
        <v>5150</v>
      </c>
      <c r="C577" s="985"/>
      <c r="D577" s="17" t="s">
        <v>4731</v>
      </c>
      <c r="E577" s="935"/>
      <c r="F577" s="2900">
        <v>115</v>
      </c>
      <c r="G577" s="2901">
        <v>13.2</v>
      </c>
      <c r="H577" s="1348"/>
      <c r="I577" s="922"/>
      <c r="J577" s="1348">
        <v>60</v>
      </c>
      <c r="K577" s="1051">
        <v>2</v>
      </c>
      <c r="L577" s="1051">
        <v>1</v>
      </c>
      <c r="M577" s="922"/>
      <c r="N577" s="922"/>
      <c r="O577" s="935"/>
      <c r="P577" s="1336"/>
      <c r="Q577" s="1338"/>
      <c r="R577" s="1034">
        <v>5</v>
      </c>
    </row>
    <row r="578" spans="1:18">
      <c r="A578" s="1049">
        <v>6</v>
      </c>
      <c r="B578" s="17" t="s">
        <v>4738</v>
      </c>
      <c r="C578" s="985"/>
      <c r="D578" s="17" t="s">
        <v>4731</v>
      </c>
      <c r="E578" s="985"/>
      <c r="F578" s="1342">
        <v>34.5</v>
      </c>
      <c r="G578" s="1352">
        <v>12.5</v>
      </c>
      <c r="H578" s="1348"/>
      <c r="I578" s="922"/>
      <c r="J578" s="1354">
        <v>20</v>
      </c>
      <c r="K578" s="1051">
        <v>1</v>
      </c>
      <c r="L578" s="1051"/>
      <c r="M578" s="922"/>
      <c r="N578" s="922"/>
      <c r="O578" s="985"/>
      <c r="P578" s="1336"/>
      <c r="Q578" s="1338"/>
      <c r="R578" s="1049">
        <v>6</v>
      </c>
    </row>
    <row r="579" spans="1:18">
      <c r="A579" s="1049">
        <v>7</v>
      </c>
      <c r="B579" s="17" t="s">
        <v>5151</v>
      </c>
      <c r="C579" s="985"/>
      <c r="D579" s="17" t="s">
        <v>4731</v>
      </c>
      <c r="E579" s="985"/>
      <c r="F579" s="1342">
        <v>34.5</v>
      </c>
      <c r="G579" s="1352">
        <v>4.16</v>
      </c>
      <c r="H579" s="1348"/>
      <c r="I579" s="922"/>
      <c r="J579" s="1354">
        <v>11</v>
      </c>
      <c r="K579" s="1051">
        <v>6</v>
      </c>
      <c r="L579" s="1051"/>
      <c r="M579" s="17" t="s">
        <v>4733</v>
      </c>
      <c r="N579" s="922"/>
      <c r="O579" s="985"/>
      <c r="P579" s="1336">
        <v>1</v>
      </c>
      <c r="Q579" s="1338"/>
      <c r="R579" s="1049">
        <v>7</v>
      </c>
    </row>
    <row r="580" spans="1:18">
      <c r="A580" s="1049">
        <v>8</v>
      </c>
      <c r="B580" s="17" t="s">
        <v>5151</v>
      </c>
      <c r="C580" s="985"/>
      <c r="D580" s="17" t="s">
        <v>4731</v>
      </c>
      <c r="E580" s="985"/>
      <c r="F580" s="1342">
        <v>34.5</v>
      </c>
      <c r="G580" s="1352">
        <v>12.5</v>
      </c>
      <c r="H580" s="1348"/>
      <c r="I580" s="922"/>
      <c r="J580" s="1354">
        <v>15</v>
      </c>
      <c r="K580" s="1051">
        <v>2</v>
      </c>
      <c r="L580" s="1051"/>
      <c r="M580" s="922"/>
      <c r="N580" s="922"/>
      <c r="O580" s="985"/>
      <c r="P580" s="1336"/>
      <c r="Q580" s="1338"/>
      <c r="R580" s="1049">
        <v>8</v>
      </c>
    </row>
    <row r="581" spans="1:18">
      <c r="A581" s="1049">
        <v>9</v>
      </c>
      <c r="B581" s="17" t="s">
        <v>5152</v>
      </c>
      <c r="C581" s="985"/>
      <c r="D581" s="17" t="s">
        <v>4731</v>
      </c>
      <c r="E581" s="985"/>
      <c r="F581" s="1342">
        <v>34.5</v>
      </c>
      <c r="G581" s="1352">
        <v>4.8</v>
      </c>
      <c r="H581" s="1348"/>
      <c r="I581" s="922"/>
      <c r="J581" s="1354">
        <v>5</v>
      </c>
      <c r="K581" s="1051">
        <v>3</v>
      </c>
      <c r="L581" s="1051"/>
      <c r="M581" s="17" t="s">
        <v>4733</v>
      </c>
      <c r="N581" s="922"/>
      <c r="O581" s="985"/>
      <c r="P581" s="1336">
        <v>1</v>
      </c>
      <c r="Q581" s="1338"/>
      <c r="R581" s="1049">
        <v>9</v>
      </c>
    </row>
    <row r="582" spans="1:18">
      <c r="A582" s="1049">
        <v>10</v>
      </c>
      <c r="B582" s="17" t="s">
        <v>5153</v>
      </c>
      <c r="C582" s="985"/>
      <c r="D582" s="17" t="s">
        <v>4731</v>
      </c>
      <c r="E582" s="985"/>
      <c r="F582" s="1342">
        <v>34.5</v>
      </c>
      <c r="G582" s="1352">
        <v>4.8</v>
      </c>
      <c r="H582" s="1348"/>
      <c r="I582" s="922"/>
      <c r="J582" s="1354">
        <v>5</v>
      </c>
      <c r="K582" s="1051">
        <v>3</v>
      </c>
      <c r="L582" s="1051"/>
      <c r="M582" s="922"/>
      <c r="N582" s="922"/>
      <c r="O582" s="985"/>
      <c r="P582" s="1336"/>
      <c r="Q582" s="1338"/>
      <c r="R582" s="1049">
        <v>10</v>
      </c>
    </row>
    <row r="583" spans="1:18">
      <c r="A583" s="1049">
        <v>11</v>
      </c>
      <c r="B583" s="17" t="s">
        <v>5154</v>
      </c>
      <c r="C583" s="985"/>
      <c r="D583" s="17" t="s">
        <v>4731</v>
      </c>
      <c r="E583" s="985"/>
      <c r="F583" s="1342">
        <v>34.5</v>
      </c>
      <c r="G583" s="1352">
        <v>4.8</v>
      </c>
      <c r="H583" s="1348"/>
      <c r="I583" s="922"/>
      <c r="J583" s="1354">
        <v>20</v>
      </c>
      <c r="K583" s="1051">
        <v>2</v>
      </c>
      <c r="L583" s="1051"/>
      <c r="M583" s="922"/>
      <c r="N583" s="922"/>
      <c r="O583" s="985"/>
      <c r="P583" s="1336"/>
      <c r="Q583" s="1338"/>
      <c r="R583" s="1049">
        <v>11</v>
      </c>
    </row>
    <row r="584" spans="1:18">
      <c r="A584" s="1049">
        <v>12</v>
      </c>
      <c r="B584" s="17" t="s">
        <v>5155</v>
      </c>
      <c r="C584" s="985"/>
      <c r="D584" s="17" t="s">
        <v>4731</v>
      </c>
      <c r="E584" s="985"/>
      <c r="F584" s="1342">
        <v>46</v>
      </c>
      <c r="G584" s="1352">
        <v>4.8</v>
      </c>
      <c r="H584" s="1348"/>
      <c r="I584" s="922"/>
      <c r="J584" s="1354">
        <v>5</v>
      </c>
      <c r="K584" s="1051">
        <v>3</v>
      </c>
      <c r="L584" s="1051"/>
      <c r="M584" s="922"/>
      <c r="N584" s="922"/>
      <c r="O584" s="985"/>
      <c r="P584" s="1336"/>
      <c r="Q584" s="1338"/>
      <c r="R584" s="1049">
        <v>12</v>
      </c>
    </row>
    <row r="585" spans="1:18">
      <c r="A585" s="1049">
        <v>13</v>
      </c>
      <c r="B585" s="17" t="s">
        <v>5156</v>
      </c>
      <c r="C585" s="985"/>
      <c r="D585" s="17" t="s">
        <v>4731</v>
      </c>
      <c r="E585" s="985"/>
      <c r="F585" s="1342">
        <v>34.5</v>
      </c>
      <c r="G585" s="1352">
        <v>4.8</v>
      </c>
      <c r="H585" s="1348"/>
      <c r="I585" s="922"/>
      <c r="J585" s="1354">
        <v>5</v>
      </c>
      <c r="K585" s="1051">
        <v>3</v>
      </c>
      <c r="L585" s="1051"/>
      <c r="M585" s="922"/>
      <c r="N585" s="922"/>
      <c r="O585" s="985"/>
      <c r="P585" s="1336"/>
      <c r="Q585" s="1338"/>
      <c r="R585" s="1049">
        <v>13</v>
      </c>
    </row>
    <row r="586" spans="1:18">
      <c r="A586" s="1049">
        <v>14</v>
      </c>
      <c r="B586" s="17" t="s">
        <v>5157</v>
      </c>
      <c r="C586" s="985"/>
      <c r="D586" s="17" t="s">
        <v>4731</v>
      </c>
      <c r="E586" s="985"/>
      <c r="F586" s="1342">
        <v>115</v>
      </c>
      <c r="G586" s="1352">
        <v>13.2</v>
      </c>
      <c r="H586" s="1348"/>
      <c r="I586" s="922"/>
      <c r="J586" s="1354">
        <v>38</v>
      </c>
      <c r="K586" s="1051">
        <v>1</v>
      </c>
      <c r="L586" s="1051"/>
      <c r="M586" s="922"/>
      <c r="N586" s="922"/>
      <c r="O586" s="985"/>
      <c r="P586" s="1336"/>
      <c r="Q586" s="1338"/>
      <c r="R586" s="1049">
        <v>14</v>
      </c>
    </row>
    <row r="587" spans="1:18">
      <c r="A587" s="1049">
        <v>15</v>
      </c>
      <c r="B587" s="17" t="s">
        <v>5158</v>
      </c>
      <c r="C587" s="985"/>
      <c r="D587" s="17" t="s">
        <v>4731</v>
      </c>
      <c r="E587" s="985"/>
      <c r="F587" s="1342">
        <v>34.5</v>
      </c>
      <c r="G587" s="1352">
        <v>4.8</v>
      </c>
      <c r="H587" s="1348"/>
      <c r="I587" s="922"/>
      <c r="J587" s="1354">
        <v>3</v>
      </c>
      <c r="K587" s="1051">
        <v>3</v>
      </c>
      <c r="L587" s="1051"/>
      <c r="M587" s="922"/>
      <c r="N587" s="922"/>
      <c r="O587" s="985"/>
      <c r="P587" s="1336"/>
      <c r="Q587" s="1338"/>
      <c r="R587" s="1049">
        <v>15</v>
      </c>
    </row>
    <row r="588" spans="1:18">
      <c r="A588" s="1049">
        <v>16</v>
      </c>
      <c r="B588" s="17" t="s">
        <v>5159</v>
      </c>
      <c r="C588" s="985"/>
      <c r="D588" s="17" t="s">
        <v>4731</v>
      </c>
      <c r="E588" s="985"/>
      <c r="F588" s="1342">
        <v>34.5</v>
      </c>
      <c r="G588" s="1352">
        <v>12.5</v>
      </c>
      <c r="H588" s="1348"/>
      <c r="I588" s="922"/>
      <c r="J588" s="1354">
        <v>35</v>
      </c>
      <c r="K588" s="1051">
        <v>4</v>
      </c>
      <c r="L588" s="1051"/>
      <c r="M588" s="17" t="s">
        <v>4733</v>
      </c>
      <c r="N588" s="922"/>
      <c r="O588" s="985"/>
      <c r="P588" s="1336">
        <v>1</v>
      </c>
      <c r="Q588" s="1338"/>
      <c r="R588" s="1049">
        <v>16</v>
      </c>
    </row>
    <row r="589" spans="1:18">
      <c r="A589" s="1034">
        <v>17</v>
      </c>
      <c r="B589" s="17" t="s">
        <v>5160</v>
      </c>
      <c r="C589" s="985"/>
      <c r="D589" s="17" t="s">
        <v>4731</v>
      </c>
      <c r="E589" s="985"/>
      <c r="F589" s="1342">
        <v>34.5</v>
      </c>
      <c r="G589" s="1352">
        <v>4.8</v>
      </c>
      <c r="H589" s="1348"/>
      <c r="I589" s="922"/>
      <c r="J589" s="1348">
        <v>5</v>
      </c>
      <c r="K589" s="1051">
        <v>3</v>
      </c>
      <c r="L589" s="1051"/>
      <c r="M589" s="922"/>
      <c r="N589" s="922"/>
      <c r="O589" s="985"/>
      <c r="P589" s="1336"/>
      <c r="Q589" s="1338"/>
      <c r="R589" s="1034">
        <v>17</v>
      </c>
    </row>
    <row r="590" spans="1:18">
      <c r="A590" s="1034">
        <v>18</v>
      </c>
      <c r="B590" s="17" t="s">
        <v>5160</v>
      </c>
      <c r="C590" s="985"/>
      <c r="D590" s="17" t="s">
        <v>4731</v>
      </c>
      <c r="E590" s="985"/>
      <c r="F590" s="1342">
        <v>34.5</v>
      </c>
      <c r="G590" s="1352">
        <v>12.5</v>
      </c>
      <c r="H590" s="1348"/>
      <c r="I590" s="922"/>
      <c r="J590" s="1348">
        <v>10</v>
      </c>
      <c r="K590" s="1051">
        <v>1</v>
      </c>
      <c r="L590" s="1051"/>
      <c r="M590" s="922"/>
      <c r="N590" s="922"/>
      <c r="O590" s="985"/>
      <c r="P590" s="1336"/>
      <c r="Q590" s="1338"/>
      <c r="R590" s="1034">
        <v>18</v>
      </c>
    </row>
    <row r="591" spans="1:18">
      <c r="A591" s="1034">
        <v>19</v>
      </c>
      <c r="B591" s="17" t="s">
        <v>5161</v>
      </c>
      <c r="C591" s="985"/>
      <c r="D591" s="17" t="s">
        <v>4731</v>
      </c>
      <c r="E591" s="985"/>
      <c r="F591" s="1342">
        <v>34.5</v>
      </c>
      <c r="G591" s="1352">
        <v>4.8</v>
      </c>
      <c r="H591" s="1348"/>
      <c r="I591" s="922"/>
      <c r="J591" s="1348">
        <v>2</v>
      </c>
      <c r="K591" s="1051">
        <v>3</v>
      </c>
      <c r="L591" s="1051"/>
      <c r="M591" s="922"/>
      <c r="N591" s="922"/>
      <c r="O591" s="985"/>
      <c r="P591" s="1336"/>
      <c r="Q591" s="1338"/>
      <c r="R591" s="1034">
        <v>19</v>
      </c>
    </row>
    <row r="592" spans="1:18">
      <c r="A592" s="1034">
        <v>20</v>
      </c>
      <c r="B592" s="17" t="s">
        <v>5162</v>
      </c>
      <c r="C592" s="985"/>
      <c r="D592" s="17" t="s">
        <v>4731</v>
      </c>
      <c r="E592" s="985"/>
      <c r="F592" s="1342">
        <v>34.5</v>
      </c>
      <c r="G592" s="1352">
        <v>4.16</v>
      </c>
      <c r="H592" s="1348"/>
      <c r="I592" s="922"/>
      <c r="J592" s="1348">
        <v>9</v>
      </c>
      <c r="K592" s="1051">
        <v>3</v>
      </c>
      <c r="L592" s="1051"/>
      <c r="M592" s="922"/>
      <c r="N592" s="922"/>
      <c r="O592" s="985"/>
      <c r="P592" s="1336"/>
      <c r="Q592" s="1338"/>
      <c r="R592" s="1034">
        <v>20</v>
      </c>
    </row>
    <row r="593" spans="1:18">
      <c r="A593" s="1034">
        <v>21</v>
      </c>
      <c r="B593" s="17" t="s">
        <v>5163</v>
      </c>
      <c r="C593" s="985"/>
      <c r="D593" s="17" t="s">
        <v>4731</v>
      </c>
      <c r="E593" s="985"/>
      <c r="F593" s="1342">
        <v>115</v>
      </c>
      <c r="G593" s="1352">
        <v>12.5</v>
      </c>
      <c r="H593" s="1348"/>
      <c r="I593" s="922"/>
      <c r="J593" s="1348">
        <v>67</v>
      </c>
      <c r="K593" s="1051">
        <v>2</v>
      </c>
      <c r="L593" s="1051"/>
      <c r="M593" s="922"/>
      <c r="N593" s="922"/>
      <c r="O593" s="985"/>
      <c r="P593" s="1336">
        <v>3</v>
      </c>
      <c r="Q593" s="1338"/>
      <c r="R593" s="1034">
        <v>21</v>
      </c>
    </row>
    <row r="594" spans="1:18">
      <c r="A594" s="1034">
        <v>22</v>
      </c>
      <c r="B594" s="17" t="s">
        <v>5164</v>
      </c>
      <c r="C594" s="985"/>
      <c r="D594" s="17" t="s">
        <v>4732</v>
      </c>
      <c r="E594" s="985"/>
      <c r="F594" s="1342">
        <v>69</v>
      </c>
      <c r="G594" s="1352">
        <v>34.5</v>
      </c>
      <c r="H594" s="1348"/>
      <c r="I594" s="922"/>
      <c r="J594" s="1348">
        <v>45</v>
      </c>
      <c r="K594" s="1051">
        <v>2</v>
      </c>
      <c r="L594" s="1051"/>
      <c r="M594" s="17" t="s">
        <v>4734</v>
      </c>
      <c r="N594" s="922"/>
      <c r="O594" s="985"/>
      <c r="P594" s="1336"/>
      <c r="Q594" s="1338"/>
      <c r="R594" s="1034">
        <v>22</v>
      </c>
    </row>
    <row r="595" spans="1:18">
      <c r="A595" s="1034">
        <v>23</v>
      </c>
      <c r="B595" s="17" t="s">
        <v>5165</v>
      </c>
      <c r="C595" s="985"/>
      <c r="D595" s="17" t="s">
        <v>4731</v>
      </c>
      <c r="E595" s="985"/>
      <c r="F595" s="1342">
        <v>34.5</v>
      </c>
      <c r="G595" s="1352">
        <v>4.8</v>
      </c>
      <c r="H595" s="1348"/>
      <c r="I595" s="922"/>
      <c r="J595" s="1348">
        <v>5</v>
      </c>
      <c r="K595" s="1051">
        <v>3</v>
      </c>
      <c r="L595" s="1051"/>
      <c r="M595" s="922"/>
      <c r="N595" s="922"/>
      <c r="O595" s="985"/>
      <c r="P595" s="1336"/>
      <c r="Q595" s="1338"/>
      <c r="R595" s="1034">
        <v>23</v>
      </c>
    </row>
    <row r="596" spans="1:18">
      <c r="A596" s="1034">
        <v>24</v>
      </c>
      <c r="B596" s="17" t="s">
        <v>5166</v>
      </c>
      <c r="C596" s="985"/>
      <c r="D596" s="17" t="s">
        <v>4731</v>
      </c>
      <c r="E596" s="985"/>
      <c r="F596" s="1342">
        <v>34.5</v>
      </c>
      <c r="G596" s="1352">
        <v>12.5</v>
      </c>
      <c r="H596" s="1348"/>
      <c r="I596" s="922"/>
      <c r="J596" s="1348">
        <v>5</v>
      </c>
      <c r="K596" s="1051">
        <v>3</v>
      </c>
      <c r="L596" s="1051"/>
      <c r="M596" s="922"/>
      <c r="N596" s="922"/>
      <c r="O596" s="985"/>
      <c r="P596" s="1336"/>
      <c r="Q596" s="1338"/>
      <c r="R596" s="1034">
        <v>24</v>
      </c>
    </row>
    <row r="597" spans="1:18">
      <c r="A597" s="1034">
        <v>25</v>
      </c>
      <c r="B597" s="17" t="s">
        <v>5167</v>
      </c>
      <c r="C597" s="985"/>
      <c r="D597" s="17" t="s">
        <v>4731</v>
      </c>
      <c r="E597" s="985"/>
      <c r="F597" s="1342">
        <v>34.5</v>
      </c>
      <c r="G597" s="1352">
        <v>12.5</v>
      </c>
      <c r="H597" s="1348"/>
      <c r="I597" s="922"/>
      <c r="J597" s="1348">
        <v>22</v>
      </c>
      <c r="K597" s="1051">
        <v>4</v>
      </c>
      <c r="L597" s="1051"/>
      <c r="M597" s="17" t="s">
        <v>4733</v>
      </c>
      <c r="N597" s="922"/>
      <c r="O597" s="985"/>
      <c r="P597" s="1336">
        <v>2</v>
      </c>
      <c r="Q597" s="1338"/>
      <c r="R597" s="1034">
        <v>25</v>
      </c>
    </row>
    <row r="598" spans="1:18">
      <c r="A598" s="1034">
        <v>26</v>
      </c>
      <c r="B598" s="17" t="s">
        <v>5168</v>
      </c>
      <c r="C598" s="985"/>
      <c r="D598" s="17" t="s">
        <v>4731</v>
      </c>
      <c r="E598" s="985"/>
      <c r="F598" s="1342">
        <v>46</v>
      </c>
      <c r="G598" s="1352">
        <v>2.4</v>
      </c>
      <c r="H598" s="1348"/>
      <c r="I598" s="922"/>
      <c r="J598" s="1348">
        <v>5</v>
      </c>
      <c r="K598" s="1051">
        <v>3</v>
      </c>
      <c r="L598" s="1051"/>
      <c r="M598" s="922"/>
      <c r="N598" s="922"/>
      <c r="O598" s="985"/>
      <c r="P598" s="1336"/>
      <c r="Q598" s="1338"/>
      <c r="R598" s="1034">
        <v>26</v>
      </c>
    </row>
    <row r="599" spans="1:18">
      <c r="A599" s="1034">
        <v>27</v>
      </c>
      <c r="B599" s="17" t="s">
        <v>5169</v>
      </c>
      <c r="C599" s="985"/>
      <c r="D599" s="17" t="s">
        <v>4732</v>
      </c>
      <c r="E599" s="985"/>
      <c r="F599" s="1342">
        <v>345</v>
      </c>
      <c r="G599" s="1352">
        <v>230</v>
      </c>
      <c r="H599" s="1348"/>
      <c r="I599" s="922"/>
      <c r="J599" s="1348">
        <v>400</v>
      </c>
      <c r="K599" s="1051">
        <v>1</v>
      </c>
      <c r="L599" s="1051">
        <v>1</v>
      </c>
      <c r="M599" s="922"/>
      <c r="N599" s="922"/>
      <c r="O599" s="985"/>
      <c r="P599" s="1336"/>
      <c r="Q599" s="1338"/>
      <c r="R599" s="1034">
        <v>27</v>
      </c>
    </row>
    <row r="600" spans="1:18">
      <c r="A600" s="1034">
        <v>28</v>
      </c>
      <c r="B600" s="17" t="s">
        <v>5170</v>
      </c>
      <c r="C600" s="985"/>
      <c r="D600" s="17" t="s">
        <v>4731</v>
      </c>
      <c r="E600" s="985"/>
      <c r="F600" s="1342">
        <v>34.5</v>
      </c>
      <c r="G600" s="1352">
        <v>4.8</v>
      </c>
      <c r="H600" s="1348"/>
      <c r="I600" s="922"/>
      <c r="J600" s="1348">
        <v>10</v>
      </c>
      <c r="K600" s="1051">
        <v>3</v>
      </c>
      <c r="L600" s="1051"/>
      <c r="M600" s="17" t="s">
        <v>4733</v>
      </c>
      <c r="N600" s="922"/>
      <c r="O600" s="985"/>
      <c r="P600" s="1336">
        <v>1</v>
      </c>
      <c r="Q600" s="1338"/>
      <c r="R600" s="1034">
        <v>28</v>
      </c>
    </row>
    <row r="601" spans="1:18">
      <c r="A601" s="1034">
        <v>29</v>
      </c>
      <c r="B601" s="17" t="s">
        <v>5171</v>
      </c>
      <c r="C601" s="985"/>
      <c r="D601" s="17" t="s">
        <v>4731</v>
      </c>
      <c r="E601" s="985"/>
      <c r="F601" s="1342">
        <v>46</v>
      </c>
      <c r="G601" s="1352">
        <v>4.8</v>
      </c>
      <c r="H601" s="1348"/>
      <c r="I601" s="922"/>
      <c r="J601" s="1348">
        <v>5</v>
      </c>
      <c r="K601" s="1051">
        <v>3</v>
      </c>
      <c r="L601" s="1051"/>
      <c r="M601" s="922"/>
      <c r="N601" s="922"/>
      <c r="O601" s="985"/>
      <c r="P601" s="1336"/>
      <c r="Q601" s="1338"/>
      <c r="R601" s="1034">
        <v>29</v>
      </c>
    </row>
    <row r="602" spans="1:18">
      <c r="A602" s="1034">
        <v>30</v>
      </c>
      <c r="B602" s="17" t="s">
        <v>5172</v>
      </c>
      <c r="C602" s="985"/>
      <c r="D602" s="17" t="s">
        <v>4731</v>
      </c>
      <c r="E602" s="985"/>
      <c r="F602" s="1342">
        <v>34.5</v>
      </c>
      <c r="G602" s="1352">
        <v>4.8</v>
      </c>
      <c r="H602" s="1348"/>
      <c r="I602" s="922"/>
      <c r="J602" s="1348">
        <v>11</v>
      </c>
      <c r="K602" s="1051">
        <v>3</v>
      </c>
      <c r="L602" s="1051"/>
      <c r="M602" s="922"/>
      <c r="N602" s="922"/>
      <c r="O602" s="985"/>
      <c r="P602" s="1336"/>
      <c r="Q602" s="1338"/>
      <c r="R602" s="1034">
        <v>30</v>
      </c>
    </row>
    <row r="603" spans="1:18">
      <c r="A603" s="1034">
        <v>31</v>
      </c>
      <c r="B603" s="17" t="s">
        <v>5173</v>
      </c>
      <c r="C603" s="985"/>
      <c r="D603" s="17" t="s">
        <v>4731</v>
      </c>
      <c r="E603" s="985"/>
      <c r="F603" s="1342">
        <v>34.5</v>
      </c>
      <c r="G603" s="1352">
        <v>2.52</v>
      </c>
      <c r="H603" s="1348"/>
      <c r="I603" s="922"/>
      <c r="J603" s="1348">
        <v>9</v>
      </c>
      <c r="K603" s="1051">
        <v>3</v>
      </c>
      <c r="L603" s="1051"/>
      <c r="M603" s="922"/>
      <c r="N603" s="922"/>
      <c r="O603" s="985"/>
      <c r="P603" s="1336"/>
      <c r="Q603" s="1338"/>
      <c r="R603" s="1034">
        <v>31</v>
      </c>
    </row>
    <row r="604" spans="1:18">
      <c r="A604" s="1034">
        <v>32</v>
      </c>
      <c r="B604" s="17" t="s">
        <v>5173</v>
      </c>
      <c r="C604" s="985"/>
      <c r="D604" s="17" t="s">
        <v>4731</v>
      </c>
      <c r="E604" s="985"/>
      <c r="F604" s="1342">
        <v>34.5</v>
      </c>
      <c r="G604" s="1352">
        <v>7.56</v>
      </c>
      <c r="H604" s="1348"/>
      <c r="I604" s="922"/>
      <c r="J604" s="1348">
        <v>6</v>
      </c>
      <c r="K604" s="1051">
        <v>3</v>
      </c>
      <c r="L604" s="1051"/>
      <c r="M604" s="17" t="s">
        <v>4733</v>
      </c>
      <c r="N604" s="922"/>
      <c r="O604" s="985"/>
      <c r="P604" s="1336">
        <v>1</v>
      </c>
      <c r="Q604" s="1338"/>
      <c r="R604" s="1034">
        <v>32</v>
      </c>
    </row>
    <row r="605" spans="1:18">
      <c r="A605" s="1034">
        <v>33</v>
      </c>
      <c r="B605" s="17" t="s">
        <v>5174</v>
      </c>
      <c r="C605" s="985"/>
      <c r="D605" s="17" t="s">
        <v>4731</v>
      </c>
      <c r="E605" s="985"/>
      <c r="F605" s="1342">
        <v>34.5</v>
      </c>
      <c r="G605" s="1352">
        <v>4.8</v>
      </c>
      <c r="H605" s="1348"/>
      <c r="I605" s="922"/>
      <c r="J605" s="1348">
        <v>5</v>
      </c>
      <c r="K605" s="1051">
        <v>3</v>
      </c>
      <c r="L605" s="1051"/>
      <c r="M605" s="922"/>
      <c r="N605" s="922"/>
      <c r="O605" s="985"/>
      <c r="P605" s="1336"/>
      <c r="Q605" s="1338"/>
      <c r="R605" s="1034">
        <v>33</v>
      </c>
    </row>
    <row r="606" spans="1:18">
      <c r="A606" s="1034">
        <v>34</v>
      </c>
      <c r="B606" s="17" t="s">
        <v>5175</v>
      </c>
      <c r="C606" s="985"/>
      <c r="D606" s="17" t="s">
        <v>4731</v>
      </c>
      <c r="E606" s="985"/>
      <c r="F606" s="1342">
        <v>34.5</v>
      </c>
      <c r="G606" s="1352">
        <v>12.5</v>
      </c>
      <c r="H606" s="1348"/>
      <c r="I606" s="922"/>
      <c r="J606" s="1348">
        <v>36</v>
      </c>
      <c r="K606" s="1051">
        <v>2</v>
      </c>
      <c r="L606" s="1051"/>
      <c r="M606" s="17" t="s">
        <v>4733</v>
      </c>
      <c r="N606" s="922"/>
      <c r="O606" s="985"/>
      <c r="P606" s="1336">
        <v>1</v>
      </c>
      <c r="Q606" s="1338"/>
      <c r="R606" s="1034">
        <v>34</v>
      </c>
    </row>
    <row r="607" spans="1:18">
      <c r="A607" s="1034">
        <v>35</v>
      </c>
      <c r="B607" s="17" t="s">
        <v>5176</v>
      </c>
      <c r="C607" s="985"/>
      <c r="D607" s="17" t="s">
        <v>4731</v>
      </c>
      <c r="E607" s="985"/>
      <c r="F607" s="1342">
        <v>34.5</v>
      </c>
      <c r="G607" s="1352">
        <v>4.8</v>
      </c>
      <c r="H607" s="1348"/>
      <c r="I607" s="922"/>
      <c r="J607" s="1348">
        <v>6</v>
      </c>
      <c r="K607" s="1051">
        <v>3</v>
      </c>
      <c r="L607" s="1051"/>
      <c r="M607" s="922"/>
      <c r="N607" s="922"/>
      <c r="O607" s="985"/>
      <c r="P607" s="1336"/>
      <c r="Q607" s="1338"/>
      <c r="R607" s="1034">
        <v>35</v>
      </c>
    </row>
    <row r="608" spans="1:18">
      <c r="A608" s="1034">
        <v>37</v>
      </c>
      <c r="B608" s="17" t="s">
        <v>5176</v>
      </c>
      <c r="C608" s="985"/>
      <c r="D608" s="17" t="s">
        <v>4731</v>
      </c>
      <c r="E608" s="985"/>
      <c r="F608" s="1342">
        <v>34.5</v>
      </c>
      <c r="G608" s="1352">
        <v>12.5</v>
      </c>
      <c r="H608" s="1348"/>
      <c r="I608" s="922"/>
      <c r="J608" s="1348">
        <v>14</v>
      </c>
      <c r="K608" s="1051">
        <v>1</v>
      </c>
      <c r="L608" s="1051"/>
      <c r="M608" s="922"/>
      <c r="N608" s="922"/>
      <c r="O608" s="985"/>
      <c r="P608" s="1336"/>
      <c r="Q608" s="1338"/>
      <c r="R608" s="1034">
        <v>37</v>
      </c>
    </row>
    <row r="609" spans="1:18">
      <c r="A609" s="1034">
        <v>38</v>
      </c>
      <c r="B609" s="17" t="s">
        <v>5177</v>
      </c>
      <c r="C609" s="985"/>
      <c r="D609" s="17" t="s">
        <v>4731</v>
      </c>
      <c r="E609" s="985"/>
      <c r="F609" s="1342">
        <v>46</v>
      </c>
      <c r="G609" s="1352">
        <v>4.8</v>
      </c>
      <c r="H609" s="1348"/>
      <c r="I609" s="922"/>
      <c r="J609" s="1348">
        <v>5</v>
      </c>
      <c r="K609" s="1051">
        <v>3</v>
      </c>
      <c r="L609" s="1051"/>
      <c r="M609" s="922"/>
      <c r="N609" s="922"/>
      <c r="O609" s="985"/>
      <c r="P609" s="1336"/>
      <c r="Q609" s="1338"/>
      <c r="R609" s="1034">
        <v>38</v>
      </c>
    </row>
    <row r="610" spans="1:18">
      <c r="A610" s="1034">
        <v>39</v>
      </c>
      <c r="B610" s="17" t="s">
        <v>5178</v>
      </c>
      <c r="C610" s="985"/>
      <c r="D610" s="17" t="s">
        <v>4731</v>
      </c>
      <c r="E610" s="985"/>
      <c r="F610" s="1342">
        <v>46</v>
      </c>
      <c r="G610" s="1352">
        <v>4.8</v>
      </c>
      <c r="H610" s="1348"/>
      <c r="I610" s="922"/>
      <c r="J610" s="1348">
        <v>5</v>
      </c>
      <c r="K610" s="1051">
        <v>3</v>
      </c>
      <c r="L610" s="1051"/>
      <c r="M610" s="922"/>
      <c r="N610" s="922"/>
      <c r="O610" s="985"/>
      <c r="P610" s="1336"/>
      <c r="Q610" s="1338"/>
      <c r="R610" s="1034">
        <v>39</v>
      </c>
    </row>
    <row r="611" spans="1:18">
      <c r="A611" s="1034">
        <v>40</v>
      </c>
      <c r="B611" s="17" t="s">
        <v>5179</v>
      </c>
      <c r="C611" s="985"/>
      <c r="D611" s="17" t="s">
        <v>4731</v>
      </c>
      <c r="E611" s="985"/>
      <c r="F611" s="1342">
        <v>34.5</v>
      </c>
      <c r="G611" s="1352">
        <v>4.8</v>
      </c>
      <c r="H611" s="1348"/>
      <c r="I611" s="922"/>
      <c r="J611" s="1348">
        <v>10</v>
      </c>
      <c r="K611" s="1051">
        <v>3</v>
      </c>
      <c r="L611" s="1051"/>
      <c r="M611" s="17" t="s">
        <v>4733</v>
      </c>
      <c r="N611" s="922"/>
      <c r="O611" s="985"/>
      <c r="P611" s="1336">
        <v>1</v>
      </c>
      <c r="Q611" s="1338"/>
      <c r="R611" s="1034">
        <v>40</v>
      </c>
    </row>
    <row r="612" spans="1:18">
      <c r="A612" s="1034">
        <v>41</v>
      </c>
      <c r="B612" s="17" t="s">
        <v>5180</v>
      </c>
      <c r="C612" s="985"/>
      <c r="D612" s="17" t="s">
        <v>4732</v>
      </c>
      <c r="E612" s="985"/>
      <c r="F612" s="1342">
        <v>115</v>
      </c>
      <c r="G612" s="1352">
        <v>34.5</v>
      </c>
      <c r="H612" s="1348"/>
      <c r="I612" s="922"/>
      <c r="J612" s="1348">
        <v>112</v>
      </c>
      <c r="K612" s="1051">
        <v>2</v>
      </c>
      <c r="L612" s="1051"/>
      <c r="M612" s="17" t="s">
        <v>4734</v>
      </c>
      <c r="N612" s="922"/>
      <c r="O612" s="985"/>
      <c r="P612" s="1336">
        <v>1</v>
      </c>
      <c r="Q612" s="1338"/>
      <c r="R612" s="1034">
        <v>41</v>
      </c>
    </row>
    <row r="613" spans="1:18">
      <c r="A613" s="1034">
        <v>42</v>
      </c>
      <c r="B613" s="17" t="s">
        <v>5181</v>
      </c>
      <c r="C613" s="985"/>
      <c r="D613" s="17" t="s">
        <v>4731</v>
      </c>
      <c r="E613" s="985"/>
      <c r="F613" s="1342">
        <v>34.5</v>
      </c>
      <c r="G613" s="1352">
        <v>12.5</v>
      </c>
      <c r="H613" s="1348"/>
      <c r="I613" s="922"/>
      <c r="J613" s="1348">
        <v>36</v>
      </c>
      <c r="K613" s="1051">
        <v>4</v>
      </c>
      <c r="L613" s="1051"/>
      <c r="M613" s="17" t="s">
        <v>4733</v>
      </c>
      <c r="N613" s="922"/>
      <c r="O613" s="985"/>
      <c r="P613" s="1336">
        <v>1</v>
      </c>
      <c r="Q613" s="1338"/>
      <c r="R613" s="1034">
        <v>42</v>
      </c>
    </row>
    <row r="614" spans="1:18">
      <c r="A614" s="1034">
        <v>43</v>
      </c>
      <c r="B614" s="17" t="s">
        <v>5182</v>
      </c>
      <c r="C614" s="985"/>
      <c r="D614" s="17" t="s">
        <v>4731</v>
      </c>
      <c r="E614" s="985"/>
      <c r="F614" s="1342">
        <v>34.5</v>
      </c>
      <c r="G614" s="1352">
        <v>12.5</v>
      </c>
      <c r="H614" s="1348"/>
      <c r="I614" s="922"/>
      <c r="J614" s="1348">
        <v>10</v>
      </c>
      <c r="K614" s="1051">
        <v>3</v>
      </c>
      <c r="L614" s="1051">
        <v>1</v>
      </c>
      <c r="M614" s="922"/>
      <c r="N614" s="922"/>
      <c r="O614" s="985"/>
      <c r="P614" s="1336"/>
      <c r="Q614" s="1338"/>
      <c r="R614" s="1034">
        <v>43</v>
      </c>
    </row>
    <row r="615" spans="1:18">
      <c r="A615" s="1034">
        <v>44</v>
      </c>
      <c r="B615" s="17" t="s">
        <v>5183</v>
      </c>
      <c r="C615" s="985"/>
      <c r="D615" s="17" t="s">
        <v>4731</v>
      </c>
      <c r="E615" s="985"/>
      <c r="F615" s="1342">
        <v>34.5</v>
      </c>
      <c r="G615" s="1352">
        <v>5.04</v>
      </c>
      <c r="H615" s="1348"/>
      <c r="I615" s="922"/>
      <c r="J615" s="1348">
        <v>5</v>
      </c>
      <c r="K615" s="1051">
        <v>3</v>
      </c>
      <c r="L615" s="1051">
        <v>1</v>
      </c>
      <c r="M615" s="2902" t="s">
        <v>4733</v>
      </c>
      <c r="N615" s="922"/>
      <c r="O615" s="985"/>
      <c r="P615" s="1336">
        <v>2</v>
      </c>
      <c r="Q615" s="1338"/>
      <c r="R615" s="1034">
        <v>44</v>
      </c>
    </row>
    <row r="616" spans="1:18">
      <c r="A616" s="1034">
        <v>45</v>
      </c>
      <c r="B616" s="17" t="s">
        <v>5184</v>
      </c>
      <c r="C616" s="985"/>
      <c r="D616" s="17" t="s">
        <v>4731</v>
      </c>
      <c r="E616" s="985"/>
      <c r="F616" s="1342">
        <v>46</v>
      </c>
      <c r="G616" s="1352">
        <v>13.2</v>
      </c>
      <c r="H616" s="1348"/>
      <c r="I616" s="922"/>
      <c r="J616" s="1348">
        <v>9</v>
      </c>
      <c r="K616" s="1051">
        <v>3</v>
      </c>
      <c r="L616" s="1051"/>
      <c r="M616" s="922"/>
      <c r="N616" s="922"/>
      <c r="O616" s="985"/>
      <c r="P616" s="1336"/>
      <c r="Q616" s="1338"/>
      <c r="R616" s="1034">
        <v>45</v>
      </c>
    </row>
    <row r="617" spans="1:18">
      <c r="A617" s="1034">
        <v>46</v>
      </c>
      <c r="B617" s="17" t="s">
        <v>5185</v>
      </c>
      <c r="C617" s="985"/>
      <c r="D617" s="17" t="s">
        <v>4731</v>
      </c>
      <c r="E617" s="985"/>
      <c r="F617" s="1342">
        <v>34.5</v>
      </c>
      <c r="G617" s="1352">
        <v>4.8</v>
      </c>
      <c r="H617" s="1348"/>
      <c r="I617" s="922"/>
      <c r="J617" s="1348">
        <v>5</v>
      </c>
      <c r="K617" s="1051">
        <v>3</v>
      </c>
      <c r="L617" s="1051"/>
      <c r="M617" s="922"/>
      <c r="N617" s="922"/>
      <c r="O617" s="985"/>
      <c r="P617" s="1336"/>
      <c r="Q617" s="1338"/>
      <c r="R617" s="1034">
        <v>46</v>
      </c>
    </row>
    <row r="618" spans="1:18">
      <c r="A618" s="1034">
        <v>47</v>
      </c>
      <c r="B618" s="17" t="s">
        <v>5186</v>
      </c>
      <c r="C618" s="985"/>
      <c r="D618" s="17" t="s">
        <v>4731</v>
      </c>
      <c r="E618" s="985"/>
      <c r="F618" s="1342">
        <v>46</v>
      </c>
      <c r="G618" s="1352">
        <v>4.8</v>
      </c>
      <c r="H618" s="1348"/>
      <c r="I618" s="922"/>
      <c r="J618" s="1348">
        <v>3</v>
      </c>
      <c r="K618" s="1051">
        <v>3</v>
      </c>
      <c r="L618" s="1051"/>
      <c r="M618" s="922"/>
      <c r="N618" s="922"/>
      <c r="O618" s="985"/>
      <c r="P618" s="1336"/>
      <c r="Q618" s="1338"/>
      <c r="R618" s="1034">
        <v>47</v>
      </c>
    </row>
    <row r="619" spans="1:18">
      <c r="A619" s="1034">
        <v>48</v>
      </c>
      <c r="B619" s="17" t="s">
        <v>5187</v>
      </c>
      <c r="C619" s="985"/>
      <c r="D619" s="17" t="s">
        <v>4731</v>
      </c>
      <c r="E619" s="985"/>
      <c r="F619" s="1342">
        <v>34.5</v>
      </c>
      <c r="G619" s="1352">
        <v>12.5</v>
      </c>
      <c r="H619" s="1348"/>
      <c r="I619" s="922"/>
      <c r="J619" s="1348">
        <v>23</v>
      </c>
      <c r="K619" s="1051">
        <v>1</v>
      </c>
      <c r="L619" s="1051"/>
      <c r="M619" s="17" t="s">
        <v>4733</v>
      </c>
      <c r="N619" s="922"/>
      <c r="O619" s="985"/>
      <c r="P619" s="1336">
        <v>1</v>
      </c>
      <c r="Q619" s="1338"/>
      <c r="R619" s="1034">
        <v>48</v>
      </c>
    </row>
    <row r="620" spans="1:18">
      <c r="A620" s="1034">
        <v>49</v>
      </c>
      <c r="B620" s="17" t="s">
        <v>5188</v>
      </c>
      <c r="C620" s="985"/>
      <c r="D620" s="17" t="s">
        <v>4731</v>
      </c>
      <c r="E620" s="985"/>
      <c r="F620" s="1342">
        <v>34.5</v>
      </c>
      <c r="G620" s="1352">
        <v>12.5</v>
      </c>
      <c r="H620" s="1348"/>
      <c r="I620" s="922"/>
      <c r="J620" s="1348">
        <v>7</v>
      </c>
      <c r="K620" s="1051">
        <v>1</v>
      </c>
      <c r="L620" s="1051"/>
      <c r="M620" s="922"/>
      <c r="N620" s="922"/>
      <c r="O620" s="985"/>
      <c r="P620" s="1336"/>
      <c r="Q620" s="1338"/>
      <c r="R620" s="1034">
        <v>49</v>
      </c>
    </row>
    <row r="621" spans="1:18">
      <c r="A621" s="1034">
        <v>50</v>
      </c>
      <c r="B621" s="17" t="s">
        <v>5189</v>
      </c>
      <c r="C621" s="985"/>
      <c r="D621" s="17" t="s">
        <v>4731</v>
      </c>
      <c r="E621" s="985"/>
      <c r="F621" s="1342">
        <v>46</v>
      </c>
      <c r="G621" s="1352">
        <v>12.5</v>
      </c>
      <c r="H621" s="1348"/>
      <c r="I621" s="922"/>
      <c r="J621" s="1348">
        <v>7</v>
      </c>
      <c r="K621" s="1051">
        <v>3</v>
      </c>
      <c r="L621" s="1051"/>
      <c r="M621" s="17" t="s">
        <v>4733</v>
      </c>
      <c r="N621" s="922"/>
      <c r="O621" s="985"/>
      <c r="P621" s="1336">
        <v>1</v>
      </c>
      <c r="Q621" s="1338"/>
      <c r="R621" s="1034">
        <v>50</v>
      </c>
    </row>
    <row r="622" spans="1:18">
      <c r="A622" s="1034">
        <v>51</v>
      </c>
      <c r="B622" s="17" t="s">
        <v>5190</v>
      </c>
      <c r="C622" s="985"/>
      <c r="D622" s="17" t="s">
        <v>4732</v>
      </c>
      <c r="E622" s="985"/>
      <c r="F622" s="1342">
        <v>115</v>
      </c>
      <c r="G622" s="1352">
        <v>34.5</v>
      </c>
      <c r="H622" s="1348"/>
      <c r="I622" s="922"/>
      <c r="J622" s="1348">
        <v>50</v>
      </c>
      <c r="K622" s="1051">
        <v>1</v>
      </c>
      <c r="L622" s="1051"/>
      <c r="M622" s="17" t="s">
        <v>4733</v>
      </c>
      <c r="N622" s="922"/>
      <c r="O622" s="985"/>
      <c r="P622" s="1336">
        <v>1</v>
      </c>
      <c r="Q622" s="1338"/>
      <c r="R622" s="1034">
        <v>51</v>
      </c>
    </row>
    <row r="623" spans="1:18">
      <c r="A623" s="1034">
        <v>52</v>
      </c>
      <c r="B623" s="17" t="s">
        <v>5190</v>
      </c>
      <c r="C623" s="985"/>
      <c r="D623" s="17" t="s">
        <v>4732</v>
      </c>
      <c r="E623" s="985"/>
      <c r="F623" s="1342">
        <v>115</v>
      </c>
      <c r="G623" s="1352">
        <v>69</v>
      </c>
      <c r="H623" s="1348"/>
      <c r="I623" s="922"/>
      <c r="J623" s="1348">
        <v>42</v>
      </c>
      <c r="K623" s="1051">
        <v>1</v>
      </c>
      <c r="L623" s="1051"/>
      <c r="M623" s="922"/>
      <c r="N623" s="922"/>
      <c r="O623" s="985"/>
      <c r="P623" s="1336"/>
      <c r="Q623" s="1338"/>
      <c r="R623" s="1034">
        <v>52</v>
      </c>
    </row>
    <row r="624" spans="1:18">
      <c r="A624" s="1034">
        <v>53</v>
      </c>
      <c r="B624" s="17" t="s">
        <v>5191</v>
      </c>
      <c r="C624" s="985"/>
      <c r="D624" s="17" t="s">
        <v>4731</v>
      </c>
      <c r="E624" s="985"/>
      <c r="F624" s="1342">
        <v>34.5</v>
      </c>
      <c r="G624" s="1352">
        <v>4.8</v>
      </c>
      <c r="H624" s="1348"/>
      <c r="I624" s="922"/>
      <c r="J624" s="1348">
        <v>4</v>
      </c>
      <c r="K624" s="1051">
        <v>1</v>
      </c>
      <c r="L624" s="1051"/>
      <c r="M624" s="922"/>
      <c r="N624" s="922"/>
      <c r="O624" s="985"/>
      <c r="P624" s="1336"/>
      <c r="Q624" s="1338"/>
      <c r="R624" s="1034">
        <v>53</v>
      </c>
    </row>
    <row r="625" spans="1:18">
      <c r="A625" s="1034">
        <v>54</v>
      </c>
      <c r="B625" s="17" t="s">
        <v>5192</v>
      </c>
      <c r="C625" s="985"/>
      <c r="D625" s="17" t="s">
        <v>4731</v>
      </c>
      <c r="E625" s="985"/>
      <c r="F625" s="1342">
        <v>34.5</v>
      </c>
      <c r="G625" s="1352">
        <v>12.5</v>
      </c>
      <c r="H625" s="1348"/>
      <c r="I625" s="922"/>
      <c r="J625" s="1348">
        <v>4</v>
      </c>
      <c r="K625" s="1051">
        <v>3</v>
      </c>
      <c r="L625" s="1051">
        <v>1</v>
      </c>
      <c r="M625" s="922"/>
      <c r="N625" s="922"/>
      <c r="O625" s="985"/>
      <c r="P625" s="1336"/>
      <c r="Q625" s="1338"/>
      <c r="R625" s="1034">
        <v>54</v>
      </c>
    </row>
    <row r="626" spans="1:18">
      <c r="A626" s="1034">
        <v>55</v>
      </c>
      <c r="B626" s="17" t="s">
        <v>5193</v>
      </c>
      <c r="C626" s="985"/>
      <c r="D626" s="17" t="s">
        <v>4731</v>
      </c>
      <c r="E626" s="985"/>
      <c r="F626" s="1342">
        <v>34.5</v>
      </c>
      <c r="G626" s="1352">
        <v>4.8</v>
      </c>
      <c r="H626" s="1348"/>
      <c r="I626" s="922"/>
      <c r="J626" s="1348">
        <v>6</v>
      </c>
      <c r="K626" s="1051">
        <v>3</v>
      </c>
      <c r="L626" s="1051"/>
      <c r="M626" s="17" t="s">
        <v>4733</v>
      </c>
      <c r="N626" s="922"/>
      <c r="O626" s="985"/>
      <c r="P626" s="1336">
        <v>1</v>
      </c>
      <c r="Q626" s="1338"/>
      <c r="R626" s="1034">
        <v>55</v>
      </c>
    </row>
    <row r="627" spans="1:18">
      <c r="A627" s="1034">
        <v>56</v>
      </c>
      <c r="B627" s="17" t="s">
        <v>5193</v>
      </c>
      <c r="C627" s="985"/>
      <c r="D627" s="17" t="s">
        <v>4731</v>
      </c>
      <c r="E627" s="985"/>
      <c r="F627" s="1342">
        <v>34.5</v>
      </c>
      <c r="G627" s="1352">
        <v>12.5</v>
      </c>
      <c r="H627" s="1348"/>
      <c r="I627" s="922"/>
      <c r="J627" s="1348">
        <v>14</v>
      </c>
      <c r="K627" s="1051">
        <v>1</v>
      </c>
      <c r="L627" s="1051"/>
      <c r="M627" s="922"/>
      <c r="N627" s="922"/>
      <c r="O627" s="985"/>
      <c r="P627" s="1336"/>
      <c r="Q627" s="1338"/>
      <c r="R627" s="1034">
        <v>56</v>
      </c>
    </row>
    <row r="628" spans="1:18">
      <c r="A628" s="1034">
        <v>57</v>
      </c>
      <c r="B628" s="17" t="s">
        <v>5194</v>
      </c>
      <c r="C628" s="985"/>
      <c r="D628" s="17" t="s">
        <v>4731</v>
      </c>
      <c r="E628" s="985"/>
      <c r="F628" s="1342">
        <v>34.5</v>
      </c>
      <c r="G628" s="1352">
        <v>4.8</v>
      </c>
      <c r="H628" s="1348"/>
      <c r="I628" s="922"/>
      <c r="J628" s="1348">
        <v>2</v>
      </c>
      <c r="K628" s="1051">
        <v>1</v>
      </c>
      <c r="L628" s="1051"/>
      <c r="M628" s="922"/>
      <c r="N628" s="922"/>
      <c r="O628" s="985"/>
      <c r="P628" s="1336"/>
      <c r="Q628" s="1338"/>
      <c r="R628" s="1034">
        <v>57</v>
      </c>
    </row>
    <row r="629" spans="1:18">
      <c r="A629" s="1034">
        <v>58</v>
      </c>
      <c r="B629" s="17" t="s">
        <v>5195</v>
      </c>
      <c r="C629" s="985"/>
      <c r="D629" s="17" t="s">
        <v>4731</v>
      </c>
      <c r="E629" s="985"/>
      <c r="F629" s="1342">
        <v>34.5</v>
      </c>
      <c r="G629" s="1352">
        <v>4.8</v>
      </c>
      <c r="H629" s="1348"/>
      <c r="I629" s="922"/>
      <c r="J629" s="1348">
        <v>19</v>
      </c>
      <c r="K629" s="1051">
        <v>2</v>
      </c>
      <c r="L629" s="1051"/>
      <c r="M629" s="17" t="s">
        <v>4733</v>
      </c>
      <c r="N629" s="922"/>
      <c r="O629" s="985"/>
      <c r="P629" s="1336">
        <v>1</v>
      </c>
      <c r="Q629" s="1338"/>
      <c r="R629" s="1034">
        <v>58</v>
      </c>
    </row>
    <row r="630" spans="1:18" ht="15.75" thickBot="1">
      <c r="A630" s="1053">
        <v>59</v>
      </c>
      <c r="B630" s="113" t="s">
        <v>5196</v>
      </c>
      <c r="C630" s="1001"/>
      <c r="D630" s="113" t="s">
        <v>4731</v>
      </c>
      <c r="E630" s="1001"/>
      <c r="F630" s="1343">
        <v>34.5</v>
      </c>
      <c r="G630" s="1353">
        <v>4.8</v>
      </c>
      <c r="H630" s="1349"/>
      <c r="I630" s="922"/>
      <c r="J630" s="1349">
        <v>5</v>
      </c>
      <c r="K630" s="1127">
        <v>3</v>
      </c>
      <c r="L630" s="1127"/>
      <c r="M630" s="974"/>
      <c r="N630" s="974"/>
      <c r="O630" s="1001"/>
      <c r="P630" s="1337"/>
      <c r="Q630" s="1339"/>
      <c r="R630" s="1053">
        <v>59</v>
      </c>
    </row>
    <row r="631" spans="1:18">
      <c r="A631" s="2894"/>
      <c r="B631" s="2894"/>
      <c r="C631" s="2894"/>
      <c r="D631" s="2894"/>
      <c r="E631" s="2894"/>
      <c r="F631" s="2894"/>
      <c r="G631" s="2894"/>
      <c r="H631" s="2894"/>
      <c r="I631" s="2894"/>
      <c r="J631" s="2894"/>
      <c r="K631" s="2894"/>
      <c r="L631" s="2894"/>
      <c r="M631" s="2894"/>
      <c r="N631" s="2894"/>
      <c r="O631" s="2894"/>
      <c r="P631" s="2894"/>
      <c r="Q631" s="2894"/>
      <c r="R631" s="2894"/>
    </row>
    <row r="632" spans="1:18">
      <c r="A632" s="69" t="s">
        <v>5142</v>
      </c>
      <c r="B632" s="923"/>
      <c r="C632" s="923"/>
      <c r="D632" s="923"/>
      <c r="E632" s="923"/>
      <c r="F632" s="923"/>
      <c r="G632" s="923"/>
      <c r="H632" s="923"/>
      <c r="I632" s="922"/>
      <c r="J632" s="69" t="s">
        <v>5143</v>
      </c>
      <c r="K632" s="923"/>
      <c r="L632" s="923"/>
      <c r="M632" s="923"/>
      <c r="N632" s="923"/>
      <c r="O632" s="923"/>
      <c r="P632" s="923"/>
      <c r="Q632" s="923"/>
      <c r="R632" s="923"/>
    </row>
    <row r="635" spans="1:18" ht="16.5" thickBot="1">
      <c r="A635" s="990" t="str">
        <f>'Data Sheet'!$C$25</f>
        <v xml:space="preserve"> New York State Electric &amp; Gas Corporation</v>
      </c>
      <c r="B635" s="974"/>
      <c r="C635" s="974"/>
      <c r="D635" s="974"/>
      <c r="E635" s="974"/>
      <c r="F635" s="1054" t="str">
        <f>'Data Sheet'!$C$40</f>
        <v xml:space="preserve"> </v>
      </c>
      <c r="G635" s="974" t="str">
        <f>'Data Sheet'!$C$38</f>
        <v>12/31/2016</v>
      </c>
      <c r="H635" s="1036"/>
      <c r="I635" s="922"/>
      <c r="J635" s="990" t="str">
        <f>'Data Sheet'!$C$25</f>
        <v xml:space="preserve"> New York State Electric &amp; Gas Corporation</v>
      </c>
      <c r="K635" s="974"/>
      <c r="L635" s="974"/>
      <c r="M635" s="974"/>
      <c r="N635" s="974"/>
      <c r="O635" s="974"/>
      <c r="P635" s="1054" t="str">
        <f>'Data Sheet'!$C$40</f>
        <v xml:space="preserve"> </v>
      </c>
      <c r="Q635" s="974" t="str">
        <f>'Data Sheet'!$C$38</f>
        <v>12/31/2016</v>
      </c>
      <c r="R635" s="974"/>
    </row>
    <row r="636" spans="1:18" ht="16.5" thickBot="1">
      <c r="A636" s="645" t="s">
        <v>3401</v>
      </c>
      <c r="B636" s="580"/>
      <c r="C636" s="580"/>
      <c r="D636" s="1036"/>
      <c r="E636" s="1036"/>
      <c r="F636" s="1038"/>
      <c r="G636" s="1038"/>
      <c r="H636" s="1047"/>
      <c r="I636" s="922"/>
      <c r="J636" s="645" t="s">
        <v>3401</v>
      </c>
      <c r="K636" s="580"/>
      <c r="L636" s="580"/>
      <c r="M636" s="1036"/>
      <c r="N636" s="1036"/>
      <c r="O636" s="1036"/>
      <c r="P636" s="1038"/>
      <c r="Q636" s="1038"/>
      <c r="R636" s="1047"/>
    </row>
    <row r="637" spans="1:18">
      <c r="A637" s="1030"/>
      <c r="B637" s="922"/>
      <c r="C637" s="985"/>
      <c r="D637" s="967"/>
      <c r="E637" s="935"/>
      <c r="F637" s="923"/>
      <c r="G637" s="923"/>
      <c r="H637" s="1015"/>
      <c r="I637" s="922"/>
      <c r="J637" s="1030"/>
      <c r="K637" s="985"/>
      <c r="L637" s="985"/>
      <c r="M637" s="923" t="s">
        <v>3187</v>
      </c>
      <c r="N637" s="923"/>
      <c r="O637" s="923"/>
      <c r="P637" s="923"/>
      <c r="Q637" s="983"/>
      <c r="R637" s="1040"/>
    </row>
    <row r="638" spans="1:18" ht="15.75" thickBot="1">
      <c r="A638" s="1043"/>
      <c r="B638" s="967"/>
      <c r="C638" s="935"/>
      <c r="D638" s="967"/>
      <c r="E638" s="935"/>
      <c r="F638" s="1036" t="s">
        <v>3188</v>
      </c>
      <c r="G638" s="1036"/>
      <c r="H638" s="1047"/>
      <c r="I638" s="922"/>
      <c r="J638" s="1043" t="s">
        <v>3189</v>
      </c>
      <c r="K638" s="935" t="s">
        <v>3190</v>
      </c>
      <c r="L638" s="935" t="s">
        <v>3190</v>
      </c>
      <c r="M638" s="1036" t="s">
        <v>3191</v>
      </c>
      <c r="N638" s="1036"/>
      <c r="O638" s="1036"/>
      <c r="P638" s="1036"/>
      <c r="Q638" s="1047"/>
      <c r="R638" s="935"/>
    </row>
    <row r="639" spans="1:18">
      <c r="A639" s="1043"/>
      <c r="B639" s="967"/>
      <c r="C639" s="935"/>
      <c r="D639" s="967"/>
      <c r="E639" s="935"/>
      <c r="F639" s="935"/>
      <c r="G639" s="983"/>
      <c r="H639" s="935"/>
      <c r="I639" s="922"/>
      <c r="J639" s="1043" t="s">
        <v>3192</v>
      </c>
      <c r="K639" s="935" t="s">
        <v>3193</v>
      </c>
      <c r="L639" s="935" t="s">
        <v>3194</v>
      </c>
      <c r="M639" s="967"/>
      <c r="N639" s="967"/>
      <c r="O639" s="935"/>
      <c r="P639" s="935"/>
      <c r="Q639" s="983"/>
      <c r="R639" s="935"/>
    </row>
    <row r="640" spans="1:18">
      <c r="A640" s="1043" t="s">
        <v>1718</v>
      </c>
      <c r="B640" s="923" t="s">
        <v>3195</v>
      </c>
      <c r="C640" s="983"/>
      <c r="D640" s="923" t="s">
        <v>3196</v>
      </c>
      <c r="E640" s="983"/>
      <c r="F640" s="935"/>
      <c r="G640" s="983"/>
      <c r="H640" s="935"/>
      <c r="I640" s="922"/>
      <c r="J640" s="1043" t="s">
        <v>3197</v>
      </c>
      <c r="K640" s="935" t="s">
        <v>3198</v>
      </c>
      <c r="L640" s="935" t="s">
        <v>3193</v>
      </c>
      <c r="M640" s="923"/>
      <c r="N640" s="923"/>
      <c r="O640" s="983"/>
      <c r="P640" s="935" t="s">
        <v>1776</v>
      </c>
      <c r="Q640" s="983" t="s">
        <v>3199</v>
      </c>
      <c r="R640" s="935" t="s">
        <v>1718</v>
      </c>
    </row>
    <row r="641" spans="1:18">
      <c r="A641" s="1043" t="s">
        <v>1721</v>
      </c>
      <c r="B641" s="922"/>
      <c r="C641" s="985"/>
      <c r="D641" s="967"/>
      <c r="E641" s="935"/>
      <c r="F641" s="935" t="s">
        <v>1828</v>
      </c>
      <c r="G641" s="983" t="s">
        <v>3200</v>
      </c>
      <c r="H641" s="935" t="s">
        <v>3201</v>
      </c>
      <c r="I641" s="922"/>
      <c r="J641" s="1043" t="s">
        <v>3202</v>
      </c>
      <c r="K641" s="935" t="s">
        <v>4</v>
      </c>
      <c r="L641" s="935" t="s">
        <v>3198</v>
      </c>
      <c r="M641" s="923" t="s">
        <v>3203</v>
      </c>
      <c r="N641" s="923"/>
      <c r="O641" s="983"/>
      <c r="P641" s="935" t="s">
        <v>3204</v>
      </c>
      <c r="Q641" s="983" t="s">
        <v>3205</v>
      </c>
      <c r="R641" s="935" t="s">
        <v>1721</v>
      </c>
    </row>
    <row r="642" spans="1:18">
      <c r="A642" s="1034"/>
      <c r="B642" s="922"/>
      <c r="C642" s="935"/>
      <c r="D642" s="922"/>
      <c r="E642" s="935"/>
      <c r="F642" s="935"/>
      <c r="G642" s="983"/>
      <c r="H642" s="985"/>
      <c r="I642" s="922"/>
      <c r="J642" s="1034"/>
      <c r="K642" s="985"/>
      <c r="L642" s="935"/>
      <c r="M642" s="922"/>
      <c r="N642" s="922"/>
      <c r="O642" s="935"/>
      <c r="P642" s="935"/>
      <c r="Q642" s="935"/>
      <c r="R642" s="985"/>
    </row>
    <row r="643" spans="1:18" ht="15.75" thickBot="1">
      <c r="A643" s="1053"/>
      <c r="B643" s="1036" t="s">
        <v>3007</v>
      </c>
      <c r="C643" s="1047"/>
      <c r="D643" s="1036" t="s">
        <v>3008</v>
      </c>
      <c r="E643" s="1047"/>
      <c r="F643" s="1046" t="s">
        <v>3009</v>
      </c>
      <c r="G643" s="1047" t="s">
        <v>3010</v>
      </c>
      <c r="H643" s="1047" t="s">
        <v>2337</v>
      </c>
      <c r="I643" s="922"/>
      <c r="J643" s="1045" t="s">
        <v>2338</v>
      </c>
      <c r="K643" s="1045" t="s">
        <v>2339</v>
      </c>
      <c r="L643" s="1045" t="s">
        <v>2340</v>
      </c>
      <c r="M643" s="1036" t="s">
        <v>2341</v>
      </c>
      <c r="N643" s="1036"/>
      <c r="O643" s="1047"/>
      <c r="P643" s="1046" t="s">
        <v>2342</v>
      </c>
      <c r="Q643" s="1046" t="s">
        <v>2343</v>
      </c>
      <c r="R643" s="1046"/>
    </row>
    <row r="644" spans="1:18">
      <c r="A644" s="1034">
        <v>1</v>
      </c>
      <c r="B644" s="17" t="s">
        <v>5197</v>
      </c>
      <c r="C644" s="985"/>
      <c r="D644" s="17" t="s">
        <v>4731</v>
      </c>
      <c r="E644" s="983"/>
      <c r="F644" s="2900">
        <v>34.5</v>
      </c>
      <c r="G644" s="2901">
        <v>2.4</v>
      </c>
      <c r="H644" s="1348"/>
      <c r="I644" s="922"/>
      <c r="J644" s="1348">
        <v>2</v>
      </c>
      <c r="K644" s="1051">
        <v>3</v>
      </c>
      <c r="L644" s="1051"/>
      <c r="M644" s="922"/>
      <c r="N644" s="922"/>
      <c r="O644" s="983"/>
      <c r="P644" s="1336"/>
      <c r="Q644" s="1338"/>
      <c r="R644" s="1034">
        <v>1</v>
      </c>
    </row>
    <row r="645" spans="1:18">
      <c r="A645" s="1034">
        <v>2</v>
      </c>
      <c r="B645" s="17" t="s">
        <v>5198</v>
      </c>
      <c r="C645" s="985"/>
      <c r="D645" s="17" t="s">
        <v>4732</v>
      </c>
      <c r="E645" s="935"/>
      <c r="F645" s="2900">
        <v>115</v>
      </c>
      <c r="G645" s="2901">
        <v>34.5</v>
      </c>
      <c r="H645" s="1348"/>
      <c r="I645" s="922"/>
      <c r="J645" s="1348">
        <v>38</v>
      </c>
      <c r="K645" s="1051">
        <v>1</v>
      </c>
      <c r="L645" s="1051"/>
      <c r="M645" s="922"/>
      <c r="N645" s="922"/>
      <c r="O645" s="935"/>
      <c r="P645" s="1336"/>
      <c r="Q645" s="1338"/>
      <c r="R645" s="1034">
        <v>2</v>
      </c>
    </row>
    <row r="646" spans="1:18">
      <c r="A646" s="1034">
        <v>3</v>
      </c>
      <c r="B646" s="17" t="s">
        <v>5199</v>
      </c>
      <c r="C646" s="985"/>
      <c r="D646" s="17" t="s">
        <v>4731</v>
      </c>
      <c r="E646" s="935"/>
      <c r="F646" s="2900">
        <v>34.5</v>
      </c>
      <c r="G646" s="2901">
        <v>4.8</v>
      </c>
      <c r="H646" s="1348"/>
      <c r="I646" s="922"/>
      <c r="J646" s="1348">
        <v>1</v>
      </c>
      <c r="K646" s="1051">
        <v>3</v>
      </c>
      <c r="L646" s="1051"/>
      <c r="M646" s="922"/>
      <c r="N646" s="922"/>
      <c r="O646" s="935"/>
      <c r="P646" s="1336"/>
      <c r="Q646" s="1338"/>
      <c r="R646" s="1034">
        <v>3</v>
      </c>
    </row>
    <row r="647" spans="1:18">
      <c r="A647" s="1034">
        <v>4</v>
      </c>
      <c r="B647" s="17" t="s">
        <v>5200</v>
      </c>
      <c r="C647" s="985"/>
      <c r="D647" s="17" t="s">
        <v>4731</v>
      </c>
      <c r="E647" s="935"/>
      <c r="F647" s="2900">
        <v>115</v>
      </c>
      <c r="G647" s="2901">
        <v>12.5</v>
      </c>
      <c r="H647" s="1348"/>
      <c r="I647" s="922"/>
      <c r="J647" s="1348">
        <v>43</v>
      </c>
      <c r="K647" s="1051">
        <v>2</v>
      </c>
      <c r="L647" s="1051"/>
      <c r="M647" s="922"/>
      <c r="N647" s="922"/>
      <c r="O647" s="935"/>
      <c r="P647" s="1336"/>
      <c r="Q647" s="1338"/>
      <c r="R647" s="1034">
        <v>4</v>
      </c>
    </row>
    <row r="648" spans="1:18">
      <c r="A648" s="1034">
        <v>5</v>
      </c>
      <c r="B648" s="17" t="s">
        <v>5201</v>
      </c>
      <c r="C648" s="985"/>
      <c r="D648" s="17" t="s">
        <v>4731</v>
      </c>
      <c r="E648" s="935"/>
      <c r="F648" s="2900">
        <v>34.5</v>
      </c>
      <c r="G648" s="2901">
        <v>8.32</v>
      </c>
      <c r="H648" s="1348"/>
      <c r="I648" s="922"/>
      <c r="J648" s="1348">
        <v>6</v>
      </c>
      <c r="K648" s="1051">
        <v>3</v>
      </c>
      <c r="L648" s="1051"/>
      <c r="M648" s="922"/>
      <c r="N648" s="922"/>
      <c r="O648" s="935"/>
      <c r="P648" s="1336"/>
      <c r="Q648" s="1338"/>
      <c r="R648" s="1034">
        <v>5</v>
      </c>
    </row>
    <row r="649" spans="1:18">
      <c r="A649" s="1049">
        <v>6</v>
      </c>
      <c r="B649" s="17" t="s">
        <v>5202</v>
      </c>
      <c r="C649" s="985"/>
      <c r="D649" s="17" t="s">
        <v>4732</v>
      </c>
      <c r="E649" s="985"/>
      <c r="F649" s="1342">
        <v>345</v>
      </c>
      <c r="G649" s="1352">
        <v>115</v>
      </c>
      <c r="H649" s="1348"/>
      <c r="I649" s="922"/>
      <c r="J649" s="1354">
        <v>560</v>
      </c>
      <c r="K649" s="1051">
        <v>2</v>
      </c>
      <c r="L649" s="1051"/>
      <c r="M649" s="922"/>
      <c r="N649" s="922"/>
      <c r="O649" s="985"/>
      <c r="P649" s="1336"/>
      <c r="Q649" s="1338"/>
      <c r="R649" s="1049">
        <v>6</v>
      </c>
    </row>
    <row r="650" spans="1:18">
      <c r="A650" s="1049">
        <v>7</v>
      </c>
      <c r="B650" s="17" t="s">
        <v>5203</v>
      </c>
      <c r="C650" s="985"/>
      <c r="D650" s="17" t="s">
        <v>4731</v>
      </c>
      <c r="E650" s="985"/>
      <c r="F650" s="1342">
        <v>34.5</v>
      </c>
      <c r="G650" s="1352">
        <v>4.8</v>
      </c>
      <c r="H650" s="1348"/>
      <c r="I650" s="922"/>
      <c r="J650" s="1354">
        <v>2</v>
      </c>
      <c r="K650" s="1051">
        <v>3</v>
      </c>
      <c r="L650" s="1051"/>
      <c r="M650" s="17"/>
      <c r="N650" s="922"/>
      <c r="O650" s="985"/>
      <c r="P650" s="1336"/>
      <c r="Q650" s="1338"/>
      <c r="R650" s="1049">
        <v>7</v>
      </c>
    </row>
    <row r="651" spans="1:18">
      <c r="A651" s="1049">
        <v>8</v>
      </c>
      <c r="B651" s="17" t="s">
        <v>5204</v>
      </c>
      <c r="C651" s="985"/>
      <c r="D651" s="17" t="s">
        <v>4731</v>
      </c>
      <c r="E651" s="985"/>
      <c r="F651" s="1342">
        <v>34.5</v>
      </c>
      <c r="G651" s="1352">
        <v>4.8</v>
      </c>
      <c r="H651" s="1348"/>
      <c r="I651" s="922"/>
      <c r="J651" s="1354">
        <v>5</v>
      </c>
      <c r="K651" s="1051">
        <v>3</v>
      </c>
      <c r="L651" s="1051"/>
      <c r="M651" s="17" t="s">
        <v>4733</v>
      </c>
      <c r="N651" s="922"/>
      <c r="O651" s="985"/>
      <c r="P651" s="1336">
        <v>2</v>
      </c>
      <c r="Q651" s="1338"/>
      <c r="R651" s="1049">
        <v>8</v>
      </c>
    </row>
    <row r="652" spans="1:18">
      <c r="A652" s="1049">
        <v>9</v>
      </c>
      <c r="B652" s="17" t="s">
        <v>5204</v>
      </c>
      <c r="C652" s="985"/>
      <c r="D652" s="17" t="s">
        <v>4731</v>
      </c>
      <c r="E652" s="985"/>
      <c r="F652" s="1342">
        <v>34.5</v>
      </c>
      <c r="G652" s="1352">
        <v>7.2</v>
      </c>
      <c r="H652" s="1348"/>
      <c r="I652" s="922"/>
      <c r="J652" s="1354">
        <v>13</v>
      </c>
      <c r="K652" s="1051">
        <v>1</v>
      </c>
      <c r="L652" s="1051"/>
      <c r="M652" s="17"/>
      <c r="N652" s="922"/>
      <c r="O652" s="985"/>
      <c r="P652" s="1336"/>
      <c r="Q652" s="1338"/>
      <c r="R652" s="1049">
        <v>9</v>
      </c>
    </row>
    <row r="653" spans="1:18">
      <c r="A653" s="1049">
        <v>10</v>
      </c>
      <c r="B653" s="17" t="s">
        <v>5204</v>
      </c>
      <c r="C653" s="985"/>
      <c r="D653" s="17" t="s">
        <v>4731</v>
      </c>
      <c r="E653" s="985"/>
      <c r="F653" s="1342">
        <v>34.5</v>
      </c>
      <c r="G653" s="1352">
        <v>12.5</v>
      </c>
      <c r="H653" s="1348"/>
      <c r="I653" s="922"/>
      <c r="J653" s="1354">
        <v>7</v>
      </c>
      <c r="K653" s="1051">
        <v>3</v>
      </c>
      <c r="L653" s="1051"/>
      <c r="M653" s="922"/>
      <c r="N653" s="922"/>
      <c r="O653" s="985"/>
      <c r="P653" s="1336"/>
      <c r="Q653" s="1338"/>
      <c r="R653" s="1049">
        <v>10</v>
      </c>
    </row>
    <row r="654" spans="1:18">
      <c r="A654" s="1049">
        <v>11</v>
      </c>
      <c r="B654" s="17" t="s">
        <v>5205</v>
      </c>
      <c r="C654" s="985"/>
      <c r="D654" s="17" t="s">
        <v>4731</v>
      </c>
      <c r="E654" s="985"/>
      <c r="F654" s="1342">
        <v>46</v>
      </c>
      <c r="G654" s="1352">
        <v>12.5</v>
      </c>
      <c r="H654" s="1348"/>
      <c r="I654" s="922"/>
      <c r="J654" s="1354">
        <v>14</v>
      </c>
      <c r="K654" s="1051">
        <v>1</v>
      </c>
      <c r="L654" s="1051"/>
      <c r="M654" s="922"/>
      <c r="N654" s="922"/>
      <c r="O654" s="985"/>
      <c r="P654" s="1336"/>
      <c r="Q654" s="1338"/>
      <c r="R654" s="1049">
        <v>11</v>
      </c>
    </row>
    <row r="655" spans="1:18">
      <c r="A655" s="1049">
        <v>12</v>
      </c>
      <c r="B655" s="17" t="s">
        <v>5206</v>
      </c>
      <c r="C655" s="985"/>
      <c r="D655" s="17" t="s">
        <v>4731</v>
      </c>
      <c r="E655" s="985"/>
      <c r="F655" s="1342">
        <v>46</v>
      </c>
      <c r="G655" s="1352">
        <v>8.32</v>
      </c>
      <c r="H655" s="1348"/>
      <c r="I655" s="922"/>
      <c r="J655" s="1354">
        <v>9</v>
      </c>
      <c r="K655" s="1051">
        <v>3</v>
      </c>
      <c r="L655" s="1051"/>
      <c r="M655" s="17" t="s">
        <v>4733</v>
      </c>
      <c r="N655" s="922"/>
      <c r="O655" s="985"/>
      <c r="P655" s="1336">
        <v>1</v>
      </c>
      <c r="Q655" s="1338"/>
      <c r="R655" s="1049">
        <v>12</v>
      </c>
    </row>
    <row r="656" spans="1:18">
      <c r="A656" s="1049">
        <v>13</v>
      </c>
      <c r="B656" s="17" t="s">
        <v>5207</v>
      </c>
      <c r="C656" s="985"/>
      <c r="D656" s="17" t="s">
        <v>4731</v>
      </c>
      <c r="E656" s="985"/>
      <c r="F656" s="1342">
        <v>34.5</v>
      </c>
      <c r="G656" s="1352">
        <v>12.5</v>
      </c>
      <c r="H656" s="1348"/>
      <c r="I656" s="922"/>
      <c r="J656" s="1354">
        <v>23</v>
      </c>
      <c r="K656" s="1051">
        <v>1</v>
      </c>
      <c r="L656" s="1051"/>
      <c r="M656" s="17" t="s">
        <v>4733</v>
      </c>
      <c r="N656" s="922"/>
      <c r="O656" s="985"/>
      <c r="P656" s="1336">
        <v>2</v>
      </c>
      <c r="Q656" s="1338"/>
      <c r="R656" s="1049">
        <v>13</v>
      </c>
    </row>
    <row r="657" spans="1:18">
      <c r="A657" s="1049">
        <v>14</v>
      </c>
      <c r="B657" s="17" t="s">
        <v>5207</v>
      </c>
      <c r="C657" s="985"/>
      <c r="D657" s="17" t="s">
        <v>4732</v>
      </c>
      <c r="E657" s="985"/>
      <c r="F657" s="1342">
        <v>115</v>
      </c>
      <c r="G657" s="1352">
        <v>34.5</v>
      </c>
      <c r="H657" s="1348"/>
      <c r="I657" s="922"/>
      <c r="J657" s="1354">
        <v>100</v>
      </c>
      <c r="K657" s="1051">
        <v>4</v>
      </c>
      <c r="L657" s="1051"/>
      <c r="M657" s="922"/>
      <c r="N657" s="922"/>
      <c r="O657" s="985"/>
      <c r="P657" s="1336"/>
      <c r="Q657" s="1338"/>
      <c r="R657" s="1049">
        <v>14</v>
      </c>
    </row>
    <row r="658" spans="1:18">
      <c r="A658" s="1049">
        <v>15</v>
      </c>
      <c r="B658" s="17" t="s">
        <v>5208</v>
      </c>
      <c r="C658" s="985"/>
      <c r="D658" s="17" t="s">
        <v>4731</v>
      </c>
      <c r="E658" s="985"/>
      <c r="F658" s="1342">
        <v>115</v>
      </c>
      <c r="G658" s="1352">
        <v>4.8</v>
      </c>
      <c r="H658" s="1348"/>
      <c r="I658" s="922"/>
      <c r="J658" s="1354">
        <v>50</v>
      </c>
      <c r="K658" s="1051">
        <v>1</v>
      </c>
      <c r="L658" s="1051"/>
      <c r="M658" s="922"/>
      <c r="N658" s="922"/>
      <c r="O658" s="985"/>
      <c r="P658" s="1336"/>
      <c r="Q658" s="1338"/>
      <c r="R658" s="1049">
        <v>15</v>
      </c>
    </row>
    <row r="659" spans="1:18">
      <c r="A659" s="1049">
        <v>16</v>
      </c>
      <c r="B659" s="17" t="s">
        <v>5208</v>
      </c>
      <c r="C659" s="985"/>
      <c r="D659" s="17" t="s">
        <v>4731</v>
      </c>
      <c r="E659" s="985"/>
      <c r="F659" s="1342">
        <v>34.5</v>
      </c>
      <c r="G659" s="1352">
        <v>4.8</v>
      </c>
      <c r="H659" s="1348"/>
      <c r="I659" s="922"/>
      <c r="J659" s="1354">
        <v>23</v>
      </c>
      <c r="K659" s="1051">
        <v>1</v>
      </c>
      <c r="L659" s="1051"/>
      <c r="M659" s="17"/>
      <c r="N659" s="922"/>
      <c r="O659" s="985"/>
      <c r="P659" s="1336"/>
      <c r="Q659" s="1338"/>
      <c r="R659" s="1049">
        <v>16</v>
      </c>
    </row>
    <row r="660" spans="1:18">
      <c r="A660" s="1034">
        <v>17</v>
      </c>
      <c r="B660" s="17" t="s">
        <v>5209</v>
      </c>
      <c r="C660" s="985"/>
      <c r="D660" s="17" t="s">
        <v>4731</v>
      </c>
      <c r="E660" s="985"/>
      <c r="F660" s="1342">
        <v>115</v>
      </c>
      <c r="G660" s="1352">
        <v>12.5</v>
      </c>
      <c r="H660" s="1348"/>
      <c r="I660" s="922"/>
      <c r="J660" s="1348">
        <v>23</v>
      </c>
      <c r="K660" s="1051">
        <v>1</v>
      </c>
      <c r="L660" s="1051"/>
      <c r="M660" s="922"/>
      <c r="N660" s="922"/>
      <c r="O660" s="985"/>
      <c r="P660" s="1336"/>
      <c r="Q660" s="1338"/>
      <c r="R660" s="1034">
        <v>17</v>
      </c>
    </row>
    <row r="661" spans="1:18">
      <c r="A661" s="1034">
        <v>18</v>
      </c>
      <c r="B661" s="17" t="s">
        <v>5210</v>
      </c>
      <c r="C661" s="985"/>
      <c r="D661" s="17" t="s">
        <v>4731</v>
      </c>
      <c r="E661" s="985"/>
      <c r="F661" s="1342">
        <v>34.5</v>
      </c>
      <c r="G661" s="1352">
        <v>12.5</v>
      </c>
      <c r="H661" s="1348"/>
      <c r="I661" s="922"/>
      <c r="J661" s="1348">
        <v>9</v>
      </c>
      <c r="K661" s="1051">
        <v>3</v>
      </c>
      <c r="L661" s="1051">
        <v>1</v>
      </c>
      <c r="M661" s="17" t="s">
        <v>4733</v>
      </c>
      <c r="N661" s="922"/>
      <c r="O661" s="985"/>
      <c r="P661" s="1336">
        <v>1</v>
      </c>
      <c r="Q661" s="1338"/>
      <c r="R661" s="1034">
        <v>18</v>
      </c>
    </row>
    <row r="662" spans="1:18">
      <c r="A662" s="1034">
        <v>19</v>
      </c>
      <c r="B662" s="17"/>
      <c r="C662" s="985"/>
      <c r="D662" s="17"/>
      <c r="E662" s="985"/>
      <c r="F662" s="1342"/>
      <c r="G662" s="1352"/>
      <c r="H662" s="1348"/>
      <c r="I662" s="922"/>
      <c r="J662" s="1348"/>
      <c r="K662" s="1051"/>
      <c r="L662" s="1051"/>
      <c r="M662" s="922"/>
      <c r="N662" s="922"/>
      <c r="O662" s="985"/>
      <c r="P662" s="1336"/>
      <c r="Q662" s="1338"/>
      <c r="R662" s="1034">
        <v>19</v>
      </c>
    </row>
    <row r="663" spans="1:18">
      <c r="A663" s="1034">
        <v>20</v>
      </c>
      <c r="B663" s="17"/>
      <c r="C663" s="985"/>
      <c r="D663" s="17"/>
      <c r="E663" s="985"/>
      <c r="F663" s="1342"/>
      <c r="G663" s="1352"/>
      <c r="H663" s="1348"/>
      <c r="I663" s="922"/>
      <c r="J663" s="1348"/>
      <c r="K663" s="1051"/>
      <c r="L663" s="1051"/>
      <c r="M663" s="922"/>
      <c r="N663" s="922"/>
      <c r="O663" s="985"/>
      <c r="P663" s="1336"/>
      <c r="Q663" s="1338"/>
      <c r="R663" s="1034">
        <v>20</v>
      </c>
    </row>
    <row r="664" spans="1:18">
      <c r="A664" s="1034">
        <v>21</v>
      </c>
      <c r="B664" s="17"/>
      <c r="C664" s="985"/>
      <c r="D664" s="17"/>
      <c r="E664" s="985"/>
      <c r="F664" s="1342"/>
      <c r="G664" s="1352"/>
      <c r="H664" s="1348"/>
      <c r="I664" s="922"/>
      <c r="J664" s="1348"/>
      <c r="K664" s="1051"/>
      <c r="L664" s="1051"/>
      <c r="M664" s="922"/>
      <c r="N664" s="922"/>
      <c r="O664" s="985"/>
      <c r="P664" s="1336"/>
      <c r="Q664" s="1338"/>
      <c r="R664" s="1034">
        <v>21</v>
      </c>
    </row>
    <row r="665" spans="1:18">
      <c r="A665" s="1034">
        <v>22</v>
      </c>
      <c r="B665" s="17"/>
      <c r="C665" s="985"/>
      <c r="D665" s="17"/>
      <c r="E665" s="985"/>
      <c r="F665" s="1342"/>
      <c r="G665" s="1352"/>
      <c r="H665" s="1348"/>
      <c r="I665" s="922"/>
      <c r="J665" s="1348"/>
      <c r="K665" s="1051"/>
      <c r="L665" s="1051"/>
      <c r="M665" s="17"/>
      <c r="N665" s="922"/>
      <c r="O665" s="985"/>
      <c r="P665" s="1336"/>
      <c r="Q665" s="1338"/>
      <c r="R665" s="1034">
        <v>22</v>
      </c>
    </row>
    <row r="666" spans="1:18">
      <c r="A666" s="1034">
        <v>23</v>
      </c>
      <c r="B666" s="72" t="s">
        <v>4739</v>
      </c>
      <c r="C666" s="985"/>
      <c r="D666" s="2909"/>
      <c r="E666" s="985"/>
      <c r="F666" s="1342"/>
      <c r="G666" s="1352"/>
      <c r="H666" s="1348"/>
      <c r="I666" s="922"/>
      <c r="J666" s="1348"/>
      <c r="K666" s="1051"/>
      <c r="L666" s="1051"/>
      <c r="M666" s="922"/>
      <c r="N666" s="922"/>
      <c r="O666" s="985"/>
      <c r="P666" s="1336"/>
      <c r="Q666" s="1338"/>
      <c r="R666" s="1034">
        <v>23</v>
      </c>
    </row>
    <row r="667" spans="1:18">
      <c r="A667" s="1034">
        <v>24</v>
      </c>
      <c r="B667" s="87"/>
      <c r="C667" s="263" t="s">
        <v>4741</v>
      </c>
      <c r="D667" s="2908" t="s">
        <v>4742</v>
      </c>
      <c r="E667" s="73"/>
      <c r="F667" s="353"/>
      <c r="G667" s="1352"/>
      <c r="H667" s="1348"/>
      <c r="I667" s="922"/>
      <c r="J667" s="1348"/>
      <c r="K667" s="1051"/>
      <c r="L667" s="1051"/>
      <c r="M667" s="922"/>
      <c r="N667" s="922"/>
      <c r="O667" s="985"/>
      <c r="P667" s="1336"/>
      <c r="Q667" s="1338"/>
      <c r="R667" s="1034">
        <v>24</v>
      </c>
    </row>
    <row r="668" spans="1:18">
      <c r="A668" s="1034">
        <v>25</v>
      </c>
      <c r="B668" s="2905" t="s">
        <v>1364</v>
      </c>
      <c r="C668" s="985">
        <v>187</v>
      </c>
      <c r="D668" s="1125">
        <v>12759</v>
      </c>
      <c r="E668" s="985"/>
      <c r="F668" s="1092"/>
      <c r="G668" s="1352"/>
      <c r="H668" s="1348"/>
      <c r="I668" s="922"/>
      <c r="J668" s="1348"/>
      <c r="K668" s="1051"/>
      <c r="L668" s="1051"/>
      <c r="M668" s="17"/>
      <c r="N668" s="922"/>
      <c r="O668" s="985"/>
      <c r="P668" s="1336"/>
      <c r="Q668" s="1338"/>
      <c r="R668" s="1034">
        <v>25</v>
      </c>
    </row>
    <row r="669" spans="1:18">
      <c r="A669" s="1034">
        <v>26</v>
      </c>
      <c r="B669" s="2905" t="s">
        <v>1363</v>
      </c>
      <c r="C669" s="996">
        <v>962</v>
      </c>
      <c r="D669" s="1058">
        <v>5317</v>
      </c>
      <c r="E669" s="985"/>
      <c r="F669" s="1092"/>
      <c r="G669" s="1352"/>
      <c r="H669" s="1348"/>
      <c r="I669" s="922"/>
      <c r="J669" s="1348"/>
      <c r="K669" s="1051"/>
      <c r="L669" s="1051"/>
      <c r="M669" s="922"/>
      <c r="N669" s="922"/>
      <c r="O669" s="985"/>
      <c r="P669" s="1336"/>
      <c r="Q669" s="1338"/>
      <c r="R669" s="1034">
        <v>26</v>
      </c>
    </row>
    <row r="670" spans="1:18">
      <c r="A670" s="1034">
        <v>27</v>
      </c>
      <c r="B670" s="17"/>
      <c r="C670" s="2904">
        <v>1149</v>
      </c>
      <c r="D670" s="1125">
        <v>18076</v>
      </c>
      <c r="E670" s="2904"/>
      <c r="F670" s="1052"/>
      <c r="G670" s="1352"/>
      <c r="H670" s="1348"/>
      <c r="I670" s="922"/>
      <c r="J670" s="1348"/>
      <c r="K670" s="1051"/>
      <c r="L670" s="1051"/>
      <c r="M670" s="922"/>
      <c r="N670" s="922"/>
      <c r="O670" s="985"/>
      <c r="P670" s="1336"/>
      <c r="Q670" s="1338"/>
      <c r="R670" s="1034">
        <v>27</v>
      </c>
    </row>
    <row r="671" spans="1:18">
      <c r="A671" s="1034">
        <v>28</v>
      </c>
      <c r="B671" s="17"/>
      <c r="C671" s="985"/>
      <c r="D671" s="1125"/>
      <c r="E671" s="985"/>
      <c r="F671" s="1052"/>
      <c r="G671" s="1352"/>
      <c r="H671" s="1348"/>
      <c r="I671" s="922"/>
      <c r="J671" s="1348"/>
      <c r="K671" s="1051"/>
      <c r="L671" s="1051"/>
      <c r="M671" s="17"/>
      <c r="N671" s="922"/>
      <c r="O671" s="985"/>
      <c r="P671" s="1336"/>
      <c r="Q671" s="1338"/>
      <c r="R671" s="1034">
        <v>28</v>
      </c>
    </row>
    <row r="672" spans="1:18">
      <c r="A672" s="1034">
        <v>29</v>
      </c>
      <c r="B672" s="17"/>
      <c r="C672" s="985"/>
      <c r="D672" s="1125"/>
      <c r="E672" s="985"/>
      <c r="F672" s="1052"/>
      <c r="G672" s="1352"/>
      <c r="H672" s="1348"/>
      <c r="I672" s="922"/>
      <c r="J672" s="1348"/>
      <c r="K672" s="1051"/>
      <c r="L672" s="1051"/>
      <c r="M672" s="922"/>
      <c r="N672" s="922"/>
      <c r="O672" s="985"/>
      <c r="P672" s="1336"/>
      <c r="Q672" s="1338"/>
      <c r="R672" s="1034">
        <v>29</v>
      </c>
    </row>
    <row r="673" spans="1:18">
      <c r="A673" s="1034">
        <v>30</v>
      </c>
      <c r="B673" s="72" t="s">
        <v>4743</v>
      </c>
      <c r="C673" s="985"/>
      <c r="D673" s="1125"/>
      <c r="E673" s="985"/>
      <c r="F673" s="1052"/>
      <c r="G673" s="1352"/>
      <c r="H673" s="1348"/>
      <c r="I673" s="922"/>
      <c r="J673" s="1348"/>
      <c r="K673" s="1051"/>
      <c r="L673" s="1051"/>
      <c r="M673" s="922"/>
      <c r="N673" s="922"/>
      <c r="O673" s="985"/>
      <c r="P673" s="1336"/>
      <c r="Q673" s="1338"/>
      <c r="R673" s="1034">
        <v>30</v>
      </c>
    </row>
    <row r="674" spans="1:18">
      <c r="A674" s="1034">
        <v>31</v>
      </c>
      <c r="B674" s="87"/>
      <c r="C674" s="263" t="s">
        <v>4741</v>
      </c>
      <c r="D674" s="472" t="s">
        <v>4742</v>
      </c>
      <c r="E674" s="73"/>
      <c r="F674" s="312"/>
      <c r="G674" s="1352"/>
      <c r="H674" s="1348"/>
      <c r="I674" s="922"/>
      <c r="J674" s="1348"/>
      <c r="K674" s="1051"/>
      <c r="L674" s="1051"/>
      <c r="M674" s="922"/>
      <c r="N674" s="922"/>
      <c r="O674" s="985"/>
      <c r="P674" s="1336"/>
      <c r="Q674" s="1338"/>
      <c r="R674" s="1034">
        <v>31</v>
      </c>
    </row>
    <row r="675" spans="1:18">
      <c r="A675" s="1034">
        <v>32</v>
      </c>
      <c r="B675" s="2905" t="s">
        <v>1364</v>
      </c>
      <c r="C675" s="985">
        <v>841</v>
      </c>
      <c r="D675" s="1125">
        <v>2445</v>
      </c>
      <c r="E675" s="985"/>
      <c r="F675" s="1092"/>
      <c r="G675" s="1352"/>
      <c r="H675" s="1348"/>
      <c r="I675" s="922"/>
      <c r="J675" s="1348"/>
      <c r="K675" s="1051"/>
      <c r="L675" s="1051"/>
      <c r="M675" s="17"/>
      <c r="N675" s="922"/>
      <c r="O675" s="985"/>
      <c r="P675" s="1336"/>
      <c r="Q675" s="1338"/>
      <c r="R675" s="1034">
        <v>32</v>
      </c>
    </row>
    <row r="676" spans="1:18">
      <c r="A676" s="1034">
        <v>33</v>
      </c>
      <c r="B676" s="2905" t="s">
        <v>1363</v>
      </c>
      <c r="C676" s="996">
        <v>24</v>
      </c>
      <c r="D676" s="1058">
        <v>226</v>
      </c>
      <c r="E676" s="985"/>
      <c r="F676" s="1092"/>
      <c r="G676" s="1352"/>
      <c r="H676" s="1348"/>
      <c r="I676" s="922"/>
      <c r="J676" s="1348"/>
      <c r="K676" s="1051"/>
      <c r="L676" s="1051"/>
      <c r="M676" s="922"/>
      <c r="N676" s="922"/>
      <c r="O676" s="985"/>
      <c r="P676" s="1336"/>
      <c r="Q676" s="1338"/>
      <c r="R676" s="1034">
        <v>33</v>
      </c>
    </row>
    <row r="677" spans="1:18">
      <c r="A677" s="1034">
        <v>34</v>
      </c>
      <c r="B677" s="17"/>
      <c r="C677" s="985">
        <v>865</v>
      </c>
      <c r="D677" s="1125">
        <v>2671</v>
      </c>
      <c r="E677" s="985"/>
      <c r="F677" s="1052"/>
      <c r="G677" s="1352"/>
      <c r="H677" s="1348"/>
      <c r="I677" s="922"/>
      <c r="J677" s="1348"/>
      <c r="K677" s="1051"/>
      <c r="L677" s="1051"/>
      <c r="M677" s="17"/>
      <c r="N677" s="922"/>
      <c r="O677" s="985"/>
      <c r="P677" s="1336"/>
      <c r="Q677" s="1338"/>
      <c r="R677" s="1034">
        <v>34</v>
      </c>
    </row>
    <row r="678" spans="1:18">
      <c r="A678" s="1034">
        <v>35</v>
      </c>
      <c r="B678" s="17"/>
      <c r="C678" s="985"/>
      <c r="D678" s="17"/>
      <c r="E678" s="985"/>
      <c r="F678" s="1342"/>
      <c r="G678" s="1352"/>
      <c r="H678" s="1348"/>
      <c r="I678" s="922"/>
      <c r="J678" s="1348"/>
      <c r="K678" s="1051"/>
      <c r="L678" s="1051"/>
      <c r="M678" s="922"/>
      <c r="N678" s="922"/>
      <c r="O678" s="985"/>
      <c r="P678" s="1336"/>
      <c r="Q678" s="1338"/>
      <c r="R678" s="1034">
        <v>35</v>
      </c>
    </row>
    <row r="679" spans="1:18">
      <c r="A679" s="1034">
        <v>37</v>
      </c>
      <c r="B679" s="17"/>
      <c r="C679" s="985"/>
      <c r="D679" s="17"/>
      <c r="E679" s="985"/>
      <c r="F679" s="1342"/>
      <c r="G679" s="1352"/>
      <c r="H679" s="1348"/>
      <c r="I679" s="922"/>
      <c r="J679" s="1348"/>
      <c r="K679" s="1051"/>
      <c r="L679" s="1051"/>
      <c r="M679" s="922"/>
      <c r="N679" s="922"/>
      <c r="O679" s="985"/>
      <c r="P679" s="1336"/>
      <c r="Q679" s="1338"/>
      <c r="R679" s="1034">
        <v>37</v>
      </c>
    </row>
    <row r="680" spans="1:18">
      <c r="A680" s="1034">
        <v>38</v>
      </c>
      <c r="B680" s="17" t="s">
        <v>5211</v>
      </c>
      <c r="C680" s="985"/>
      <c r="D680" s="276" t="s">
        <v>4740</v>
      </c>
      <c r="E680" s="985"/>
      <c r="F680" s="1342"/>
      <c r="G680" s="1352"/>
      <c r="H680" s="1348"/>
      <c r="I680" s="922"/>
      <c r="J680" s="1348"/>
      <c r="K680" s="1051"/>
      <c r="L680" s="1051"/>
      <c r="M680" s="922"/>
      <c r="N680" s="922"/>
      <c r="O680" s="985"/>
      <c r="P680" s="1336"/>
      <c r="Q680" s="1338"/>
      <c r="R680" s="1034">
        <v>38</v>
      </c>
    </row>
    <row r="681" spans="1:18">
      <c r="A681" s="1034">
        <v>39</v>
      </c>
      <c r="B681" s="17" t="s">
        <v>4746</v>
      </c>
      <c r="C681" s="985"/>
      <c r="D681" s="276">
        <v>61</v>
      </c>
      <c r="E681" s="985"/>
      <c r="F681" s="1342"/>
      <c r="G681" s="1352"/>
      <c r="H681" s="1348"/>
      <c r="I681" s="922"/>
      <c r="J681" s="1348"/>
      <c r="K681" s="1051"/>
      <c r="L681" s="1051"/>
      <c r="M681" s="922"/>
      <c r="N681" s="922"/>
      <c r="O681" s="985"/>
      <c r="P681" s="1336"/>
      <c r="Q681" s="1338"/>
      <c r="R681" s="1034">
        <v>39</v>
      </c>
    </row>
    <row r="682" spans="1:18">
      <c r="A682" s="1034">
        <v>40</v>
      </c>
      <c r="B682" s="17" t="s">
        <v>4745</v>
      </c>
      <c r="C682" s="985"/>
      <c r="D682" s="276">
        <v>340</v>
      </c>
      <c r="E682" s="985"/>
      <c r="F682" s="1342"/>
      <c r="G682" s="1352"/>
      <c r="H682" s="1348"/>
      <c r="I682" s="922"/>
      <c r="J682" s="1348"/>
      <c r="K682" s="1051"/>
      <c r="L682" s="1051"/>
      <c r="M682" s="17"/>
      <c r="N682" s="922"/>
      <c r="O682" s="985"/>
      <c r="P682" s="1336"/>
      <c r="Q682" s="1338"/>
      <c r="R682" s="1034">
        <v>40</v>
      </c>
    </row>
    <row r="683" spans="1:18">
      <c r="A683" s="1034">
        <v>41</v>
      </c>
      <c r="B683" s="17" t="s">
        <v>4747</v>
      </c>
      <c r="C683" s="985"/>
      <c r="D683" s="2906">
        <v>30</v>
      </c>
      <c r="E683" s="985"/>
      <c r="F683" s="1342"/>
      <c r="G683" s="1352"/>
      <c r="H683" s="1348"/>
      <c r="I683" s="922"/>
      <c r="J683" s="1348"/>
      <c r="K683" s="1051"/>
      <c r="L683" s="1051"/>
      <c r="M683" s="17"/>
      <c r="N683" s="922"/>
      <c r="O683" s="985"/>
      <c r="P683" s="1336"/>
      <c r="Q683" s="1338"/>
      <c r="R683" s="1034">
        <v>41</v>
      </c>
    </row>
    <row r="684" spans="1:18">
      <c r="A684" s="1034">
        <v>42</v>
      </c>
      <c r="B684" s="17"/>
      <c r="C684" s="985"/>
      <c r="D684" s="276">
        <v>431</v>
      </c>
      <c r="E684" s="985"/>
      <c r="F684" s="1342"/>
      <c r="G684" s="1352"/>
      <c r="H684" s="1348"/>
      <c r="I684" s="922"/>
      <c r="J684" s="1348"/>
      <c r="K684" s="1051"/>
      <c r="L684" s="1051"/>
      <c r="M684" s="17"/>
      <c r="N684" s="922"/>
      <c r="O684" s="985"/>
      <c r="P684" s="1336"/>
      <c r="Q684" s="1338"/>
      <c r="R684" s="1034">
        <v>42</v>
      </c>
    </row>
    <row r="685" spans="1:18">
      <c r="A685" s="1034">
        <v>43</v>
      </c>
      <c r="B685" s="17"/>
      <c r="C685" s="985"/>
      <c r="D685" s="2898"/>
      <c r="E685" s="985"/>
      <c r="F685" s="1342"/>
      <c r="G685" s="1352"/>
      <c r="H685" s="1348"/>
      <c r="I685" s="922"/>
      <c r="J685" s="1348"/>
      <c r="K685" s="1051"/>
      <c r="L685" s="1051"/>
      <c r="M685" s="922"/>
      <c r="N685" s="922"/>
      <c r="O685" s="985"/>
      <c r="P685" s="1336"/>
      <c r="Q685" s="1338"/>
      <c r="R685" s="1034">
        <v>43</v>
      </c>
    </row>
    <row r="686" spans="1:18">
      <c r="A686" s="1034">
        <v>44</v>
      </c>
      <c r="B686" s="17" t="s">
        <v>5212</v>
      </c>
      <c r="C686" s="985"/>
      <c r="D686" s="2898" t="s">
        <v>4740</v>
      </c>
      <c r="E686" s="985"/>
      <c r="F686" s="1342"/>
      <c r="G686" s="1352"/>
      <c r="H686" s="1348"/>
      <c r="I686" s="922"/>
      <c r="J686" s="1348"/>
      <c r="K686" s="1051"/>
      <c r="L686" s="1051"/>
      <c r="M686" s="2902"/>
      <c r="N686" s="922"/>
      <c r="O686" s="985"/>
      <c r="P686" s="1336"/>
      <c r="Q686" s="1338"/>
      <c r="R686" s="1034">
        <v>44</v>
      </c>
    </row>
    <row r="687" spans="1:18">
      <c r="A687" s="1034">
        <v>45</v>
      </c>
      <c r="B687" s="17" t="s">
        <v>4746</v>
      </c>
      <c r="C687" s="985"/>
      <c r="D687" s="276">
        <v>300</v>
      </c>
      <c r="E687" s="985"/>
      <c r="F687" s="1342"/>
      <c r="G687" s="1352"/>
      <c r="H687" s="1348"/>
      <c r="I687" s="922"/>
      <c r="J687" s="1348"/>
      <c r="K687" s="1051"/>
      <c r="L687" s="1051"/>
      <c r="M687" s="922"/>
      <c r="N687" s="922"/>
      <c r="O687" s="985"/>
      <c r="P687" s="1336"/>
      <c r="Q687" s="1338"/>
      <c r="R687" s="1034">
        <v>45</v>
      </c>
    </row>
    <row r="688" spans="1:18">
      <c r="A688" s="1034">
        <v>46</v>
      </c>
      <c r="B688" s="17" t="s">
        <v>4745</v>
      </c>
      <c r="C688" s="985"/>
      <c r="D688" s="276">
        <v>8</v>
      </c>
      <c r="E688" s="985"/>
      <c r="F688" s="1342"/>
      <c r="G688" s="1352"/>
      <c r="H688" s="1348"/>
      <c r="I688" s="922"/>
      <c r="J688" s="1348"/>
      <c r="K688" s="1051"/>
      <c r="L688" s="1051"/>
      <c r="M688" s="922"/>
      <c r="N688" s="922"/>
      <c r="O688" s="985"/>
      <c r="P688" s="1336"/>
      <c r="Q688" s="1338"/>
      <c r="R688" s="1034">
        <v>46</v>
      </c>
    </row>
    <row r="689" spans="1:18">
      <c r="A689" s="1034">
        <v>47</v>
      </c>
      <c r="B689" s="17" t="s">
        <v>4747</v>
      </c>
      <c r="C689" s="985"/>
      <c r="D689" s="2906">
        <v>0</v>
      </c>
      <c r="E689" s="985"/>
      <c r="F689" s="1342"/>
      <c r="G689" s="1352"/>
      <c r="H689" s="1348"/>
      <c r="I689" s="922"/>
      <c r="J689" s="1348"/>
      <c r="K689" s="1051"/>
      <c r="L689" s="1051"/>
      <c r="M689" s="922"/>
      <c r="N689" s="922"/>
      <c r="O689" s="985"/>
      <c r="P689" s="1336"/>
      <c r="Q689" s="1338"/>
      <c r="R689" s="1034">
        <v>47</v>
      </c>
    </row>
    <row r="690" spans="1:18">
      <c r="A690" s="1034">
        <v>48</v>
      </c>
      <c r="B690" s="17"/>
      <c r="C690" s="985"/>
      <c r="D690" s="276">
        <v>308</v>
      </c>
      <c r="E690" s="985"/>
      <c r="F690" s="1342"/>
      <c r="G690" s="1352"/>
      <c r="H690" s="1348"/>
      <c r="I690" s="922"/>
      <c r="J690" s="1348"/>
      <c r="K690" s="1051"/>
      <c r="L690" s="1051"/>
      <c r="M690" s="17"/>
      <c r="N690" s="922"/>
      <c r="O690" s="985"/>
      <c r="P690" s="1336"/>
      <c r="Q690" s="1338"/>
      <c r="R690" s="1034">
        <v>48</v>
      </c>
    </row>
    <row r="691" spans="1:18">
      <c r="A691" s="1034">
        <v>49</v>
      </c>
      <c r="B691" s="17"/>
      <c r="C691" s="985"/>
      <c r="D691" s="17"/>
      <c r="E691" s="985"/>
      <c r="F691" s="1342"/>
      <c r="G691" s="1352"/>
      <c r="H691" s="1348"/>
      <c r="I691" s="922"/>
      <c r="J691" s="1348"/>
      <c r="K691" s="1051"/>
      <c r="L691" s="1051"/>
      <c r="M691" s="922"/>
      <c r="N691" s="922"/>
      <c r="O691" s="985"/>
      <c r="P691" s="1336"/>
      <c r="Q691" s="1338"/>
      <c r="R691" s="1034">
        <v>49</v>
      </c>
    </row>
    <row r="692" spans="1:18">
      <c r="A692" s="1034">
        <v>50</v>
      </c>
      <c r="B692" s="17" t="s">
        <v>4744</v>
      </c>
      <c r="C692" s="985"/>
      <c r="D692" s="17"/>
      <c r="E692" s="985"/>
      <c r="F692" s="1342"/>
      <c r="G692" s="1352"/>
      <c r="H692" s="1348"/>
      <c r="I692" s="922"/>
      <c r="J692" s="1348"/>
      <c r="K692" s="1051"/>
      <c r="L692" s="1051"/>
      <c r="M692" s="17"/>
      <c r="N692" s="922"/>
      <c r="O692" s="985"/>
      <c r="P692" s="1336"/>
      <c r="Q692" s="1338"/>
      <c r="R692" s="1034">
        <v>50</v>
      </c>
    </row>
    <row r="693" spans="1:18">
      <c r="A693" s="1034">
        <v>51</v>
      </c>
      <c r="B693" s="17" t="s">
        <v>4745</v>
      </c>
      <c r="C693" s="985"/>
      <c r="D693" s="276">
        <v>361</v>
      </c>
      <c r="E693" s="985"/>
      <c r="F693" s="1342"/>
      <c r="G693" s="1352"/>
      <c r="H693" s="1348"/>
      <c r="I693" s="922"/>
      <c r="J693" s="1348"/>
      <c r="K693" s="1051"/>
      <c r="L693" s="1051"/>
      <c r="M693" s="17"/>
      <c r="N693" s="922"/>
      <c r="O693" s="985"/>
      <c r="P693" s="1336"/>
      <c r="Q693" s="1338"/>
      <c r="R693" s="1034">
        <v>51</v>
      </c>
    </row>
    <row r="694" spans="1:18">
      <c r="A694" s="1034">
        <v>52</v>
      </c>
      <c r="B694" s="17" t="s">
        <v>4746</v>
      </c>
      <c r="C694" s="985"/>
      <c r="D694" s="276">
        <v>348</v>
      </c>
      <c r="E694" s="985"/>
      <c r="F694" s="1342"/>
      <c r="G694" s="1352"/>
      <c r="H694" s="1348"/>
      <c r="I694" s="922"/>
      <c r="J694" s="1348"/>
      <c r="K694" s="1051"/>
      <c r="L694" s="1051"/>
      <c r="M694" s="922"/>
      <c r="N694" s="922"/>
      <c r="O694" s="985"/>
      <c r="P694" s="1336"/>
      <c r="Q694" s="1338"/>
      <c r="R694" s="1034">
        <v>52</v>
      </c>
    </row>
    <row r="695" spans="1:18">
      <c r="A695" s="1034">
        <v>53</v>
      </c>
      <c r="B695" s="17" t="s">
        <v>5213</v>
      </c>
      <c r="C695" s="985"/>
      <c r="D695" s="2906">
        <v>30</v>
      </c>
      <c r="E695" s="985"/>
      <c r="F695" s="1342"/>
      <c r="G695" s="1352"/>
      <c r="H695" s="1348"/>
      <c r="I695" s="922"/>
      <c r="J695" s="1348"/>
      <c r="K695" s="1051"/>
      <c r="L695" s="1051"/>
      <c r="M695" s="922"/>
      <c r="N695" s="922"/>
      <c r="O695" s="985"/>
      <c r="P695" s="1336"/>
      <c r="Q695" s="1338"/>
      <c r="R695" s="1034">
        <v>53</v>
      </c>
    </row>
    <row r="696" spans="1:18">
      <c r="A696" s="1034">
        <v>54</v>
      </c>
      <c r="B696" s="17"/>
      <c r="C696" s="985"/>
      <c r="D696" s="2907">
        <v>739</v>
      </c>
      <c r="E696" s="985"/>
      <c r="F696" s="1342"/>
      <c r="G696" s="1352"/>
      <c r="H696" s="1348"/>
      <c r="I696" s="922"/>
      <c r="J696" s="1348"/>
      <c r="K696" s="1051"/>
      <c r="L696" s="1051"/>
      <c r="M696" s="922"/>
      <c r="N696" s="922"/>
      <c r="O696" s="985"/>
      <c r="P696" s="1336"/>
      <c r="Q696" s="1338"/>
      <c r="R696" s="1034">
        <v>54</v>
      </c>
    </row>
    <row r="697" spans="1:18">
      <c r="A697" s="1034">
        <v>55</v>
      </c>
      <c r="B697" s="17"/>
      <c r="C697" s="985"/>
      <c r="D697" s="17"/>
      <c r="E697" s="985"/>
      <c r="F697" s="1342"/>
      <c r="G697" s="1352"/>
      <c r="H697" s="1348"/>
      <c r="I697" s="922"/>
      <c r="J697" s="1348"/>
      <c r="K697" s="1051"/>
      <c r="L697" s="1051"/>
      <c r="M697" s="17"/>
      <c r="N697" s="922"/>
      <c r="O697" s="985"/>
      <c r="P697" s="1336"/>
      <c r="Q697" s="1338"/>
      <c r="R697" s="1034">
        <v>55</v>
      </c>
    </row>
    <row r="698" spans="1:18">
      <c r="A698" s="1034">
        <v>56</v>
      </c>
      <c r="B698" s="17" t="s">
        <v>4748</v>
      </c>
      <c r="C698" s="985"/>
      <c r="D698" s="2907">
        <v>8</v>
      </c>
      <c r="E698" s="985"/>
      <c r="F698" s="1342"/>
      <c r="G698" s="1352"/>
      <c r="H698" s="1348"/>
      <c r="I698" s="922"/>
      <c r="J698" s="1348"/>
      <c r="K698" s="1051"/>
      <c r="L698" s="1051"/>
      <c r="M698" s="922"/>
      <c r="N698" s="922"/>
      <c r="O698" s="985"/>
      <c r="P698" s="1336"/>
      <c r="Q698" s="1338"/>
      <c r="R698" s="1034">
        <v>56</v>
      </c>
    </row>
    <row r="699" spans="1:18">
      <c r="A699" s="1034">
        <v>57</v>
      </c>
      <c r="B699" s="17"/>
      <c r="C699" s="985"/>
      <c r="D699" s="17"/>
      <c r="E699" s="985"/>
      <c r="F699" s="1342"/>
      <c r="G699" s="1352"/>
      <c r="H699" s="1348"/>
      <c r="I699" s="922"/>
      <c r="J699" s="1348"/>
      <c r="K699" s="1051"/>
      <c r="L699" s="1051"/>
      <c r="M699" s="922"/>
      <c r="N699" s="922"/>
      <c r="O699" s="985"/>
      <c r="P699" s="1336"/>
      <c r="Q699" s="1338"/>
      <c r="R699" s="1034">
        <v>57</v>
      </c>
    </row>
    <row r="700" spans="1:18">
      <c r="A700" s="1034">
        <v>58</v>
      </c>
      <c r="B700" s="17"/>
      <c r="C700" s="985"/>
      <c r="D700" s="17"/>
      <c r="E700" s="985"/>
      <c r="F700" s="1342"/>
      <c r="G700" s="1352"/>
      <c r="H700" s="1348"/>
      <c r="I700" s="922"/>
      <c r="J700" s="1348"/>
      <c r="K700" s="1051"/>
      <c r="L700" s="1051"/>
      <c r="M700" s="17"/>
      <c r="N700" s="922"/>
      <c r="O700" s="985"/>
      <c r="P700" s="1336"/>
      <c r="Q700" s="1338"/>
      <c r="R700" s="1034">
        <v>58</v>
      </c>
    </row>
    <row r="701" spans="1:18" ht="15.75" thickBot="1">
      <c r="A701" s="1053">
        <v>59</v>
      </c>
      <c r="B701" s="113"/>
      <c r="C701" s="1001"/>
      <c r="D701" s="113"/>
      <c r="E701" s="1001"/>
      <c r="F701" s="1343"/>
      <c r="G701" s="1353"/>
      <c r="H701" s="1349"/>
      <c r="I701" s="922"/>
      <c r="J701" s="1349"/>
      <c r="K701" s="1127"/>
      <c r="L701" s="1127"/>
      <c r="M701" s="974"/>
      <c r="N701" s="974"/>
      <c r="O701" s="1001"/>
      <c r="P701" s="1337"/>
      <c r="Q701" s="1339"/>
      <c r="R701" s="1053">
        <v>59</v>
      </c>
    </row>
    <row r="702" spans="1:18">
      <c r="A702" s="2897"/>
      <c r="B702" s="2897"/>
      <c r="C702" s="2897"/>
      <c r="D702" s="2897"/>
      <c r="E702" s="2897"/>
      <c r="F702" s="2897"/>
      <c r="G702" s="2897"/>
      <c r="H702" s="2897"/>
      <c r="I702" s="2897"/>
      <c r="J702" s="2897"/>
      <c r="K702" s="2897"/>
      <c r="L702" s="2897"/>
      <c r="M702" s="2897"/>
      <c r="N702" s="2897"/>
      <c r="O702" s="2897"/>
      <c r="P702" s="2897"/>
      <c r="Q702" s="2897"/>
      <c r="R702" s="2897"/>
    </row>
    <row r="703" spans="1:18">
      <c r="A703" s="69" t="s">
        <v>5144</v>
      </c>
      <c r="B703" s="923"/>
      <c r="C703" s="923"/>
      <c r="D703" s="923"/>
      <c r="E703" s="923"/>
      <c r="F703" s="923"/>
      <c r="G703" s="923"/>
      <c r="H703" s="923"/>
      <c r="I703" s="922"/>
      <c r="J703" s="69" t="s">
        <v>5145</v>
      </c>
      <c r="K703" s="923"/>
      <c r="L703" s="923"/>
      <c r="M703" s="923"/>
      <c r="N703" s="923"/>
      <c r="O703" s="923"/>
      <c r="P703" s="923"/>
      <c r="Q703" s="923"/>
      <c r="R703" s="923"/>
    </row>
    <row r="706" spans="1:18" ht="16.5" thickBot="1">
      <c r="A706" s="990" t="str">
        <f>'Data Sheet'!$C$25</f>
        <v xml:space="preserve"> New York State Electric &amp; Gas Corporation</v>
      </c>
      <c r="B706" s="974"/>
      <c r="C706" s="974"/>
      <c r="D706" s="974"/>
      <c r="E706" s="974"/>
      <c r="F706" s="1054" t="str">
        <f>'Data Sheet'!$C$40</f>
        <v xml:space="preserve"> </v>
      </c>
      <c r="G706" s="974" t="str">
        <f>'Data Sheet'!$C$38</f>
        <v>12/31/2016</v>
      </c>
      <c r="H706" s="1036"/>
      <c r="I706" s="922"/>
      <c r="J706" s="990" t="str">
        <f>'Data Sheet'!$C$25</f>
        <v xml:space="preserve"> New York State Electric &amp; Gas Corporation</v>
      </c>
      <c r="K706" s="974"/>
      <c r="L706" s="974"/>
      <c r="M706" s="974"/>
      <c r="N706" s="974"/>
      <c r="O706" s="974"/>
      <c r="P706" s="1054" t="str">
        <f>'Data Sheet'!$C$40</f>
        <v xml:space="preserve"> </v>
      </c>
      <c r="Q706" s="974" t="str">
        <f>'Data Sheet'!$C$38</f>
        <v>12/31/2016</v>
      </c>
      <c r="R706" s="974"/>
    </row>
    <row r="707" spans="1:18" ht="16.5" thickBot="1">
      <c r="A707" s="645" t="s">
        <v>3401</v>
      </c>
      <c r="B707" s="580"/>
      <c r="C707" s="580"/>
      <c r="D707" s="1036"/>
      <c r="E707" s="1036"/>
      <c r="F707" s="1038"/>
      <c r="G707" s="1038"/>
      <c r="H707" s="1047"/>
      <c r="I707" s="922"/>
      <c r="J707" s="645" t="s">
        <v>3401</v>
      </c>
      <c r="K707" s="580"/>
      <c r="L707" s="580"/>
      <c r="M707" s="1036"/>
      <c r="N707" s="1036"/>
      <c r="O707" s="1036"/>
      <c r="P707" s="1038"/>
      <c r="Q707" s="1038"/>
      <c r="R707" s="1047"/>
    </row>
    <row r="708" spans="1:18">
      <c r="A708" s="1030"/>
      <c r="B708" s="922"/>
      <c r="C708" s="985"/>
      <c r="D708" s="967"/>
      <c r="E708" s="935"/>
      <c r="F708" s="923"/>
      <c r="G708" s="923"/>
      <c r="H708" s="1015"/>
      <c r="I708" s="922"/>
      <c r="J708" s="1030"/>
      <c r="K708" s="985"/>
      <c r="L708" s="985"/>
      <c r="M708" s="923" t="s">
        <v>3187</v>
      </c>
      <c r="N708" s="923"/>
      <c r="O708" s="923"/>
      <c r="P708" s="923"/>
      <c r="Q708" s="983"/>
      <c r="R708" s="1040"/>
    </row>
    <row r="709" spans="1:18" ht="15.75" thickBot="1">
      <c r="A709" s="1043"/>
      <c r="B709" s="967"/>
      <c r="C709" s="935"/>
      <c r="D709" s="967"/>
      <c r="E709" s="935"/>
      <c r="F709" s="1036" t="s">
        <v>3188</v>
      </c>
      <c r="G709" s="1036"/>
      <c r="H709" s="1047"/>
      <c r="I709" s="922"/>
      <c r="J709" s="1043" t="s">
        <v>3189</v>
      </c>
      <c r="K709" s="935" t="s">
        <v>3190</v>
      </c>
      <c r="L709" s="935" t="s">
        <v>3190</v>
      </c>
      <c r="M709" s="1036" t="s">
        <v>3191</v>
      </c>
      <c r="N709" s="1036"/>
      <c r="O709" s="1036"/>
      <c r="P709" s="1036"/>
      <c r="Q709" s="1047"/>
      <c r="R709" s="935"/>
    </row>
    <row r="710" spans="1:18">
      <c r="A710" s="1043"/>
      <c r="B710" s="967"/>
      <c r="C710" s="935"/>
      <c r="D710" s="967"/>
      <c r="E710" s="935"/>
      <c r="F710" s="935"/>
      <c r="G710" s="983"/>
      <c r="H710" s="935"/>
      <c r="I710" s="922"/>
      <c r="J710" s="1043" t="s">
        <v>3192</v>
      </c>
      <c r="K710" s="935" t="s">
        <v>3193</v>
      </c>
      <c r="L710" s="935" t="s">
        <v>3194</v>
      </c>
      <c r="M710" s="967"/>
      <c r="N710" s="967"/>
      <c r="O710" s="935"/>
      <c r="P710" s="935"/>
      <c r="Q710" s="983"/>
      <c r="R710" s="935"/>
    </row>
    <row r="711" spans="1:18">
      <c r="A711" s="1043" t="s">
        <v>1718</v>
      </c>
      <c r="B711" s="923" t="s">
        <v>3195</v>
      </c>
      <c r="C711" s="983"/>
      <c r="D711" s="923" t="s">
        <v>3196</v>
      </c>
      <c r="E711" s="983"/>
      <c r="F711" s="935"/>
      <c r="G711" s="983"/>
      <c r="H711" s="935"/>
      <c r="I711" s="922"/>
      <c r="J711" s="1043" t="s">
        <v>3197</v>
      </c>
      <c r="K711" s="935" t="s">
        <v>3198</v>
      </c>
      <c r="L711" s="935" t="s">
        <v>3193</v>
      </c>
      <c r="M711" s="923"/>
      <c r="N711" s="923"/>
      <c r="O711" s="983"/>
      <c r="P711" s="935" t="s">
        <v>1776</v>
      </c>
      <c r="Q711" s="983" t="s">
        <v>3199</v>
      </c>
      <c r="R711" s="935" t="s">
        <v>1718</v>
      </c>
    </row>
    <row r="712" spans="1:18">
      <c r="A712" s="1043" t="s">
        <v>1721</v>
      </c>
      <c r="B712" s="922"/>
      <c r="C712" s="985"/>
      <c r="D712" s="967"/>
      <c r="E712" s="935"/>
      <c r="F712" s="935" t="s">
        <v>1828</v>
      </c>
      <c r="G712" s="983" t="s">
        <v>3200</v>
      </c>
      <c r="H712" s="935" t="s">
        <v>3201</v>
      </c>
      <c r="I712" s="922"/>
      <c r="J712" s="1043" t="s">
        <v>3202</v>
      </c>
      <c r="K712" s="935" t="s">
        <v>4</v>
      </c>
      <c r="L712" s="935" t="s">
        <v>3198</v>
      </c>
      <c r="M712" s="923" t="s">
        <v>3203</v>
      </c>
      <c r="N712" s="923"/>
      <c r="O712" s="983"/>
      <c r="P712" s="935" t="s">
        <v>3204</v>
      </c>
      <c r="Q712" s="983" t="s">
        <v>3205</v>
      </c>
      <c r="R712" s="935" t="s">
        <v>1721</v>
      </c>
    </row>
    <row r="713" spans="1:18">
      <c r="A713" s="1034"/>
      <c r="B713" s="922"/>
      <c r="C713" s="935"/>
      <c r="D713" s="922"/>
      <c r="E713" s="935"/>
      <c r="F713" s="935"/>
      <c r="G713" s="983"/>
      <c r="H713" s="985"/>
      <c r="I713" s="922"/>
      <c r="J713" s="1034"/>
      <c r="K713" s="985"/>
      <c r="L713" s="935"/>
      <c r="M713" s="922"/>
      <c r="N713" s="922"/>
      <c r="O713" s="935"/>
      <c r="P713" s="935"/>
      <c r="Q713" s="935"/>
      <c r="R713" s="985"/>
    </row>
    <row r="714" spans="1:18" ht="15.75" thickBot="1">
      <c r="A714" s="1053"/>
      <c r="B714" s="1036" t="s">
        <v>3007</v>
      </c>
      <c r="C714" s="1047"/>
      <c r="D714" s="1036" t="s">
        <v>3008</v>
      </c>
      <c r="E714" s="1047"/>
      <c r="F714" s="1046" t="s">
        <v>3009</v>
      </c>
      <c r="G714" s="1047" t="s">
        <v>3010</v>
      </c>
      <c r="H714" s="1047" t="s">
        <v>2337</v>
      </c>
      <c r="I714" s="922"/>
      <c r="J714" s="1045" t="s">
        <v>2338</v>
      </c>
      <c r="K714" s="1045" t="s">
        <v>2339</v>
      </c>
      <c r="L714" s="1045" t="s">
        <v>2340</v>
      </c>
      <c r="M714" s="1036" t="s">
        <v>2341</v>
      </c>
      <c r="N714" s="1036"/>
      <c r="O714" s="1047"/>
      <c r="P714" s="1046" t="s">
        <v>2342</v>
      </c>
      <c r="Q714" s="1046" t="s">
        <v>2343</v>
      </c>
      <c r="R714" s="1046"/>
    </row>
    <row r="715" spans="1:18">
      <c r="A715" s="1034">
        <v>1</v>
      </c>
      <c r="B715" s="17"/>
      <c r="C715" s="985"/>
      <c r="D715" s="17"/>
      <c r="E715" s="983"/>
      <c r="F715" s="2900"/>
      <c r="G715" s="2901"/>
      <c r="H715" s="1348"/>
      <c r="I715" s="922"/>
      <c r="J715" s="1348"/>
      <c r="K715" s="1051"/>
      <c r="L715" s="1051"/>
      <c r="M715" s="922"/>
      <c r="N715" s="922"/>
      <c r="O715" s="983"/>
      <c r="P715" s="1336"/>
      <c r="Q715" s="1338"/>
      <c r="R715" s="1034">
        <v>1</v>
      </c>
    </row>
    <row r="716" spans="1:18">
      <c r="A716" s="1034">
        <v>2</v>
      </c>
      <c r="B716" s="17"/>
      <c r="C716" s="985"/>
      <c r="D716" s="17"/>
      <c r="E716" s="935"/>
      <c r="F716" s="2900"/>
      <c r="G716" s="2901"/>
      <c r="H716" s="1348"/>
      <c r="I716" s="922"/>
      <c r="J716" s="1348"/>
      <c r="K716" s="1051"/>
      <c r="L716" s="1051"/>
      <c r="M716" s="922"/>
      <c r="N716" s="922"/>
      <c r="O716" s="935"/>
      <c r="P716" s="1336"/>
      <c r="Q716" s="1338"/>
      <c r="R716" s="1034">
        <v>2</v>
      </c>
    </row>
    <row r="717" spans="1:18">
      <c r="A717" s="1034">
        <v>3</v>
      </c>
      <c r="B717" s="17"/>
      <c r="C717" s="985"/>
      <c r="D717" s="17"/>
      <c r="E717" s="935"/>
      <c r="F717" s="2900"/>
      <c r="G717" s="2901"/>
      <c r="H717" s="1348"/>
      <c r="I717" s="922"/>
      <c r="J717" s="1348"/>
      <c r="K717" s="1051"/>
      <c r="L717" s="1051"/>
      <c r="M717" s="922"/>
      <c r="N717" s="922"/>
      <c r="O717" s="935"/>
      <c r="P717" s="1336"/>
      <c r="Q717" s="1338"/>
      <c r="R717" s="1034">
        <v>3</v>
      </c>
    </row>
    <row r="718" spans="1:18">
      <c r="A718" s="1034">
        <v>4</v>
      </c>
      <c r="B718" s="17"/>
      <c r="C718" s="985"/>
      <c r="D718" s="17"/>
      <c r="E718" s="935"/>
      <c r="F718" s="2900"/>
      <c r="G718" s="2901"/>
      <c r="H718" s="1348"/>
      <c r="I718" s="922"/>
      <c r="J718" s="1348"/>
      <c r="K718" s="1051"/>
      <c r="L718" s="1051"/>
      <c r="M718" s="922"/>
      <c r="N718" s="922"/>
      <c r="O718" s="935"/>
      <c r="P718" s="1336"/>
      <c r="Q718" s="1338"/>
      <c r="R718" s="1034">
        <v>4</v>
      </c>
    </row>
    <row r="719" spans="1:18">
      <c r="A719" s="1034">
        <v>5</v>
      </c>
      <c r="B719" s="17"/>
      <c r="C719" s="985"/>
      <c r="D719" s="17"/>
      <c r="E719" s="935"/>
      <c r="F719" s="2900"/>
      <c r="G719" s="2901"/>
      <c r="H719" s="1348"/>
      <c r="I719" s="922"/>
      <c r="J719" s="1348"/>
      <c r="K719" s="1051"/>
      <c r="L719" s="1051"/>
      <c r="M719" s="922"/>
      <c r="N719" s="922"/>
      <c r="O719" s="935"/>
      <c r="P719" s="1336"/>
      <c r="Q719" s="1338"/>
      <c r="R719" s="1034">
        <v>5</v>
      </c>
    </row>
    <row r="720" spans="1:18">
      <c r="A720" s="1049">
        <v>6</v>
      </c>
      <c r="B720" s="17"/>
      <c r="C720" s="985"/>
      <c r="D720" s="17"/>
      <c r="E720" s="985"/>
      <c r="F720" s="1342"/>
      <c r="G720" s="1352"/>
      <c r="H720" s="1348"/>
      <c r="I720" s="922"/>
      <c r="J720" s="1354"/>
      <c r="K720" s="1051"/>
      <c r="L720" s="1051"/>
      <c r="M720" s="922"/>
      <c r="N720" s="922"/>
      <c r="O720" s="985"/>
      <c r="P720" s="1336"/>
      <c r="Q720" s="1338"/>
      <c r="R720" s="1049">
        <v>6</v>
      </c>
    </row>
    <row r="721" spans="1:18">
      <c r="A721" s="1049">
        <v>7</v>
      </c>
      <c r="B721" s="17"/>
      <c r="C721" s="985"/>
      <c r="D721" s="17"/>
      <c r="E721" s="985"/>
      <c r="F721" s="1342"/>
      <c r="G721" s="1352"/>
      <c r="H721" s="1348"/>
      <c r="I721" s="922"/>
      <c r="J721" s="1354"/>
      <c r="K721" s="1051"/>
      <c r="L721" s="1051"/>
      <c r="M721" s="17"/>
      <c r="N721" s="922"/>
      <c r="O721" s="985"/>
      <c r="P721" s="1336"/>
      <c r="Q721" s="1338"/>
      <c r="R721" s="1049">
        <v>7</v>
      </c>
    </row>
    <row r="722" spans="1:18">
      <c r="A722" s="1049">
        <v>8</v>
      </c>
      <c r="B722" s="17"/>
      <c r="C722" s="985"/>
      <c r="D722" s="17"/>
      <c r="E722" s="985"/>
      <c r="F722" s="1342"/>
      <c r="G722" s="1352"/>
      <c r="H722" s="1348"/>
      <c r="I722" s="922"/>
      <c r="J722" s="1354"/>
      <c r="K722" s="1051"/>
      <c r="L722" s="1051"/>
      <c r="M722" s="922"/>
      <c r="N722" s="922"/>
      <c r="O722" s="985"/>
      <c r="P722" s="1336"/>
      <c r="Q722" s="1338"/>
      <c r="R722" s="1049">
        <v>8</v>
      </c>
    </row>
    <row r="723" spans="1:18">
      <c r="A723" s="1049">
        <v>9</v>
      </c>
      <c r="B723" s="17"/>
      <c r="C723" s="985"/>
      <c r="D723" s="17"/>
      <c r="E723" s="985"/>
      <c r="F723" s="1342"/>
      <c r="G723" s="1352"/>
      <c r="H723" s="1348"/>
      <c r="I723" s="922"/>
      <c r="J723" s="1354"/>
      <c r="K723" s="1051"/>
      <c r="L723" s="1051"/>
      <c r="M723" s="17"/>
      <c r="N723" s="922"/>
      <c r="O723" s="985"/>
      <c r="P723" s="1336"/>
      <c r="Q723" s="1338"/>
      <c r="R723" s="1049">
        <v>9</v>
      </c>
    </row>
    <row r="724" spans="1:18">
      <c r="A724" s="1049">
        <v>10</v>
      </c>
      <c r="B724" s="17"/>
      <c r="C724" s="985"/>
      <c r="D724" s="17"/>
      <c r="E724" s="985"/>
      <c r="F724" s="1342"/>
      <c r="G724" s="1352"/>
      <c r="H724" s="1348"/>
      <c r="I724" s="922"/>
      <c r="J724" s="1354"/>
      <c r="K724" s="1051"/>
      <c r="L724" s="1051"/>
      <c r="M724" s="922"/>
      <c r="N724" s="922"/>
      <c r="O724" s="985"/>
      <c r="P724" s="1336"/>
      <c r="Q724" s="1338"/>
      <c r="R724" s="1049">
        <v>10</v>
      </c>
    </row>
    <row r="725" spans="1:18">
      <c r="A725" s="1049">
        <v>11</v>
      </c>
      <c r="B725" s="17"/>
      <c r="C725" s="985"/>
      <c r="D725" s="17"/>
      <c r="E725" s="985"/>
      <c r="F725" s="1342"/>
      <c r="G725" s="1352"/>
      <c r="H725" s="1348"/>
      <c r="I725" s="922"/>
      <c r="J725" s="1354"/>
      <c r="K725" s="1051"/>
      <c r="L725" s="1051"/>
      <c r="M725" s="922"/>
      <c r="N725" s="922"/>
      <c r="O725" s="985"/>
      <c r="P725" s="1336"/>
      <c r="Q725" s="1338"/>
      <c r="R725" s="1049">
        <v>11</v>
      </c>
    </row>
    <row r="726" spans="1:18">
      <c r="A726" s="1049">
        <v>12</v>
      </c>
      <c r="B726" s="17"/>
      <c r="C726" s="985"/>
      <c r="D726" s="17"/>
      <c r="E726" s="985"/>
      <c r="F726" s="1342"/>
      <c r="G726" s="1352"/>
      <c r="H726" s="1348"/>
      <c r="I726" s="922"/>
      <c r="J726" s="1354"/>
      <c r="K726" s="1051"/>
      <c r="L726" s="1051"/>
      <c r="M726" s="922"/>
      <c r="N726" s="922"/>
      <c r="O726" s="985"/>
      <c r="P726" s="1336"/>
      <c r="Q726" s="1338"/>
      <c r="R726" s="1049">
        <v>12</v>
      </c>
    </row>
    <row r="727" spans="1:18">
      <c r="A727" s="1049">
        <v>13</v>
      </c>
      <c r="B727" s="17"/>
      <c r="C727" s="985"/>
      <c r="D727" s="17"/>
      <c r="E727" s="985"/>
      <c r="F727" s="1342"/>
      <c r="G727" s="1352"/>
      <c r="H727" s="1348"/>
      <c r="I727" s="922"/>
      <c r="J727" s="1354"/>
      <c r="K727" s="1051"/>
      <c r="L727" s="1051"/>
      <c r="M727" s="922"/>
      <c r="N727" s="922"/>
      <c r="O727" s="985"/>
      <c r="P727" s="1336"/>
      <c r="Q727" s="1338"/>
      <c r="R727" s="1049">
        <v>13</v>
      </c>
    </row>
    <row r="728" spans="1:18">
      <c r="A728" s="1049">
        <v>14</v>
      </c>
      <c r="B728" s="17"/>
      <c r="C728" s="985"/>
      <c r="D728" s="17"/>
      <c r="E728" s="985"/>
      <c r="F728" s="1342"/>
      <c r="G728" s="1352"/>
      <c r="H728" s="1348"/>
      <c r="I728" s="922"/>
      <c r="J728" s="1354"/>
      <c r="K728" s="1051"/>
      <c r="L728" s="1051"/>
      <c r="M728" s="922"/>
      <c r="N728" s="922"/>
      <c r="O728" s="985"/>
      <c r="P728" s="1336"/>
      <c r="Q728" s="1338"/>
      <c r="R728" s="1049">
        <v>14</v>
      </c>
    </row>
    <row r="729" spans="1:18">
      <c r="A729" s="1049">
        <v>15</v>
      </c>
      <c r="B729" s="17"/>
      <c r="C729" s="985"/>
      <c r="D729" s="17"/>
      <c r="E729" s="985"/>
      <c r="F729" s="1342"/>
      <c r="G729" s="1352"/>
      <c r="H729" s="1348"/>
      <c r="I729" s="922"/>
      <c r="J729" s="1354"/>
      <c r="K729" s="1051"/>
      <c r="L729" s="1051"/>
      <c r="M729" s="922"/>
      <c r="N729" s="922"/>
      <c r="O729" s="985"/>
      <c r="P729" s="1336"/>
      <c r="Q729" s="1338"/>
      <c r="R729" s="1049">
        <v>15</v>
      </c>
    </row>
    <row r="730" spans="1:18">
      <c r="A730" s="1049">
        <v>16</v>
      </c>
      <c r="B730" s="17"/>
      <c r="C730" s="985"/>
      <c r="D730" s="17"/>
      <c r="E730" s="985"/>
      <c r="F730" s="1342"/>
      <c r="G730" s="1352"/>
      <c r="H730" s="1348"/>
      <c r="I730" s="922"/>
      <c r="J730" s="1354"/>
      <c r="K730" s="1051"/>
      <c r="L730" s="1051"/>
      <c r="M730" s="17"/>
      <c r="N730" s="922"/>
      <c r="O730" s="985"/>
      <c r="P730" s="1336"/>
      <c r="Q730" s="1338"/>
      <c r="R730" s="1049">
        <v>16</v>
      </c>
    </row>
    <row r="731" spans="1:18">
      <c r="A731" s="1034">
        <v>17</v>
      </c>
      <c r="B731" s="17"/>
      <c r="C731" s="985"/>
      <c r="D731" s="17"/>
      <c r="E731" s="985"/>
      <c r="F731" s="1342"/>
      <c r="G731" s="1352"/>
      <c r="H731" s="1348"/>
      <c r="I731" s="922"/>
      <c r="J731" s="1348"/>
      <c r="K731" s="1051"/>
      <c r="L731" s="1051"/>
      <c r="M731" s="922"/>
      <c r="N731" s="922"/>
      <c r="O731" s="985"/>
      <c r="P731" s="1336"/>
      <c r="Q731" s="1338"/>
      <c r="R731" s="1034">
        <v>17</v>
      </c>
    </row>
    <row r="732" spans="1:18">
      <c r="A732" s="1034">
        <v>18</v>
      </c>
      <c r="B732" s="17"/>
      <c r="C732" s="985"/>
      <c r="D732" s="17"/>
      <c r="E732" s="985"/>
      <c r="F732" s="1342"/>
      <c r="G732" s="1352"/>
      <c r="H732" s="1348"/>
      <c r="I732" s="922"/>
      <c r="J732" s="1348"/>
      <c r="K732" s="1051"/>
      <c r="L732" s="1051"/>
      <c r="M732" s="922"/>
      <c r="N732" s="922"/>
      <c r="O732" s="985"/>
      <c r="P732" s="1336"/>
      <c r="Q732" s="1338"/>
      <c r="R732" s="1034">
        <v>18</v>
      </c>
    </row>
    <row r="733" spans="1:18">
      <c r="A733" s="1034">
        <v>19</v>
      </c>
      <c r="B733" s="17"/>
      <c r="C733" s="985"/>
      <c r="D733" s="17"/>
      <c r="E733" s="985"/>
      <c r="F733" s="1342"/>
      <c r="G733" s="1352"/>
      <c r="H733" s="1348"/>
      <c r="I733" s="922"/>
      <c r="J733" s="1348"/>
      <c r="K733" s="1051"/>
      <c r="L733" s="1051"/>
      <c r="M733" s="922"/>
      <c r="N733" s="922"/>
      <c r="O733" s="985"/>
      <c r="P733" s="1336"/>
      <c r="Q733" s="1338"/>
      <c r="R733" s="1034">
        <v>19</v>
      </c>
    </row>
    <row r="734" spans="1:18">
      <c r="A734" s="1034">
        <v>20</v>
      </c>
      <c r="B734" s="17"/>
      <c r="C734" s="985"/>
      <c r="D734" s="17"/>
      <c r="E734" s="985"/>
      <c r="F734" s="1342"/>
      <c r="G734" s="1352"/>
      <c r="H734" s="1348"/>
      <c r="I734" s="922"/>
      <c r="J734" s="1348"/>
      <c r="K734" s="1051"/>
      <c r="L734" s="1051"/>
      <c r="M734" s="922"/>
      <c r="N734" s="922"/>
      <c r="O734" s="985"/>
      <c r="P734" s="1336"/>
      <c r="Q734" s="1338"/>
      <c r="R734" s="1034">
        <v>20</v>
      </c>
    </row>
    <row r="735" spans="1:18">
      <c r="A735" s="1034">
        <v>21</v>
      </c>
      <c r="B735" s="17"/>
      <c r="C735" s="985"/>
      <c r="D735" s="17"/>
      <c r="E735" s="985"/>
      <c r="F735" s="1342"/>
      <c r="G735" s="1352"/>
      <c r="H735" s="1348"/>
      <c r="I735" s="922"/>
      <c r="J735" s="1348"/>
      <c r="K735" s="1051"/>
      <c r="L735" s="1051"/>
      <c r="M735" s="922"/>
      <c r="N735" s="922"/>
      <c r="O735" s="985"/>
      <c r="P735" s="1336"/>
      <c r="Q735" s="1338"/>
      <c r="R735" s="1034">
        <v>21</v>
      </c>
    </row>
    <row r="736" spans="1:18">
      <c r="A736" s="1034">
        <v>22</v>
      </c>
      <c r="B736" s="17"/>
      <c r="C736" s="985"/>
      <c r="D736" s="17"/>
      <c r="E736" s="985"/>
      <c r="F736" s="1342"/>
      <c r="G736" s="1352"/>
      <c r="H736" s="1348"/>
      <c r="I736" s="922"/>
      <c r="J736" s="1348"/>
      <c r="K736" s="1051"/>
      <c r="L736" s="1051"/>
      <c r="M736" s="17"/>
      <c r="N736" s="922"/>
      <c r="O736" s="985"/>
      <c r="P736" s="1336"/>
      <c r="Q736" s="1338"/>
      <c r="R736" s="1034">
        <v>22</v>
      </c>
    </row>
    <row r="737" spans="1:18">
      <c r="A737" s="1034">
        <v>23</v>
      </c>
      <c r="B737" s="17"/>
      <c r="C737" s="985"/>
      <c r="D737" s="17"/>
      <c r="E737" s="985"/>
      <c r="F737" s="1342"/>
      <c r="G737" s="1352"/>
      <c r="H737" s="1348"/>
      <c r="I737" s="922"/>
      <c r="J737" s="1348"/>
      <c r="K737" s="1051"/>
      <c r="L737" s="1051"/>
      <c r="M737" s="922"/>
      <c r="N737" s="922"/>
      <c r="O737" s="985"/>
      <c r="P737" s="1336"/>
      <c r="Q737" s="1338"/>
      <c r="R737" s="1034">
        <v>23</v>
      </c>
    </row>
    <row r="738" spans="1:18">
      <c r="A738" s="1034">
        <v>24</v>
      </c>
      <c r="B738" s="17"/>
      <c r="C738" s="985"/>
      <c r="D738" s="17"/>
      <c r="E738" s="985"/>
      <c r="F738" s="1342"/>
      <c r="G738" s="1352"/>
      <c r="H738" s="1348"/>
      <c r="I738" s="922"/>
      <c r="J738" s="1348"/>
      <c r="K738" s="1051"/>
      <c r="L738" s="1051"/>
      <c r="M738" s="922"/>
      <c r="N738" s="922"/>
      <c r="O738" s="985"/>
      <c r="P738" s="1336"/>
      <c r="Q738" s="1338"/>
      <c r="R738" s="1034">
        <v>24</v>
      </c>
    </row>
    <row r="739" spans="1:18">
      <c r="A739" s="1034">
        <v>25</v>
      </c>
      <c r="B739" s="17"/>
      <c r="C739" s="985"/>
      <c r="D739" s="17"/>
      <c r="E739" s="985"/>
      <c r="F739" s="1342"/>
      <c r="G739" s="1352"/>
      <c r="H739" s="1348"/>
      <c r="I739" s="922"/>
      <c r="J739" s="1348"/>
      <c r="K739" s="1051"/>
      <c r="L739" s="1051"/>
      <c r="M739" s="17"/>
      <c r="N739" s="922"/>
      <c r="O739" s="985"/>
      <c r="P739" s="1336"/>
      <c r="Q739" s="1338"/>
      <c r="R739" s="1034">
        <v>25</v>
      </c>
    </row>
    <row r="740" spans="1:18">
      <c r="A740" s="1034">
        <v>26</v>
      </c>
      <c r="B740" s="17"/>
      <c r="C740" s="985"/>
      <c r="D740" s="17"/>
      <c r="E740" s="985"/>
      <c r="F740" s="1342"/>
      <c r="G740" s="1352"/>
      <c r="H740" s="1348"/>
      <c r="I740" s="922"/>
      <c r="J740" s="1348"/>
      <c r="K740" s="1051"/>
      <c r="L740" s="1051"/>
      <c r="M740" s="922"/>
      <c r="N740" s="922"/>
      <c r="O740" s="985"/>
      <c r="P740" s="1336"/>
      <c r="Q740" s="1338"/>
      <c r="R740" s="1034">
        <v>26</v>
      </c>
    </row>
    <row r="741" spans="1:18">
      <c r="A741" s="1034">
        <v>27</v>
      </c>
      <c r="B741" s="17"/>
      <c r="C741" s="985"/>
      <c r="D741" s="17"/>
      <c r="E741" s="985"/>
      <c r="F741" s="1342"/>
      <c r="G741" s="1352"/>
      <c r="H741" s="1348"/>
      <c r="I741" s="922"/>
      <c r="J741" s="1348"/>
      <c r="K741" s="1051"/>
      <c r="L741" s="1051"/>
      <c r="M741" s="922"/>
      <c r="N741" s="922"/>
      <c r="O741" s="985"/>
      <c r="P741" s="1336"/>
      <c r="Q741" s="1338"/>
      <c r="R741" s="1034">
        <v>27</v>
      </c>
    </row>
    <row r="742" spans="1:18">
      <c r="A742" s="1034">
        <v>28</v>
      </c>
      <c r="B742" s="17"/>
      <c r="C742" s="985"/>
      <c r="D742" s="17"/>
      <c r="E742" s="985"/>
      <c r="F742" s="1342"/>
      <c r="G742" s="1352"/>
      <c r="H742" s="1348"/>
      <c r="I742" s="922"/>
      <c r="J742" s="1348"/>
      <c r="K742" s="1051"/>
      <c r="L742" s="1051"/>
      <c r="M742" s="17"/>
      <c r="N742" s="922"/>
      <c r="O742" s="985"/>
      <c r="P742" s="1336"/>
      <c r="Q742" s="1338"/>
      <c r="R742" s="1034">
        <v>28</v>
      </c>
    </row>
    <row r="743" spans="1:18">
      <c r="A743" s="1034">
        <v>29</v>
      </c>
      <c r="B743" s="17"/>
      <c r="C743" s="985"/>
      <c r="D743" s="17"/>
      <c r="E743" s="985"/>
      <c r="F743" s="1342"/>
      <c r="G743" s="1352"/>
      <c r="H743" s="1348"/>
      <c r="I743" s="922"/>
      <c r="J743" s="1348"/>
      <c r="K743" s="1051"/>
      <c r="L743" s="1051"/>
      <c r="M743" s="922"/>
      <c r="N743" s="922"/>
      <c r="O743" s="985"/>
      <c r="P743" s="1336"/>
      <c r="Q743" s="1338"/>
      <c r="R743" s="1034">
        <v>29</v>
      </c>
    </row>
    <row r="744" spans="1:18">
      <c r="A744" s="1034">
        <v>30</v>
      </c>
      <c r="B744" s="17"/>
      <c r="C744" s="985"/>
      <c r="D744" s="17"/>
      <c r="E744" s="985"/>
      <c r="F744" s="1342"/>
      <c r="G744" s="1352"/>
      <c r="H744" s="1348"/>
      <c r="I744" s="922"/>
      <c r="J744" s="1348"/>
      <c r="K744" s="1051"/>
      <c r="L744" s="1051"/>
      <c r="M744" s="922"/>
      <c r="N744" s="922"/>
      <c r="O744" s="985"/>
      <c r="P744" s="1336"/>
      <c r="Q744" s="1338"/>
      <c r="R744" s="1034">
        <v>30</v>
      </c>
    </row>
    <row r="745" spans="1:18">
      <c r="A745" s="1034">
        <v>31</v>
      </c>
      <c r="B745" s="17"/>
      <c r="C745" s="985"/>
      <c r="D745" s="17"/>
      <c r="E745" s="985"/>
      <c r="F745" s="1342"/>
      <c r="G745" s="1352"/>
      <c r="H745" s="1348"/>
      <c r="I745" s="922"/>
      <c r="J745" s="1348"/>
      <c r="K745" s="1051"/>
      <c r="L745" s="1051"/>
      <c r="M745" s="922"/>
      <c r="N745" s="922"/>
      <c r="O745" s="985"/>
      <c r="P745" s="1336"/>
      <c r="Q745" s="1338"/>
      <c r="R745" s="1034">
        <v>31</v>
      </c>
    </row>
    <row r="746" spans="1:18">
      <c r="A746" s="1034">
        <v>32</v>
      </c>
      <c r="B746" s="17"/>
      <c r="C746" s="985"/>
      <c r="D746" s="17"/>
      <c r="E746" s="985"/>
      <c r="F746" s="1342"/>
      <c r="G746" s="1352"/>
      <c r="H746" s="1348"/>
      <c r="I746" s="922"/>
      <c r="J746" s="1348"/>
      <c r="K746" s="1051"/>
      <c r="L746" s="1051"/>
      <c r="M746" s="17"/>
      <c r="N746" s="922"/>
      <c r="O746" s="985"/>
      <c r="P746" s="1336"/>
      <c r="Q746" s="1338"/>
      <c r="R746" s="1034">
        <v>32</v>
      </c>
    </row>
    <row r="747" spans="1:18">
      <c r="A747" s="1034">
        <v>33</v>
      </c>
      <c r="B747" s="17"/>
      <c r="C747" s="985"/>
      <c r="D747" s="17"/>
      <c r="E747" s="985"/>
      <c r="F747" s="1342"/>
      <c r="G747" s="1352"/>
      <c r="H747" s="1348"/>
      <c r="I747" s="922"/>
      <c r="J747" s="1348"/>
      <c r="K747" s="1051"/>
      <c r="L747" s="1051"/>
      <c r="M747" s="922"/>
      <c r="N747" s="922"/>
      <c r="O747" s="985"/>
      <c r="P747" s="1336"/>
      <c r="Q747" s="1338"/>
      <c r="R747" s="1034">
        <v>33</v>
      </c>
    </row>
    <row r="748" spans="1:18">
      <c r="A748" s="1034">
        <v>34</v>
      </c>
      <c r="B748" s="17"/>
      <c r="C748" s="985"/>
      <c r="D748" s="17"/>
      <c r="E748" s="985"/>
      <c r="F748" s="1342"/>
      <c r="G748" s="1352"/>
      <c r="H748" s="1348"/>
      <c r="I748" s="922"/>
      <c r="J748" s="1348"/>
      <c r="K748" s="1051"/>
      <c r="L748" s="1051"/>
      <c r="M748" s="17"/>
      <c r="N748" s="922"/>
      <c r="O748" s="985"/>
      <c r="P748" s="1336"/>
      <c r="Q748" s="1338"/>
      <c r="R748" s="1034">
        <v>34</v>
      </c>
    </row>
    <row r="749" spans="1:18">
      <c r="A749" s="1034">
        <v>35</v>
      </c>
      <c r="B749" s="17"/>
      <c r="C749" s="985"/>
      <c r="D749" s="17"/>
      <c r="E749" s="985"/>
      <c r="F749" s="1342"/>
      <c r="G749" s="1352"/>
      <c r="H749" s="1348"/>
      <c r="I749" s="922"/>
      <c r="J749" s="1348"/>
      <c r="K749" s="1051"/>
      <c r="L749" s="1051"/>
      <c r="M749" s="922"/>
      <c r="N749" s="922"/>
      <c r="O749" s="985"/>
      <c r="P749" s="1336"/>
      <c r="Q749" s="1338"/>
      <c r="R749" s="1034">
        <v>35</v>
      </c>
    </row>
    <row r="750" spans="1:18">
      <c r="A750" s="1034">
        <v>37</v>
      </c>
      <c r="B750" s="17"/>
      <c r="C750" s="985"/>
      <c r="D750" s="17"/>
      <c r="E750" s="985"/>
      <c r="F750" s="1342"/>
      <c r="G750" s="1352"/>
      <c r="H750" s="1348"/>
      <c r="I750" s="922"/>
      <c r="J750" s="1348"/>
      <c r="K750" s="1051"/>
      <c r="L750" s="1051"/>
      <c r="M750" s="922"/>
      <c r="N750" s="922"/>
      <c r="O750" s="985"/>
      <c r="P750" s="1336"/>
      <c r="Q750" s="1338"/>
      <c r="R750" s="1034">
        <v>37</v>
      </c>
    </row>
    <row r="751" spans="1:18">
      <c r="A751" s="1034">
        <v>38</v>
      </c>
      <c r="B751" s="17"/>
      <c r="C751" s="985"/>
      <c r="D751" s="17"/>
      <c r="E751" s="985"/>
      <c r="F751" s="1342"/>
      <c r="G751" s="1352"/>
      <c r="H751" s="1348"/>
      <c r="I751" s="922"/>
      <c r="J751" s="1348"/>
      <c r="K751" s="1051"/>
      <c r="L751" s="1051"/>
      <c r="M751" s="922"/>
      <c r="N751" s="922"/>
      <c r="O751" s="985"/>
      <c r="P751" s="1336"/>
      <c r="Q751" s="1338"/>
      <c r="R751" s="1034">
        <v>38</v>
      </c>
    </row>
    <row r="752" spans="1:18">
      <c r="A752" s="1034">
        <v>39</v>
      </c>
      <c r="B752" s="17"/>
      <c r="C752" s="985"/>
      <c r="D752" s="17"/>
      <c r="E752" s="985"/>
      <c r="F752" s="1342"/>
      <c r="G752" s="1352"/>
      <c r="H752" s="1348"/>
      <c r="I752" s="922"/>
      <c r="J752" s="1348"/>
      <c r="K752" s="1051"/>
      <c r="L752" s="1051"/>
      <c r="M752" s="922"/>
      <c r="N752" s="922"/>
      <c r="O752" s="985"/>
      <c r="P752" s="1336"/>
      <c r="Q752" s="1338"/>
      <c r="R752" s="1034">
        <v>39</v>
      </c>
    </row>
    <row r="753" spans="1:18">
      <c r="A753" s="1034">
        <v>40</v>
      </c>
      <c r="B753" s="17"/>
      <c r="C753" s="985"/>
      <c r="D753" s="17"/>
      <c r="E753" s="985"/>
      <c r="F753" s="1342"/>
      <c r="G753" s="1352"/>
      <c r="H753" s="1348"/>
      <c r="I753" s="922"/>
      <c r="J753" s="1348"/>
      <c r="K753" s="1051"/>
      <c r="L753" s="1051"/>
      <c r="M753" s="17"/>
      <c r="N753" s="922"/>
      <c r="O753" s="985"/>
      <c r="P753" s="1336"/>
      <c r="Q753" s="1338"/>
      <c r="R753" s="1034">
        <v>40</v>
      </c>
    </row>
    <row r="754" spans="1:18">
      <c r="A754" s="1034">
        <v>41</v>
      </c>
      <c r="B754" s="17"/>
      <c r="C754" s="985"/>
      <c r="D754" s="17"/>
      <c r="E754" s="985"/>
      <c r="F754" s="1342"/>
      <c r="G754" s="1352"/>
      <c r="H754" s="1348"/>
      <c r="I754" s="922"/>
      <c r="J754" s="1348"/>
      <c r="K754" s="1051"/>
      <c r="L754" s="1051"/>
      <c r="M754" s="17"/>
      <c r="N754" s="922"/>
      <c r="O754" s="985"/>
      <c r="P754" s="1336"/>
      <c r="Q754" s="1338"/>
      <c r="R754" s="1034">
        <v>41</v>
      </c>
    </row>
    <row r="755" spans="1:18">
      <c r="A755" s="1034">
        <v>42</v>
      </c>
      <c r="B755" s="17"/>
      <c r="C755" s="985"/>
      <c r="D755" s="17"/>
      <c r="E755" s="985"/>
      <c r="F755" s="1342"/>
      <c r="G755" s="1352"/>
      <c r="H755" s="1348"/>
      <c r="I755" s="922"/>
      <c r="J755" s="1348"/>
      <c r="K755" s="1051"/>
      <c r="L755" s="1051"/>
      <c r="M755" s="17"/>
      <c r="N755" s="922"/>
      <c r="O755" s="985"/>
      <c r="P755" s="1336"/>
      <c r="Q755" s="1338"/>
      <c r="R755" s="1034">
        <v>42</v>
      </c>
    </row>
    <row r="756" spans="1:18">
      <c r="A756" s="1034">
        <v>43</v>
      </c>
      <c r="B756" s="17"/>
      <c r="C756" s="985"/>
      <c r="D756" s="17"/>
      <c r="E756" s="985"/>
      <c r="F756" s="1342"/>
      <c r="G756" s="1352"/>
      <c r="H756" s="1348"/>
      <c r="I756" s="922"/>
      <c r="J756" s="1348"/>
      <c r="K756" s="1051"/>
      <c r="L756" s="1051"/>
      <c r="M756" s="922"/>
      <c r="N756" s="922"/>
      <c r="O756" s="985"/>
      <c r="P756" s="1336"/>
      <c r="Q756" s="1338"/>
      <c r="R756" s="1034">
        <v>43</v>
      </c>
    </row>
    <row r="757" spans="1:18">
      <c r="A757" s="1034">
        <v>44</v>
      </c>
      <c r="B757" s="17"/>
      <c r="C757" s="985"/>
      <c r="D757" s="17"/>
      <c r="E757" s="985"/>
      <c r="F757" s="1342"/>
      <c r="G757" s="1352"/>
      <c r="H757" s="1348"/>
      <c r="I757" s="922"/>
      <c r="J757" s="1348"/>
      <c r="K757" s="1051"/>
      <c r="L757" s="1051"/>
      <c r="M757" s="2902"/>
      <c r="N757" s="922"/>
      <c r="O757" s="985"/>
      <c r="P757" s="1336"/>
      <c r="Q757" s="1338"/>
      <c r="R757" s="1034">
        <v>44</v>
      </c>
    </row>
    <row r="758" spans="1:18">
      <c r="A758" s="1034">
        <v>45</v>
      </c>
      <c r="B758" s="17"/>
      <c r="C758" s="985"/>
      <c r="D758" s="17"/>
      <c r="E758" s="985"/>
      <c r="F758" s="1342"/>
      <c r="G758" s="1352"/>
      <c r="H758" s="1348"/>
      <c r="I758" s="922"/>
      <c r="J758" s="1348"/>
      <c r="K758" s="1051"/>
      <c r="L758" s="1051"/>
      <c r="M758" s="922"/>
      <c r="N758" s="922"/>
      <c r="O758" s="985"/>
      <c r="P758" s="1336"/>
      <c r="Q758" s="1338"/>
      <c r="R758" s="1034">
        <v>45</v>
      </c>
    </row>
    <row r="759" spans="1:18">
      <c r="A759" s="1034">
        <v>46</v>
      </c>
      <c r="B759" s="17"/>
      <c r="C759" s="985"/>
      <c r="D759" s="17"/>
      <c r="E759" s="985"/>
      <c r="F759" s="1342"/>
      <c r="G759" s="1352"/>
      <c r="H759" s="1348"/>
      <c r="I759" s="922"/>
      <c r="J759" s="1348"/>
      <c r="K759" s="1051"/>
      <c r="L759" s="1051"/>
      <c r="M759" s="922"/>
      <c r="N759" s="922"/>
      <c r="O759" s="985"/>
      <c r="P759" s="1336"/>
      <c r="Q759" s="1338"/>
      <c r="R759" s="1034">
        <v>46</v>
      </c>
    </row>
    <row r="760" spans="1:18">
      <c r="A760" s="1034">
        <v>47</v>
      </c>
      <c r="B760" s="17"/>
      <c r="C760" s="985"/>
      <c r="D760" s="17"/>
      <c r="E760" s="985"/>
      <c r="F760" s="1342"/>
      <c r="G760" s="1352"/>
      <c r="H760" s="1348"/>
      <c r="I760" s="922"/>
      <c r="J760" s="1348"/>
      <c r="K760" s="1051"/>
      <c r="L760" s="1051"/>
      <c r="M760" s="922"/>
      <c r="N760" s="922"/>
      <c r="O760" s="985"/>
      <c r="P760" s="1336"/>
      <c r="Q760" s="1338"/>
      <c r="R760" s="1034">
        <v>47</v>
      </c>
    </row>
    <row r="761" spans="1:18">
      <c r="A761" s="1034">
        <v>48</v>
      </c>
      <c r="B761" s="17"/>
      <c r="C761" s="985"/>
      <c r="D761" s="17"/>
      <c r="E761" s="985"/>
      <c r="F761" s="1342"/>
      <c r="G761" s="1352"/>
      <c r="H761" s="1348"/>
      <c r="I761" s="922"/>
      <c r="J761" s="1348"/>
      <c r="K761" s="1051"/>
      <c r="L761" s="1051"/>
      <c r="M761" s="17"/>
      <c r="N761" s="922"/>
      <c r="O761" s="985"/>
      <c r="P761" s="1336"/>
      <c r="Q761" s="1338"/>
      <c r="R761" s="1034">
        <v>48</v>
      </c>
    </row>
    <row r="762" spans="1:18">
      <c r="A762" s="1034">
        <v>49</v>
      </c>
      <c r="B762" s="17"/>
      <c r="C762" s="985"/>
      <c r="D762" s="17"/>
      <c r="E762" s="985"/>
      <c r="F762" s="1342"/>
      <c r="G762" s="1352"/>
      <c r="H762" s="1348"/>
      <c r="I762" s="922"/>
      <c r="J762" s="1348"/>
      <c r="K762" s="1051"/>
      <c r="L762" s="1051"/>
      <c r="M762" s="922"/>
      <c r="N762" s="922"/>
      <c r="O762" s="985"/>
      <c r="P762" s="1336"/>
      <c r="Q762" s="1338"/>
      <c r="R762" s="1034">
        <v>49</v>
      </c>
    </row>
    <row r="763" spans="1:18">
      <c r="A763" s="1034">
        <v>50</v>
      </c>
      <c r="B763" s="17"/>
      <c r="C763" s="985"/>
      <c r="D763" s="17"/>
      <c r="E763" s="985"/>
      <c r="F763" s="1342"/>
      <c r="G763" s="1352"/>
      <c r="H763" s="1348"/>
      <c r="I763" s="922"/>
      <c r="J763" s="1348"/>
      <c r="K763" s="1051"/>
      <c r="L763" s="1051"/>
      <c r="M763" s="17"/>
      <c r="N763" s="922"/>
      <c r="O763" s="985"/>
      <c r="P763" s="1336"/>
      <c r="Q763" s="1338"/>
      <c r="R763" s="1034">
        <v>50</v>
      </c>
    </row>
    <row r="764" spans="1:18">
      <c r="A764" s="1034">
        <v>51</v>
      </c>
      <c r="B764" s="17"/>
      <c r="C764" s="985"/>
      <c r="D764" s="17"/>
      <c r="E764" s="985"/>
      <c r="F764" s="1342"/>
      <c r="G764" s="1352"/>
      <c r="H764" s="1348"/>
      <c r="I764" s="922"/>
      <c r="J764" s="1348"/>
      <c r="K764" s="1051"/>
      <c r="L764" s="1051"/>
      <c r="M764" s="17"/>
      <c r="N764" s="922"/>
      <c r="O764" s="985"/>
      <c r="P764" s="1336"/>
      <c r="Q764" s="1338"/>
      <c r="R764" s="1034">
        <v>51</v>
      </c>
    </row>
    <row r="765" spans="1:18">
      <c r="A765" s="1034">
        <v>52</v>
      </c>
      <c r="B765" s="17"/>
      <c r="C765" s="985"/>
      <c r="D765" s="17"/>
      <c r="E765" s="985"/>
      <c r="F765" s="1342"/>
      <c r="G765" s="1352"/>
      <c r="H765" s="1348"/>
      <c r="I765" s="922"/>
      <c r="J765" s="1348"/>
      <c r="K765" s="1051"/>
      <c r="L765" s="1051"/>
      <c r="M765" s="922"/>
      <c r="N765" s="922"/>
      <c r="O765" s="985"/>
      <c r="P765" s="1336"/>
      <c r="Q765" s="1338"/>
      <c r="R765" s="1034">
        <v>52</v>
      </c>
    </row>
    <row r="766" spans="1:18">
      <c r="A766" s="1034">
        <v>53</v>
      </c>
      <c r="B766" s="17"/>
      <c r="C766" s="985"/>
      <c r="D766" s="17"/>
      <c r="E766" s="985"/>
      <c r="F766" s="1342"/>
      <c r="G766" s="1352"/>
      <c r="H766" s="1348"/>
      <c r="I766" s="922"/>
      <c r="J766" s="1348"/>
      <c r="K766" s="1051"/>
      <c r="L766" s="1051"/>
      <c r="M766" s="922"/>
      <c r="N766" s="922"/>
      <c r="O766" s="985"/>
      <c r="P766" s="1336"/>
      <c r="Q766" s="1338"/>
      <c r="R766" s="1034">
        <v>53</v>
      </c>
    </row>
    <row r="767" spans="1:18">
      <c r="A767" s="1034">
        <v>54</v>
      </c>
      <c r="B767" s="17"/>
      <c r="C767" s="985"/>
      <c r="D767" s="17"/>
      <c r="E767" s="985"/>
      <c r="F767" s="1342"/>
      <c r="G767" s="1352"/>
      <c r="H767" s="1348"/>
      <c r="I767" s="922"/>
      <c r="J767" s="1348"/>
      <c r="K767" s="1051"/>
      <c r="L767" s="1051"/>
      <c r="M767" s="922"/>
      <c r="N767" s="922"/>
      <c r="O767" s="985"/>
      <c r="P767" s="1336"/>
      <c r="Q767" s="1338"/>
      <c r="R767" s="1034">
        <v>54</v>
      </c>
    </row>
    <row r="768" spans="1:18">
      <c r="A768" s="1034">
        <v>55</v>
      </c>
      <c r="B768" s="17"/>
      <c r="C768" s="985"/>
      <c r="D768" s="17"/>
      <c r="E768" s="985"/>
      <c r="F768" s="1342"/>
      <c r="G768" s="1352"/>
      <c r="H768" s="1348"/>
      <c r="I768" s="922"/>
      <c r="J768" s="1348"/>
      <c r="K768" s="1051"/>
      <c r="L768" s="1051"/>
      <c r="M768" s="17"/>
      <c r="N768" s="922"/>
      <c r="O768" s="985"/>
      <c r="P768" s="1336"/>
      <c r="Q768" s="1338"/>
      <c r="R768" s="1034">
        <v>55</v>
      </c>
    </row>
    <row r="769" spans="1:18">
      <c r="A769" s="1034">
        <v>56</v>
      </c>
      <c r="B769" s="17"/>
      <c r="C769" s="985"/>
      <c r="D769" s="17"/>
      <c r="E769" s="985"/>
      <c r="F769" s="1342"/>
      <c r="G769" s="1352"/>
      <c r="H769" s="1348"/>
      <c r="I769" s="922"/>
      <c r="J769" s="1348"/>
      <c r="K769" s="1051"/>
      <c r="L769" s="1051"/>
      <c r="M769" s="922"/>
      <c r="N769" s="922"/>
      <c r="O769" s="985"/>
      <c r="P769" s="1336"/>
      <c r="Q769" s="1338"/>
      <c r="R769" s="1034">
        <v>56</v>
      </c>
    </row>
    <row r="770" spans="1:18">
      <c r="A770" s="1034">
        <v>57</v>
      </c>
      <c r="B770" s="17"/>
      <c r="C770" s="985"/>
      <c r="D770" s="17"/>
      <c r="E770" s="985"/>
      <c r="F770" s="1342"/>
      <c r="G770" s="1352"/>
      <c r="H770" s="1348"/>
      <c r="I770" s="922"/>
      <c r="J770" s="1348"/>
      <c r="K770" s="1051"/>
      <c r="L770" s="1051"/>
      <c r="M770" s="922"/>
      <c r="N770" s="922"/>
      <c r="O770" s="985"/>
      <c r="P770" s="1336"/>
      <c r="Q770" s="1338"/>
      <c r="R770" s="1034">
        <v>57</v>
      </c>
    </row>
    <row r="771" spans="1:18">
      <c r="A771" s="1034">
        <v>58</v>
      </c>
      <c r="B771" s="17"/>
      <c r="C771" s="985"/>
      <c r="D771" s="17"/>
      <c r="E771" s="985"/>
      <c r="F771" s="1342"/>
      <c r="G771" s="1352"/>
      <c r="H771" s="1348"/>
      <c r="I771" s="922"/>
      <c r="J771" s="1348"/>
      <c r="K771" s="1051"/>
      <c r="L771" s="1051"/>
      <c r="M771" s="17"/>
      <c r="N771" s="922"/>
      <c r="O771" s="985"/>
      <c r="P771" s="1336"/>
      <c r="Q771" s="1338"/>
      <c r="R771" s="1034">
        <v>58</v>
      </c>
    </row>
    <row r="772" spans="1:18" ht="15.75" thickBot="1">
      <c r="A772" s="1053">
        <v>59</v>
      </c>
      <c r="B772" s="113"/>
      <c r="C772" s="1001"/>
      <c r="D772" s="113"/>
      <c r="E772" s="1001"/>
      <c r="F772" s="1343"/>
      <c r="G772" s="1353"/>
      <c r="H772" s="1349"/>
      <c r="I772" s="922"/>
      <c r="J772" s="1349"/>
      <c r="K772" s="1127"/>
      <c r="L772" s="1127"/>
      <c r="M772" s="974"/>
      <c r="N772" s="974"/>
      <c r="O772" s="1001"/>
      <c r="P772" s="1337"/>
      <c r="Q772" s="1339"/>
      <c r="R772" s="1053">
        <v>59</v>
      </c>
    </row>
    <row r="773" spans="1:18">
      <c r="A773" s="2897"/>
      <c r="B773" s="2897"/>
      <c r="C773" s="2897"/>
      <c r="D773" s="2897"/>
      <c r="E773" s="2897"/>
      <c r="F773" s="2897"/>
      <c r="G773" s="2897"/>
      <c r="H773" s="2897"/>
      <c r="I773" s="2897"/>
      <c r="J773" s="2897"/>
      <c r="K773" s="2897"/>
      <c r="L773" s="2897"/>
      <c r="M773" s="2897"/>
      <c r="N773" s="2897"/>
      <c r="O773" s="2897"/>
      <c r="P773" s="2897"/>
      <c r="Q773" s="2897"/>
      <c r="R773" s="2897"/>
    </row>
    <row r="774" spans="1:18">
      <c r="A774" s="923" t="s">
        <v>3208</v>
      </c>
      <c r="B774" s="923"/>
      <c r="C774" s="923"/>
      <c r="D774" s="923"/>
      <c r="E774" s="923"/>
      <c r="F774" s="923"/>
      <c r="G774" s="923"/>
      <c r="H774" s="923"/>
      <c r="I774" s="922"/>
      <c r="J774" s="923" t="s">
        <v>3209</v>
      </c>
      <c r="K774" s="923"/>
      <c r="L774" s="923"/>
      <c r="M774" s="923"/>
      <c r="N774" s="923"/>
      <c r="O774" s="923"/>
      <c r="P774" s="923"/>
      <c r="Q774" s="923"/>
      <c r="R774" s="923"/>
    </row>
  </sheetData>
  <printOptions horizontalCentered="1" verticalCentered="1"/>
  <pageMargins left="0" right="0" top="0" bottom="0" header="0.25" footer="0.25"/>
  <pageSetup scale="70" fitToWidth="2" fitToHeight="2" orientation="portrait" horizontalDpi="300" verticalDpi="300" r:id="rId1"/>
  <headerFooter alignWithMargins="0"/>
  <rowBreaks count="10" manualBreakCount="10">
    <brk id="66" max="16383" man="1"/>
    <brk id="137" max="16383" man="1"/>
    <brk id="209" max="16383" man="1"/>
    <brk id="279" max="16383" man="1"/>
    <brk id="350" max="16383" man="1"/>
    <brk id="421" max="16383" man="1"/>
    <brk id="491" max="16383" man="1"/>
    <brk id="562" max="16383" man="1"/>
    <brk id="633" max="16383" man="1"/>
    <brk id="704"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7"/>
  <sheetViews>
    <sheetView defaultGridColor="0" view="pageBreakPreview" colorId="22" zoomScale="60" zoomScaleNormal="100" workbookViewId="0">
      <selection activeCell="M7" sqref="M7"/>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26.6640625" style="9" customWidth="1"/>
    <col min="9" max="16384" width="9.6640625" style="9"/>
  </cols>
  <sheetData>
    <row r="1" spans="1:8" ht="15.75" thickBot="1">
      <c r="A1" s="838"/>
      <c r="B1" s="839" t="s">
        <v>1789</v>
      </c>
      <c r="C1" s="840" t="s">
        <v>1335</v>
      </c>
      <c r="D1" s="841"/>
      <c r="E1" s="841"/>
      <c r="F1" s="839"/>
      <c r="G1" s="841" t="s">
        <v>1791</v>
      </c>
      <c r="H1" s="842" t="s">
        <v>1792</v>
      </c>
    </row>
    <row r="2" spans="1:8">
      <c r="A2" s="838"/>
      <c r="B2" s="844" t="str">
        <f>'Data Sheet'!$C$25</f>
        <v xml:space="preserve"> New York State Electric &amp; Gas Corporation</v>
      </c>
      <c r="C2" s="435" t="s">
        <v>1336</v>
      </c>
      <c r="D2" s="9" t="s">
        <v>1337</v>
      </c>
      <c r="F2" s="844" t="s">
        <v>1338</v>
      </c>
      <c r="G2" s="845" t="s">
        <v>1794</v>
      </c>
      <c r="H2" s="846"/>
    </row>
    <row r="3" spans="1:8" ht="15" customHeight="1">
      <c r="A3" s="847"/>
      <c r="B3" s="467"/>
      <c r="C3" s="485" t="s">
        <v>1339</v>
      </c>
      <c r="D3" s="467" t="s">
        <v>1337</v>
      </c>
      <c r="E3" s="467"/>
      <c r="F3" s="848" t="s">
        <v>1340</v>
      </c>
      <c r="G3" s="693" t="str">
        <f>'Data Sheet'!$C$40</f>
        <v xml:space="preserve"> </v>
      </c>
      <c r="H3" s="1285" t="str">
        <f>'Data Sheet'!$C$38</f>
        <v>12/31/2016</v>
      </c>
    </row>
    <row r="4" spans="1:8" ht="15" customHeight="1">
      <c r="A4" s="863" t="s">
        <v>1708</v>
      </c>
      <c r="B4" s="864"/>
      <c r="C4" s="864"/>
      <c r="D4" s="864"/>
      <c r="E4" s="864"/>
      <c r="F4" s="864"/>
      <c r="G4" s="864"/>
      <c r="H4" s="865"/>
    </row>
    <row r="5" spans="1:8">
      <c r="A5" s="866"/>
      <c r="B5" s="845"/>
      <c r="C5" s="867"/>
      <c r="D5" s="867"/>
      <c r="E5" s="867"/>
      <c r="F5" s="867"/>
      <c r="G5" s="867"/>
      <c r="H5" s="868"/>
    </row>
    <row r="6" spans="1:8" ht="120">
      <c r="A6" s="866"/>
      <c r="B6" s="869" t="s">
        <v>1814</v>
      </c>
      <c r="C6" s="852"/>
      <c r="D6" s="867"/>
      <c r="E6" s="845"/>
      <c r="F6" s="3049" t="s">
        <v>1815</v>
      </c>
      <c r="G6" s="3045"/>
      <c r="H6" s="3046"/>
    </row>
    <row r="7" spans="1:8">
      <c r="A7" s="866"/>
      <c r="B7" s="852"/>
      <c r="C7" s="852"/>
      <c r="D7" s="867"/>
      <c r="E7" s="845"/>
      <c r="F7" s="867"/>
      <c r="G7" s="867"/>
      <c r="H7" s="868"/>
    </row>
    <row r="8" spans="1:8">
      <c r="A8" s="870"/>
      <c r="B8" s="864"/>
      <c r="C8" s="864"/>
      <c r="D8" s="864"/>
      <c r="E8" s="871"/>
      <c r="F8" s="864"/>
      <c r="G8" s="864"/>
      <c r="H8" s="865"/>
    </row>
    <row r="9" spans="1:8">
      <c r="A9" s="866"/>
      <c r="B9" s="867"/>
      <c r="C9" s="867"/>
      <c r="D9" s="867"/>
      <c r="E9" s="845"/>
      <c r="F9" s="867"/>
      <c r="G9" s="867"/>
      <c r="H9" s="868"/>
    </row>
    <row r="10" spans="1:8">
      <c r="A10" s="866"/>
      <c r="B10" s="2895" t="s">
        <v>4719</v>
      </c>
      <c r="C10" s="2895"/>
      <c r="D10" s="2895"/>
      <c r="E10" s="2895"/>
      <c r="F10" s="2895"/>
      <c r="G10" s="2895"/>
      <c r="H10" s="2896"/>
    </row>
    <row r="11" spans="1:8">
      <c r="A11" s="866"/>
      <c r="B11" s="2895" t="s">
        <v>4720</v>
      </c>
      <c r="C11" s="2895"/>
      <c r="D11" s="2895"/>
      <c r="E11" s="2895"/>
      <c r="F11" s="2895"/>
      <c r="G11" s="2895"/>
      <c r="H11" s="2896"/>
    </row>
    <row r="12" spans="1:8">
      <c r="A12" s="866"/>
      <c r="B12" s="2895" t="s">
        <v>4721</v>
      </c>
      <c r="C12" s="2895"/>
      <c r="D12" s="2895"/>
      <c r="E12" s="2895"/>
      <c r="F12" s="2895"/>
      <c r="G12" s="2895"/>
      <c r="H12" s="2896"/>
    </row>
    <row r="13" spans="1:8">
      <c r="A13" s="866"/>
      <c r="B13" s="2895" t="s">
        <v>4722</v>
      </c>
      <c r="C13" s="2895"/>
      <c r="D13" s="2895"/>
      <c r="E13" s="2895"/>
      <c r="F13" s="2895"/>
      <c r="G13" s="2895"/>
      <c r="H13" s="2896"/>
    </row>
    <row r="14" spans="1:8">
      <c r="A14" s="866"/>
      <c r="B14" s="2895" t="s">
        <v>4723</v>
      </c>
      <c r="C14" s="2895"/>
      <c r="D14" s="2895"/>
      <c r="E14" s="2895"/>
      <c r="F14" s="2895"/>
      <c r="G14" s="2895"/>
      <c r="H14" s="2896"/>
    </row>
    <row r="15" spans="1:8">
      <c r="A15" s="866"/>
      <c r="B15" s="2895" t="s">
        <v>4724</v>
      </c>
      <c r="C15" s="2895"/>
      <c r="D15" s="2895"/>
      <c r="E15" s="2895"/>
      <c r="F15" s="2895"/>
      <c r="G15" s="2895"/>
      <c r="H15" s="2896"/>
    </row>
    <row r="16" spans="1:8">
      <c r="A16" s="866"/>
      <c r="B16" s="2895"/>
      <c r="C16" s="2895"/>
      <c r="D16" s="2895"/>
      <c r="E16" s="2895"/>
      <c r="F16" s="2895"/>
      <c r="G16" s="2895"/>
      <c r="H16" s="2896"/>
    </row>
    <row r="17" spans="1:8">
      <c r="A17" s="866"/>
      <c r="B17" s="2895" t="s">
        <v>4725</v>
      </c>
      <c r="C17" s="2895"/>
      <c r="D17" s="2895"/>
      <c r="E17" s="2895"/>
      <c r="F17" s="2895"/>
      <c r="G17" s="2895"/>
      <c r="H17" s="872"/>
    </row>
    <row r="18" spans="1:8">
      <c r="A18" s="866"/>
      <c r="B18" s="2895" t="s">
        <v>4726</v>
      </c>
      <c r="C18" s="2895"/>
      <c r="D18" s="2895"/>
      <c r="E18" s="2895"/>
      <c r="F18" s="2895"/>
      <c r="G18" s="2895"/>
      <c r="H18" s="872"/>
    </row>
    <row r="19" spans="1:8">
      <c r="A19" s="866"/>
      <c r="B19" s="2895" t="s">
        <v>4727</v>
      </c>
      <c r="C19" s="2895"/>
      <c r="D19" s="2895"/>
      <c r="E19" s="2895"/>
      <c r="F19" s="2895"/>
      <c r="G19" s="2895"/>
      <c r="H19" s="872"/>
    </row>
    <row r="20" spans="1:8">
      <c r="A20" s="866"/>
      <c r="B20" s="2895" t="s">
        <v>4753</v>
      </c>
      <c r="C20" s="2895"/>
      <c r="D20" s="2895"/>
      <c r="E20" s="2895"/>
      <c r="F20" s="2895"/>
      <c r="G20" s="2895"/>
      <c r="H20" s="872"/>
    </row>
    <row r="21" spans="1:8">
      <c r="A21" s="866"/>
      <c r="B21" s="2895" t="s">
        <v>4754</v>
      </c>
      <c r="C21" s="2895"/>
      <c r="D21" s="2895"/>
      <c r="E21" s="2895"/>
      <c r="F21" s="2895"/>
      <c r="G21" s="2895"/>
      <c r="H21" s="872"/>
    </row>
    <row r="22" spans="1:8">
      <c r="A22" s="866"/>
      <c r="B22" s="2895"/>
      <c r="C22" s="2895"/>
      <c r="D22" s="2895"/>
      <c r="E22" s="2895"/>
      <c r="F22" s="2895"/>
      <c r="G22" s="2895"/>
      <c r="H22" s="872"/>
    </row>
    <row r="23" spans="1:8">
      <c r="A23" s="866"/>
      <c r="B23" s="2895" t="s">
        <v>4728</v>
      </c>
      <c r="C23" s="2895"/>
      <c r="D23" s="2895"/>
      <c r="E23" s="2895"/>
      <c r="F23" s="2895"/>
      <c r="G23" s="2895"/>
      <c r="H23" s="872"/>
    </row>
    <row r="24" spans="1:8">
      <c r="A24" s="866"/>
      <c r="B24" s="2895" t="s">
        <v>4729</v>
      </c>
      <c r="C24" s="2895"/>
      <c r="D24" s="2895"/>
      <c r="E24" s="2895"/>
      <c r="F24" s="2895"/>
      <c r="G24" s="2895"/>
      <c r="H24" s="872"/>
    </row>
    <row r="25" spans="1:8">
      <c r="A25" s="866"/>
      <c r="B25" s="877" t="s">
        <v>4755</v>
      </c>
      <c r="C25" s="867"/>
      <c r="D25" s="867"/>
      <c r="E25" s="845"/>
      <c r="F25" s="845"/>
      <c r="G25" s="845"/>
      <c r="H25" s="872"/>
    </row>
    <row r="26" spans="1:8">
      <c r="A26" s="866"/>
      <c r="B26" s="877" t="s">
        <v>4756</v>
      </c>
      <c r="C26" s="867"/>
      <c r="D26" s="867"/>
      <c r="E26" s="845"/>
      <c r="F26" s="845"/>
      <c r="G26" s="845"/>
      <c r="H26" s="872"/>
    </row>
    <row r="27" spans="1:8">
      <c r="A27" s="866"/>
      <c r="B27" s="877" t="s">
        <v>4757</v>
      </c>
      <c r="C27" s="867"/>
      <c r="D27" s="867"/>
      <c r="E27" s="845"/>
      <c r="F27" s="845"/>
      <c r="G27" s="845"/>
      <c r="H27" s="872"/>
    </row>
    <row r="28" spans="1:8">
      <c r="A28" s="866"/>
      <c r="B28" s="2895" t="s">
        <v>4758</v>
      </c>
      <c r="C28" s="2895"/>
      <c r="D28" s="2895"/>
      <c r="E28" s="2895"/>
      <c r="F28" s="2895"/>
      <c r="G28" s="2895"/>
      <c r="H28" s="872"/>
    </row>
    <row r="29" spans="1:8">
      <c r="A29" s="866"/>
      <c r="B29" s="2895"/>
      <c r="C29" s="2895"/>
      <c r="D29" s="2895"/>
      <c r="E29" s="2895"/>
      <c r="F29" s="2895"/>
      <c r="G29" s="2895"/>
      <c r="H29" s="872"/>
    </row>
    <row r="30" spans="1:8">
      <c r="A30" s="866"/>
      <c r="B30" s="2895" t="s">
        <v>4759</v>
      </c>
      <c r="C30" s="2895"/>
      <c r="D30" s="2895"/>
      <c r="E30" s="2895"/>
      <c r="F30" s="2895"/>
      <c r="G30" s="2895"/>
      <c r="H30" s="872"/>
    </row>
    <row r="31" spans="1:8">
      <c r="A31" s="866"/>
      <c r="B31" s="2895" t="s">
        <v>4760</v>
      </c>
      <c r="C31" s="2895"/>
      <c r="D31" s="2895"/>
      <c r="E31" s="2895"/>
      <c r="F31" s="2895"/>
      <c r="G31" s="2895"/>
      <c r="H31" s="872"/>
    </row>
    <row r="32" spans="1:8">
      <c r="A32" s="866"/>
      <c r="B32" s="2895"/>
      <c r="C32" s="2895"/>
      <c r="D32" s="2895"/>
      <c r="E32" s="2895"/>
      <c r="F32" s="2895"/>
      <c r="G32" s="2895"/>
      <c r="H32" s="872"/>
    </row>
    <row r="33" spans="1:8">
      <c r="A33" s="866"/>
      <c r="B33" s="845"/>
      <c r="C33" s="845"/>
      <c r="D33" s="845"/>
      <c r="E33" s="845"/>
      <c r="F33" s="845"/>
      <c r="G33" s="845"/>
      <c r="H33" s="872"/>
    </row>
    <row r="34" spans="1:8">
      <c r="A34" s="866"/>
      <c r="B34" s="845"/>
      <c r="C34" s="845"/>
      <c r="D34" s="845"/>
      <c r="E34" s="845"/>
      <c r="F34" s="845"/>
      <c r="G34" s="845"/>
      <c r="H34" s="872"/>
    </row>
    <row r="35" spans="1:8">
      <c r="A35" s="866"/>
      <c r="B35" s="845"/>
      <c r="C35" s="845"/>
      <c r="D35" s="845"/>
      <c r="E35" s="845"/>
      <c r="F35" s="845"/>
      <c r="G35" s="845"/>
      <c r="H35" s="872"/>
    </row>
    <row r="36" spans="1:8">
      <c r="A36" s="866"/>
      <c r="B36" s="845"/>
      <c r="C36" s="845"/>
      <c r="D36" s="845"/>
      <c r="E36" s="845"/>
      <c r="F36" s="845"/>
      <c r="G36" s="845"/>
      <c r="H36" s="872"/>
    </row>
    <row r="37" spans="1:8">
      <c r="A37" s="866"/>
      <c r="B37" s="845"/>
      <c r="C37" s="845"/>
      <c r="D37" s="845"/>
      <c r="E37" s="845"/>
      <c r="F37" s="845"/>
      <c r="G37" s="845"/>
      <c r="H37" s="872"/>
    </row>
    <row r="38" spans="1:8">
      <c r="A38" s="866"/>
      <c r="B38" s="845"/>
      <c r="C38" s="845"/>
      <c r="D38" s="845"/>
      <c r="E38" s="845"/>
      <c r="F38" s="845"/>
      <c r="G38" s="845"/>
      <c r="H38" s="872"/>
    </row>
    <row r="39" spans="1:8">
      <c r="A39" s="866"/>
      <c r="B39" s="845"/>
      <c r="C39" s="845"/>
      <c r="D39" s="845"/>
      <c r="E39" s="845"/>
      <c r="F39" s="845"/>
      <c r="G39" s="845"/>
      <c r="H39" s="872"/>
    </row>
    <row r="40" spans="1:8">
      <c r="A40" s="866"/>
      <c r="B40" s="845"/>
      <c r="C40" s="845"/>
      <c r="D40" s="845"/>
      <c r="E40" s="845"/>
      <c r="F40" s="845"/>
      <c r="G40" s="845"/>
      <c r="H40" s="872"/>
    </row>
    <row r="41" spans="1:8">
      <c r="A41" s="866"/>
      <c r="B41" s="845"/>
      <c r="C41" s="845"/>
      <c r="D41" s="845"/>
      <c r="E41" s="845"/>
      <c r="F41" s="845"/>
      <c r="G41" s="845"/>
      <c r="H41" s="872"/>
    </row>
    <row r="42" spans="1:8">
      <c r="A42" s="866"/>
      <c r="B42" s="845"/>
      <c r="C42" s="845"/>
      <c r="D42" s="845"/>
      <c r="E42" s="845"/>
      <c r="F42" s="845"/>
      <c r="G42" s="845"/>
      <c r="H42" s="872"/>
    </row>
    <row r="43" spans="1:8">
      <c r="A43" s="866"/>
      <c r="B43" s="845"/>
      <c r="C43" s="867"/>
      <c r="D43" s="867"/>
      <c r="E43" s="867"/>
      <c r="F43" s="867"/>
      <c r="G43" s="867"/>
      <c r="H43" s="868"/>
    </row>
    <row r="44" spans="1:8">
      <c r="A44" s="866"/>
      <c r="B44" s="845"/>
      <c r="C44" s="845"/>
      <c r="D44" s="845"/>
      <c r="E44" s="845"/>
      <c r="F44" s="845"/>
      <c r="G44" s="845"/>
      <c r="H44" s="872"/>
    </row>
    <row r="45" spans="1:8">
      <c r="A45" s="866"/>
      <c r="B45" s="845"/>
      <c r="C45" s="845"/>
      <c r="D45" s="845"/>
      <c r="E45" s="845"/>
      <c r="F45" s="845"/>
      <c r="G45" s="845"/>
      <c r="H45" s="872"/>
    </row>
    <row r="46" spans="1:8">
      <c r="A46" s="866"/>
      <c r="B46" s="845"/>
      <c r="C46" s="845"/>
      <c r="D46" s="845"/>
      <c r="E46" s="845"/>
      <c r="F46" s="845"/>
      <c r="G46" s="845"/>
      <c r="H46" s="872"/>
    </row>
    <row r="47" spans="1:8" ht="15.75" thickBot="1">
      <c r="A47" s="873"/>
      <c r="B47" s="874"/>
      <c r="C47" s="875"/>
      <c r="D47" s="875"/>
      <c r="E47" s="875"/>
      <c r="F47" s="875"/>
      <c r="G47" s="875"/>
      <c r="H47" s="876"/>
    </row>
    <row r="48" spans="1:8">
      <c r="A48" s="845"/>
      <c r="B48" s="845"/>
      <c r="C48" s="867"/>
      <c r="D48" s="867"/>
      <c r="E48" s="867"/>
      <c r="F48" s="867"/>
      <c r="G48" s="867"/>
      <c r="H48" s="867"/>
    </row>
    <row r="49" spans="1:8">
      <c r="A49" s="877" t="s">
        <v>1709</v>
      </c>
      <c r="B49" s="845"/>
      <c r="C49" s="867"/>
      <c r="D49" s="867"/>
      <c r="E49" s="867"/>
      <c r="F49" s="867"/>
      <c r="G49" s="867"/>
      <c r="H49" s="867"/>
    </row>
    <row r="50" spans="1:8">
      <c r="A50" s="867" t="s">
        <v>1710</v>
      </c>
      <c r="B50" s="867"/>
      <c r="C50" s="867"/>
      <c r="D50" s="12"/>
      <c r="E50" s="867"/>
      <c r="F50" s="867"/>
      <c r="G50" s="867"/>
      <c r="H50" s="867"/>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mergeCells count="1">
    <mergeCell ref="F6:H6"/>
  </mergeCells>
  <printOptions horizontalCentered="1" verticalCentered="1"/>
  <pageMargins left="0.25" right="0.25" top="0.25" bottom="0.25" header="0" footer="0"/>
  <pageSetup scale="87"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66"/>
  <sheetViews>
    <sheetView defaultGridColor="0" colorId="22" zoomScaleNormal="100" zoomScaleSheetLayoutView="40" workbookViewId="0">
      <selection activeCell="D36" sqref="D36"/>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924" t="s">
        <v>1789</v>
      </c>
      <c r="B1" s="925"/>
      <c r="C1" s="1028" t="s">
        <v>1335</v>
      </c>
      <c r="D1" s="925"/>
      <c r="E1" s="1029" t="s">
        <v>1791</v>
      </c>
      <c r="F1" s="1030" t="s">
        <v>1792</v>
      </c>
    </row>
    <row r="2" spans="1:6">
      <c r="A2" s="72" t="str">
        <f>'Data Sheet'!$C$25</f>
        <v xml:space="preserve"> New York State Electric &amp; Gas Corporation</v>
      </c>
      <c r="B2" s="922"/>
      <c r="C2" s="984" t="s">
        <v>1128</v>
      </c>
      <c r="D2" s="922"/>
      <c r="E2" s="1033" t="s">
        <v>1794</v>
      </c>
      <c r="F2" s="1043"/>
    </row>
    <row r="3" spans="1:6" ht="15" customHeight="1" thickBot="1">
      <c r="A3" s="1000"/>
      <c r="B3" s="974"/>
      <c r="C3" s="1000" t="s">
        <v>1129</v>
      </c>
      <c r="D3" s="974"/>
      <c r="E3" s="1035" t="str">
        <f>'Data Sheet'!$C$40</f>
        <v xml:space="preserve"> </v>
      </c>
      <c r="F3" s="1008" t="str">
        <f>'Data Sheet'!$C$38</f>
        <v>12/31/2016</v>
      </c>
    </row>
    <row r="4" spans="1:6" ht="15" customHeight="1" thickBot="1">
      <c r="A4" s="579" t="s">
        <v>2797</v>
      </c>
      <c r="B4" s="580"/>
      <c r="C4" s="1036"/>
      <c r="D4" s="1036"/>
      <c r="E4" s="1036"/>
      <c r="F4" s="1037"/>
    </row>
    <row r="5" spans="1:6">
      <c r="A5" s="984"/>
      <c r="B5" s="922"/>
      <c r="C5" s="922"/>
      <c r="D5" s="922"/>
      <c r="E5" s="922"/>
      <c r="F5" s="985"/>
    </row>
    <row r="6" spans="1:6">
      <c r="A6" s="984" t="s">
        <v>2670</v>
      </c>
      <c r="B6" s="922"/>
      <c r="C6" s="922"/>
      <c r="D6" s="922" t="s">
        <v>2798</v>
      </c>
      <c r="E6" s="922"/>
      <c r="F6" s="985"/>
    </row>
    <row r="7" spans="1:6">
      <c r="A7" s="984" t="s">
        <v>2799</v>
      </c>
      <c r="B7" s="922"/>
      <c r="C7" s="922"/>
      <c r="D7" s="922" t="s">
        <v>2800</v>
      </c>
      <c r="E7" s="922"/>
      <c r="F7" s="985"/>
    </row>
    <row r="8" spans="1:6">
      <c r="A8" s="984" t="s">
        <v>2801</v>
      </c>
      <c r="B8" s="922"/>
      <c r="C8" s="922"/>
      <c r="D8" s="922" t="s">
        <v>2802</v>
      </c>
      <c r="E8" s="922"/>
      <c r="F8" s="985"/>
    </row>
    <row r="9" spans="1:6">
      <c r="A9" s="984" t="s">
        <v>2803</v>
      </c>
      <c r="B9" s="922"/>
      <c r="C9" s="922"/>
      <c r="D9" s="922" t="s">
        <v>2804</v>
      </c>
      <c r="E9" s="922"/>
      <c r="F9" s="985"/>
    </row>
    <row r="10" spans="1:6">
      <c r="A10" s="984" t="s">
        <v>2805</v>
      </c>
      <c r="B10" s="922"/>
      <c r="C10" s="922"/>
      <c r="D10" s="922" t="s">
        <v>2509</v>
      </c>
      <c r="E10" s="922"/>
      <c r="F10" s="985"/>
    </row>
    <row r="11" spans="1:6">
      <c r="A11" s="984" t="s">
        <v>2510</v>
      </c>
      <c r="B11" s="922"/>
      <c r="C11" s="922"/>
      <c r="D11" s="922" t="s">
        <v>2511</v>
      </c>
      <c r="E11" s="922"/>
      <c r="F11" s="985"/>
    </row>
    <row r="12" spans="1:6">
      <c r="A12" s="984" t="s">
        <v>2512</v>
      </c>
      <c r="B12" s="922"/>
      <c r="C12" s="922"/>
      <c r="D12" s="922" t="s">
        <v>2513</v>
      </c>
      <c r="E12" s="922"/>
      <c r="F12" s="985"/>
    </row>
    <row r="13" spans="1:6">
      <c r="A13" s="984" t="s">
        <v>2514</v>
      </c>
      <c r="B13" s="922"/>
      <c r="C13" s="922"/>
      <c r="D13" s="922" t="s">
        <v>2515</v>
      </c>
      <c r="E13" s="922"/>
      <c r="F13" s="985"/>
    </row>
    <row r="14" spans="1:6">
      <c r="A14" s="984" t="s">
        <v>2516</v>
      </c>
      <c r="B14" s="922"/>
      <c r="C14" s="922"/>
      <c r="D14" s="922"/>
      <c r="E14" s="922"/>
      <c r="F14" s="985"/>
    </row>
    <row r="15" spans="1:6" ht="15.75" thickBot="1">
      <c r="A15" s="984"/>
      <c r="B15" s="922"/>
      <c r="C15" s="922"/>
      <c r="D15" s="922"/>
      <c r="E15" s="922"/>
      <c r="F15" s="985"/>
    </row>
    <row r="16" spans="1:6" ht="15.75" thickBot="1">
      <c r="A16" s="1062"/>
      <c r="B16" s="1056"/>
      <c r="C16" s="1040"/>
      <c r="D16" s="1040"/>
      <c r="E16" s="1038" t="s">
        <v>2517</v>
      </c>
      <c r="F16" s="1037"/>
    </row>
    <row r="17" spans="1:6">
      <c r="A17" s="1043" t="s">
        <v>1718</v>
      </c>
      <c r="B17" s="923" t="s">
        <v>1772</v>
      </c>
      <c r="C17" s="983"/>
      <c r="D17" s="935" t="s">
        <v>2518</v>
      </c>
      <c r="E17" s="935"/>
      <c r="F17" s="935"/>
    </row>
    <row r="18" spans="1:6">
      <c r="A18" s="1043" t="s">
        <v>1721</v>
      </c>
      <c r="B18" s="581"/>
      <c r="C18" s="985"/>
      <c r="D18" s="935" t="s">
        <v>2519</v>
      </c>
      <c r="E18" s="935" t="s">
        <v>1776</v>
      </c>
      <c r="F18" s="935" t="s">
        <v>2520</v>
      </c>
    </row>
    <row r="19" spans="1:6" ht="15.75" thickBot="1">
      <c r="A19" s="1053"/>
      <c r="B19" s="1036" t="s">
        <v>3007</v>
      </c>
      <c r="C19" s="1047"/>
      <c r="D19" s="1046" t="s">
        <v>3008</v>
      </c>
      <c r="E19" s="1046" t="s">
        <v>3009</v>
      </c>
      <c r="F19" s="1046" t="s">
        <v>3010</v>
      </c>
    </row>
    <row r="20" spans="1:6">
      <c r="A20" s="1070">
        <v>1</v>
      </c>
      <c r="B20" s="937" t="s">
        <v>2521</v>
      </c>
      <c r="C20" s="996"/>
      <c r="D20" s="1076">
        <v>930578</v>
      </c>
      <c r="E20" s="1076">
        <v>326166</v>
      </c>
      <c r="F20" s="1076">
        <v>10535</v>
      </c>
    </row>
    <row r="21" spans="1:6">
      <c r="A21" s="1070">
        <v>2</v>
      </c>
      <c r="B21" s="937" t="s">
        <v>2522</v>
      </c>
      <c r="C21" s="996"/>
      <c r="D21" s="1076"/>
      <c r="E21" s="1076"/>
      <c r="F21" s="1076"/>
    </row>
    <row r="22" spans="1:6">
      <c r="A22" s="1064">
        <v>3</v>
      </c>
      <c r="B22" s="937" t="s">
        <v>2523</v>
      </c>
      <c r="C22" s="996"/>
      <c r="D22" s="1076">
        <v>7998</v>
      </c>
      <c r="E22" s="1076">
        <v>13091</v>
      </c>
      <c r="F22" s="1076">
        <v>232</v>
      </c>
    </row>
    <row r="23" spans="1:6">
      <c r="A23" s="1064">
        <v>4</v>
      </c>
      <c r="B23" s="937" t="s">
        <v>2524</v>
      </c>
      <c r="C23" s="996"/>
      <c r="D23" s="1076"/>
      <c r="E23" s="1076"/>
      <c r="F23" s="1076"/>
    </row>
    <row r="24" spans="1:6">
      <c r="A24" s="1034">
        <v>5</v>
      </c>
      <c r="B24" s="922" t="s">
        <v>2525</v>
      </c>
      <c r="C24" s="985"/>
      <c r="D24" s="1052"/>
      <c r="E24" s="1052"/>
      <c r="F24" s="1052"/>
    </row>
    <row r="25" spans="1:6">
      <c r="A25" s="1064"/>
      <c r="B25" s="937" t="s">
        <v>2526</v>
      </c>
      <c r="C25" s="996"/>
      <c r="D25" s="1076">
        <f>D22+D23</f>
        <v>7998</v>
      </c>
      <c r="E25" s="1076">
        <f>E22+E23</f>
        <v>13091</v>
      </c>
      <c r="F25" s="1076">
        <f>F22+F23</f>
        <v>232</v>
      </c>
    </row>
    <row r="26" spans="1:6">
      <c r="A26" s="1064">
        <v>6</v>
      </c>
      <c r="B26" s="937" t="s">
        <v>2527</v>
      </c>
      <c r="C26" s="996"/>
      <c r="D26" s="1076"/>
      <c r="E26" s="1076"/>
      <c r="F26" s="1076"/>
    </row>
    <row r="27" spans="1:6">
      <c r="A27" s="1064">
        <v>7</v>
      </c>
      <c r="B27" s="937" t="s">
        <v>2528</v>
      </c>
      <c r="C27" s="996"/>
      <c r="D27" s="1076">
        <v>15501</v>
      </c>
      <c r="E27" s="1076">
        <v>-11256</v>
      </c>
      <c r="F27" s="1076">
        <v>-158</v>
      </c>
    </row>
    <row r="28" spans="1:6">
      <c r="A28" s="1064">
        <v>8</v>
      </c>
      <c r="B28" s="937" t="s">
        <v>2529</v>
      </c>
      <c r="C28" s="996"/>
      <c r="D28" s="1076"/>
      <c r="E28" s="1076"/>
      <c r="F28" s="1076"/>
    </row>
    <row r="29" spans="1:6">
      <c r="A29" s="1034">
        <v>9</v>
      </c>
      <c r="B29" s="922" t="s">
        <v>2530</v>
      </c>
      <c r="C29" s="985"/>
      <c r="D29" s="1052"/>
      <c r="E29" s="1052"/>
      <c r="F29" s="1052"/>
    </row>
    <row r="30" spans="1:6">
      <c r="A30" s="1064"/>
      <c r="B30" s="937" t="s">
        <v>2531</v>
      </c>
      <c r="C30" s="996"/>
      <c r="D30" s="1076">
        <f>D27+D28</f>
        <v>15501</v>
      </c>
      <c r="E30" s="1076">
        <f>E27+E28</f>
        <v>-11256</v>
      </c>
      <c r="F30" s="1076">
        <f>F27+F28</f>
        <v>-158</v>
      </c>
    </row>
    <row r="31" spans="1:6">
      <c r="A31" s="1064">
        <v>10</v>
      </c>
      <c r="B31" s="937" t="s">
        <v>2532</v>
      </c>
      <c r="C31" s="996"/>
      <c r="D31" s="1076">
        <f>D20+D25-D30</f>
        <v>923075</v>
      </c>
      <c r="E31" s="1076">
        <f>E20+E25-E30</f>
        <v>350513</v>
      </c>
      <c r="F31" s="1076">
        <f>F20+F25-F30</f>
        <v>10925</v>
      </c>
    </row>
    <row r="32" spans="1:6">
      <c r="A32" s="1064">
        <v>11</v>
      </c>
      <c r="B32" s="937" t="s">
        <v>2533</v>
      </c>
      <c r="C32" s="996"/>
      <c r="D32" s="1076">
        <v>15696</v>
      </c>
      <c r="E32" s="1076">
        <v>9775</v>
      </c>
      <c r="F32" s="1076">
        <v>829</v>
      </c>
    </row>
    <row r="33" spans="1:6">
      <c r="A33" s="1064">
        <v>12</v>
      </c>
      <c r="B33" s="937" t="s">
        <v>2534</v>
      </c>
      <c r="C33" s="996"/>
      <c r="D33" s="1076"/>
      <c r="E33" s="1076"/>
      <c r="F33" s="1076"/>
    </row>
    <row r="34" spans="1:6">
      <c r="A34" s="1064">
        <v>13</v>
      </c>
      <c r="B34" s="937" t="s">
        <v>2535</v>
      </c>
      <c r="C34" s="996"/>
      <c r="D34" s="1076"/>
      <c r="E34" s="1076"/>
      <c r="F34" s="1076"/>
    </row>
    <row r="35" spans="1:6">
      <c r="A35" s="1064">
        <v>14</v>
      </c>
      <c r="B35" s="937" t="s">
        <v>2536</v>
      </c>
      <c r="C35" s="996"/>
      <c r="D35" s="1076">
        <v>907379</v>
      </c>
      <c r="E35" s="1076">
        <v>318226</v>
      </c>
      <c r="F35" s="1076">
        <v>829</v>
      </c>
    </row>
    <row r="36" spans="1:6">
      <c r="A36" s="1064">
        <v>15</v>
      </c>
      <c r="B36" s="937" t="s">
        <v>2537</v>
      </c>
      <c r="C36" s="996"/>
      <c r="D36" s="1076"/>
      <c r="E36" s="1076"/>
      <c r="F36" s="1076"/>
    </row>
    <row r="37" spans="1:6">
      <c r="A37" s="1034">
        <v>16</v>
      </c>
      <c r="B37" s="922" t="s">
        <v>2538</v>
      </c>
      <c r="C37" s="985"/>
      <c r="D37" s="1052"/>
      <c r="E37" s="1052"/>
      <c r="F37" s="1052"/>
    </row>
    <row r="38" spans="1:6" ht="15.75" thickBot="1">
      <c r="A38" s="1053"/>
      <c r="B38" s="1012" t="s">
        <v>2539</v>
      </c>
      <c r="C38" s="1001"/>
      <c r="D38" s="1099">
        <f>SUM(D32:D37)</f>
        <v>923075</v>
      </c>
      <c r="E38" s="1099">
        <f>SUM(E32:E37)</f>
        <v>328001</v>
      </c>
      <c r="F38" s="1099">
        <f>SUM(F32:F37)</f>
        <v>1658</v>
      </c>
    </row>
    <row r="39" spans="1:6">
      <c r="A39" s="924"/>
      <c r="B39" s="925"/>
      <c r="C39" s="925"/>
      <c r="D39" s="925"/>
      <c r="E39" s="925"/>
      <c r="F39" s="981"/>
    </row>
    <row r="40" spans="1:6">
      <c r="A40" s="984"/>
      <c r="B40" s="1498" t="s">
        <v>6013</v>
      </c>
      <c r="C40" s="922"/>
      <c r="D40" s="922"/>
      <c r="E40" s="922"/>
      <c r="F40" s="985"/>
    </row>
    <row r="41" spans="1:6">
      <c r="A41" s="984"/>
      <c r="B41" s="922"/>
      <c r="C41" s="922"/>
      <c r="D41" s="922"/>
      <c r="E41" s="922"/>
      <c r="F41" s="985"/>
    </row>
    <row r="42" spans="1:6">
      <c r="A42" s="984"/>
      <c r="B42" s="922"/>
      <c r="C42" s="922"/>
      <c r="D42" s="922"/>
      <c r="E42" s="922"/>
      <c r="F42" s="985"/>
    </row>
    <row r="43" spans="1:6">
      <c r="A43" s="984"/>
      <c r="B43" s="922"/>
      <c r="C43" s="922"/>
      <c r="D43" s="922"/>
      <c r="E43" s="922"/>
      <c r="F43" s="985"/>
    </row>
    <row r="44" spans="1:6">
      <c r="A44" s="984"/>
      <c r="B44" s="922"/>
      <c r="C44" s="922"/>
      <c r="D44" s="922"/>
      <c r="E44" s="922"/>
      <c r="F44" s="985"/>
    </row>
    <row r="45" spans="1:6">
      <c r="A45" s="984"/>
      <c r="B45" s="922"/>
      <c r="C45" s="922"/>
      <c r="D45" s="922"/>
      <c r="E45" s="922"/>
      <c r="F45" s="985"/>
    </row>
    <row r="46" spans="1:6">
      <c r="A46" s="984"/>
      <c r="B46" s="922"/>
      <c r="C46" s="922"/>
      <c r="D46" s="922"/>
      <c r="E46" s="922"/>
      <c r="F46" s="985"/>
    </row>
    <row r="47" spans="1:6">
      <c r="A47" s="984"/>
      <c r="B47" s="922"/>
      <c r="C47" s="922"/>
      <c r="D47" s="922"/>
      <c r="E47" s="922"/>
      <c r="F47" s="985"/>
    </row>
    <row r="48" spans="1:6">
      <c r="A48" s="984"/>
      <c r="B48" s="922"/>
      <c r="C48" s="922"/>
      <c r="D48" s="922"/>
      <c r="E48" s="922"/>
      <c r="F48" s="985"/>
    </row>
    <row r="49" spans="1:6">
      <c r="A49" s="984"/>
      <c r="B49" s="922"/>
      <c r="C49" s="922"/>
      <c r="D49" s="922"/>
      <c r="E49" s="922"/>
      <c r="F49" s="985"/>
    </row>
    <row r="50" spans="1:6">
      <c r="A50" s="984"/>
      <c r="B50" s="922"/>
      <c r="C50" s="922"/>
      <c r="D50" s="922"/>
      <c r="E50" s="922"/>
      <c r="F50" s="985"/>
    </row>
    <row r="51" spans="1:6">
      <c r="A51" s="984"/>
      <c r="B51" s="922"/>
      <c r="C51" s="922"/>
      <c r="D51" s="922"/>
      <c r="E51" s="922"/>
      <c r="F51" s="985"/>
    </row>
    <row r="52" spans="1:6">
      <c r="A52" s="984"/>
      <c r="B52" s="922"/>
      <c r="C52" s="922"/>
      <c r="D52" s="922"/>
      <c r="E52" s="922"/>
      <c r="F52" s="985"/>
    </row>
    <row r="53" spans="1:6">
      <c r="A53" s="984"/>
      <c r="B53" s="922"/>
      <c r="C53" s="922"/>
      <c r="D53" s="922"/>
      <c r="E53" s="922"/>
      <c r="F53" s="985"/>
    </row>
    <row r="54" spans="1:6">
      <c r="A54" s="984"/>
      <c r="B54" s="922"/>
      <c r="C54" s="922"/>
      <c r="D54" s="922"/>
      <c r="E54" s="922"/>
      <c r="F54" s="985"/>
    </row>
    <row r="55" spans="1:6">
      <c r="A55" s="984"/>
      <c r="B55" s="922"/>
      <c r="C55" s="922"/>
      <c r="D55" s="922"/>
      <c r="E55" s="922"/>
      <c r="F55" s="985"/>
    </row>
    <row r="56" spans="1:6">
      <c r="A56" s="984"/>
      <c r="B56" s="922"/>
      <c r="C56" s="922"/>
      <c r="D56" s="922"/>
      <c r="E56" s="922"/>
      <c r="F56" s="985"/>
    </row>
    <row r="57" spans="1:6">
      <c r="A57" s="984"/>
      <c r="B57" s="922"/>
      <c r="C57" s="922"/>
      <c r="D57" s="922"/>
      <c r="E57" s="922"/>
      <c r="F57" s="985"/>
    </row>
    <row r="58" spans="1:6">
      <c r="A58" s="984"/>
      <c r="B58" s="922"/>
      <c r="C58" s="922"/>
      <c r="D58" s="922"/>
      <c r="E58" s="922"/>
      <c r="F58" s="985"/>
    </row>
    <row r="59" spans="1:6">
      <c r="A59" s="984"/>
      <c r="B59" s="922"/>
      <c r="C59" s="922"/>
      <c r="D59" s="922"/>
      <c r="E59" s="922"/>
      <c r="F59" s="985"/>
    </row>
    <row r="60" spans="1:6">
      <c r="A60" s="984"/>
      <c r="B60" s="922"/>
      <c r="C60" s="922"/>
      <c r="D60" s="922"/>
      <c r="E60" s="922"/>
      <c r="F60" s="985"/>
    </row>
    <row r="61" spans="1:6">
      <c r="A61" s="984"/>
      <c r="B61" s="922"/>
      <c r="C61" s="922"/>
      <c r="D61" s="922"/>
      <c r="E61" s="922"/>
      <c r="F61" s="985"/>
    </row>
    <row r="62" spans="1:6">
      <c r="A62" s="984"/>
      <c r="B62" s="922"/>
      <c r="C62" s="922"/>
      <c r="D62" s="922"/>
      <c r="E62" s="922"/>
      <c r="F62" s="985"/>
    </row>
    <row r="63" spans="1:6" ht="15.75" thickBot="1">
      <c r="A63" s="1000"/>
      <c r="B63" s="974"/>
      <c r="C63" s="974"/>
      <c r="D63" s="974"/>
      <c r="E63" s="974"/>
      <c r="F63" s="1001"/>
    </row>
    <row r="64" spans="1:6">
      <c r="A64" s="1111"/>
      <c r="B64" s="1111"/>
      <c r="C64" s="1111"/>
      <c r="D64" s="1111"/>
      <c r="E64" s="1111"/>
      <c r="F64" s="1111"/>
    </row>
    <row r="65" spans="1:6" ht="15.75">
      <c r="A65" s="115" t="s">
        <v>575</v>
      </c>
      <c r="B65" s="922"/>
      <c r="C65" s="922"/>
      <c r="D65" s="922"/>
      <c r="E65" s="922"/>
      <c r="F65" s="922"/>
    </row>
    <row r="66" spans="1:6">
      <c r="A66" s="923" t="s">
        <v>2540</v>
      </c>
      <c r="B66" s="923"/>
      <c r="C66" s="923"/>
      <c r="D66" s="923"/>
      <c r="E66" s="923"/>
      <c r="F66" s="923"/>
    </row>
  </sheetData>
  <printOptions horizontalCentered="1" verticalCentered="1"/>
  <pageMargins left="0.5" right="0.5" top="0" bottom="0" header="0.25" footer="0.25"/>
  <pageSetup scale="7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zoomScaleNormal="100" zoomScaleSheetLayoutView="40" workbookViewId="0">
      <selection activeCell="E40" sqref="E40"/>
    </sheetView>
  </sheetViews>
  <sheetFormatPr defaultRowHeight="15"/>
  <cols>
    <col min="1" max="1" width="4" customWidth="1"/>
    <col min="2" max="2" width="46.33203125" bestFit="1" customWidth="1"/>
    <col min="3" max="3" width="39.77734375" customWidth="1"/>
    <col min="4" max="4" width="14.6640625" bestFit="1" customWidth="1"/>
    <col min="5" max="5" width="14.33203125" bestFit="1" customWidth="1"/>
  </cols>
  <sheetData>
    <row r="1" spans="1:5" ht="15.75" thickBot="1"/>
    <row r="2" spans="1:5" ht="15.75" thickTop="1">
      <c r="A2" s="1360" t="s">
        <v>3275</v>
      </c>
      <c r="B2" s="1361"/>
      <c r="C2" s="1362" t="s">
        <v>3276</v>
      </c>
      <c r="D2" s="1363" t="s">
        <v>1791</v>
      </c>
      <c r="E2" s="1527" t="s">
        <v>1792</v>
      </c>
    </row>
    <row r="3" spans="1:5">
      <c r="A3" s="72" t="str">
        <f>'Data Sheet'!$C$25</f>
        <v xml:space="preserve"> New York State Electric &amp; Gas Corporation</v>
      </c>
      <c r="B3" s="922"/>
      <c r="C3" s="831" t="s">
        <v>3277</v>
      </c>
      <c r="D3" s="78" t="s">
        <v>3295</v>
      </c>
      <c r="E3" s="1528"/>
    </row>
    <row r="4" spans="1:5">
      <c r="A4" s="1368" t="s">
        <v>3278</v>
      </c>
      <c r="B4" s="81"/>
      <c r="C4" s="831" t="s">
        <v>3279</v>
      </c>
      <c r="D4" s="702" t="str">
        <f>'[1]Data Sheet'!$C$40</f>
        <v xml:space="preserve"> </v>
      </c>
      <c r="E4" s="1529" t="str">
        <f>'[1]Data Sheet'!$C$38</f>
        <v xml:space="preserve"> </v>
      </c>
    </row>
    <row r="5" spans="1:5">
      <c r="A5" s="1370" t="s">
        <v>4183</v>
      </c>
      <c r="B5" s="232"/>
      <c r="C5" s="232"/>
      <c r="D5" s="232"/>
      <c r="E5" s="1371"/>
    </row>
    <row r="6" spans="1:5">
      <c r="A6" s="1366" t="s">
        <v>4184</v>
      </c>
      <c r="B6" s="831"/>
      <c r="C6" s="831"/>
      <c r="D6" s="831"/>
      <c r="E6" s="1530"/>
    </row>
    <row r="7" spans="1:5">
      <c r="A7" s="1366" t="s">
        <v>4185</v>
      </c>
      <c r="B7" s="831"/>
      <c r="C7" s="831"/>
      <c r="D7" s="831"/>
      <c r="E7" s="1367"/>
    </row>
    <row r="8" spans="1:5">
      <c r="A8" s="1375" t="s">
        <v>4186</v>
      </c>
      <c r="B8" s="1376"/>
      <c r="C8" s="1376"/>
      <c r="D8" s="1376"/>
      <c r="E8" s="1377"/>
    </row>
    <row r="9" spans="1:5">
      <c r="A9" s="1375" t="s">
        <v>4187</v>
      </c>
      <c r="B9" s="1376"/>
      <c r="C9" s="1376"/>
      <c r="D9" s="1376"/>
      <c r="E9" s="1377"/>
    </row>
    <row r="10" spans="1:5">
      <c r="A10" s="1375" t="s">
        <v>4188</v>
      </c>
      <c r="B10" s="1376"/>
      <c r="C10" s="1376"/>
      <c r="D10" s="1376"/>
      <c r="E10" s="1377"/>
    </row>
    <row r="11" spans="1:5">
      <c r="A11" s="1378"/>
      <c r="B11" s="1379"/>
      <c r="C11" s="1419" t="s">
        <v>4189</v>
      </c>
      <c r="D11" s="1419" t="s">
        <v>176</v>
      </c>
      <c r="E11" s="1531" t="s">
        <v>1829</v>
      </c>
    </row>
    <row r="12" spans="1:5">
      <c r="A12" s="1382" t="s">
        <v>1718</v>
      </c>
      <c r="B12" s="1463"/>
      <c r="C12" s="1393" t="s">
        <v>4190</v>
      </c>
      <c r="D12" s="1393" t="s">
        <v>4191</v>
      </c>
      <c r="E12" s="1421" t="s">
        <v>4191</v>
      </c>
    </row>
    <row r="13" spans="1:5">
      <c r="A13" s="1382" t="s">
        <v>1721</v>
      </c>
      <c r="B13" s="1464" t="s">
        <v>4192</v>
      </c>
      <c r="C13" s="1393" t="s">
        <v>4193</v>
      </c>
      <c r="D13" s="1393" t="s">
        <v>2220</v>
      </c>
      <c r="E13" s="1421" t="s">
        <v>2220</v>
      </c>
    </row>
    <row r="14" spans="1:5">
      <c r="A14" s="1384"/>
      <c r="B14" s="1381" t="s">
        <v>3007</v>
      </c>
      <c r="C14" s="1393" t="s">
        <v>3008</v>
      </c>
      <c r="D14" s="1393" t="s">
        <v>3009</v>
      </c>
      <c r="E14" s="1421" t="s">
        <v>3010</v>
      </c>
    </row>
    <row r="15" spans="1:5" ht="15.75">
      <c r="A15" s="1385">
        <v>1</v>
      </c>
      <c r="B15" s="1465" t="s">
        <v>4194</v>
      </c>
      <c r="C15" s="1466"/>
      <c r="D15" s="1466"/>
      <c r="E15" s="1532"/>
    </row>
    <row r="16" spans="1:5">
      <c r="A16" s="1385">
        <v>2</v>
      </c>
      <c r="B16" s="1386" t="s">
        <v>5214</v>
      </c>
      <c r="C16" s="1387" t="s">
        <v>5217</v>
      </c>
      <c r="D16" s="1389" t="s">
        <v>5228</v>
      </c>
      <c r="E16" s="1533">
        <v>2294</v>
      </c>
    </row>
    <row r="17" spans="1:5">
      <c r="A17" s="1385">
        <v>3</v>
      </c>
      <c r="B17" s="1386" t="s">
        <v>5215</v>
      </c>
      <c r="C17" s="1387" t="s">
        <v>5218</v>
      </c>
      <c r="D17" s="1389" t="s">
        <v>5228</v>
      </c>
      <c r="E17" s="1534">
        <v>172907</v>
      </c>
    </row>
    <row r="18" spans="1:5">
      <c r="A18" s="1385">
        <v>4</v>
      </c>
      <c r="B18" s="1386" t="s">
        <v>5215</v>
      </c>
      <c r="C18" s="1387" t="s">
        <v>5219</v>
      </c>
      <c r="D18" s="1389" t="s">
        <v>5228</v>
      </c>
      <c r="E18" s="1534">
        <v>149762</v>
      </c>
    </row>
    <row r="19" spans="1:5">
      <c r="A19" s="1385">
        <v>5</v>
      </c>
      <c r="B19" s="1386" t="s">
        <v>5215</v>
      </c>
      <c r="C19" s="1387" t="s">
        <v>5224</v>
      </c>
      <c r="D19" s="1389" t="s">
        <v>5228</v>
      </c>
      <c r="E19" s="1534">
        <v>88846</v>
      </c>
    </row>
    <row r="20" spans="1:5">
      <c r="A20" s="1385">
        <v>6</v>
      </c>
      <c r="B20" s="1386" t="s">
        <v>5214</v>
      </c>
      <c r="C20" s="1387" t="s">
        <v>5220</v>
      </c>
      <c r="D20" s="1389" t="s">
        <v>5228</v>
      </c>
      <c r="E20" s="1535">
        <v>1638236</v>
      </c>
    </row>
    <row r="21" spans="1:5">
      <c r="A21" s="1385">
        <v>7</v>
      </c>
      <c r="B21" s="1386" t="s">
        <v>5216</v>
      </c>
      <c r="C21" s="1387" t="s">
        <v>5221</v>
      </c>
      <c r="D21" s="1389" t="s">
        <v>5228</v>
      </c>
      <c r="E21" s="1536">
        <v>70761180</v>
      </c>
    </row>
    <row r="22" spans="1:5">
      <c r="A22" s="1385">
        <v>8</v>
      </c>
      <c r="B22" s="1386" t="s">
        <v>5215</v>
      </c>
      <c r="C22" s="1387" t="s">
        <v>5222</v>
      </c>
      <c r="D22" s="1389" t="s">
        <v>5228</v>
      </c>
      <c r="E22" s="1533">
        <v>7970915</v>
      </c>
    </row>
    <row r="23" spans="1:5">
      <c r="A23" s="1385">
        <v>9</v>
      </c>
      <c r="B23" s="1386" t="s">
        <v>5215</v>
      </c>
      <c r="C23" s="1387" t="s">
        <v>5223</v>
      </c>
      <c r="D23" s="1389" t="s">
        <v>5228</v>
      </c>
      <c r="E23" s="1534">
        <v>1291534</v>
      </c>
    </row>
    <row r="24" spans="1:5">
      <c r="A24" s="1385">
        <v>10</v>
      </c>
      <c r="B24" s="1386" t="s">
        <v>5214</v>
      </c>
      <c r="C24" s="1387" t="s">
        <v>5225</v>
      </c>
      <c r="D24" s="1389" t="s">
        <v>5228</v>
      </c>
      <c r="E24" s="1534">
        <v>155499</v>
      </c>
    </row>
    <row r="25" spans="1:5">
      <c r="A25" s="1385">
        <v>11</v>
      </c>
      <c r="B25" s="1386" t="s">
        <v>5214</v>
      </c>
      <c r="C25" s="1387" t="s">
        <v>5226</v>
      </c>
      <c r="D25" s="1389" t="s">
        <v>5228</v>
      </c>
      <c r="E25" s="1534">
        <v>23285</v>
      </c>
    </row>
    <row r="26" spans="1:5">
      <c r="A26" s="1385">
        <v>12</v>
      </c>
      <c r="B26" s="1386" t="s">
        <v>5214</v>
      </c>
      <c r="C26" s="1387" t="s">
        <v>5227</v>
      </c>
      <c r="D26" s="1389" t="s">
        <v>5228</v>
      </c>
      <c r="E26" s="1534">
        <v>1862</v>
      </c>
    </row>
    <row r="27" spans="1:5">
      <c r="A27" s="1385">
        <v>13</v>
      </c>
      <c r="B27" s="1386"/>
      <c r="C27" s="1387"/>
      <c r="D27" s="1391"/>
      <c r="E27" s="1534"/>
    </row>
    <row r="28" spans="1:5">
      <c r="A28" s="1385">
        <v>14</v>
      </c>
      <c r="B28" s="1386"/>
      <c r="C28" s="1387"/>
      <c r="D28" s="1391"/>
      <c r="E28" s="1534"/>
    </row>
    <row r="29" spans="1:5">
      <c r="A29" s="1385">
        <v>15</v>
      </c>
      <c r="B29" s="1386"/>
      <c r="C29" s="1387"/>
      <c r="D29" s="1391"/>
      <c r="E29" s="1534"/>
    </row>
    <row r="30" spans="1:5">
      <c r="A30" s="1385">
        <v>16</v>
      </c>
      <c r="B30" s="1386"/>
      <c r="C30" s="1387"/>
      <c r="D30" s="1401"/>
      <c r="E30" s="1537"/>
    </row>
    <row r="31" spans="1:5">
      <c r="A31" s="1385">
        <v>17</v>
      </c>
      <c r="B31" s="1386"/>
      <c r="C31" s="1387"/>
      <c r="D31" s="1401"/>
      <c r="E31" s="1537"/>
    </row>
    <row r="32" spans="1:5">
      <c r="A32" s="1385">
        <v>18</v>
      </c>
      <c r="B32" s="1386"/>
      <c r="C32" s="1387"/>
      <c r="D32" s="1391"/>
      <c r="E32" s="1534"/>
    </row>
    <row r="33" spans="1:5">
      <c r="A33" s="1385">
        <v>19</v>
      </c>
      <c r="B33" s="1386"/>
      <c r="C33" s="1387"/>
      <c r="D33" s="1391"/>
      <c r="E33" s="1534"/>
    </row>
    <row r="34" spans="1:5">
      <c r="A34" s="1385">
        <v>20</v>
      </c>
      <c r="B34" s="1386"/>
      <c r="C34" s="1387"/>
      <c r="D34" s="1391"/>
      <c r="E34" s="1534"/>
    </row>
    <row r="35" spans="1:5" ht="15.75">
      <c r="A35" s="1385">
        <v>21</v>
      </c>
      <c r="B35" s="1465" t="s">
        <v>4195</v>
      </c>
      <c r="C35" s="1466"/>
      <c r="D35" s="1467"/>
      <c r="E35" s="1538"/>
    </row>
    <row r="36" spans="1:5">
      <c r="A36" s="1385">
        <v>22</v>
      </c>
      <c r="B36" s="1386" t="s">
        <v>5215</v>
      </c>
      <c r="C36" s="1387" t="s">
        <v>5229</v>
      </c>
      <c r="D36" s="1391" t="s">
        <v>5228</v>
      </c>
      <c r="E36" s="1534">
        <v>23644</v>
      </c>
    </row>
    <row r="37" spans="1:5">
      <c r="A37" s="1385">
        <v>23</v>
      </c>
      <c r="B37" s="1386" t="s">
        <v>5215</v>
      </c>
      <c r="C37" s="1387" t="s">
        <v>5222</v>
      </c>
      <c r="D37" s="1391" t="s">
        <v>5228</v>
      </c>
      <c r="E37" s="1534">
        <v>9451143</v>
      </c>
    </row>
    <row r="38" spans="1:5">
      <c r="A38" s="1385">
        <v>24</v>
      </c>
      <c r="B38" s="1386" t="s">
        <v>5215</v>
      </c>
      <c r="C38" s="1387" t="s">
        <v>5223</v>
      </c>
      <c r="D38" s="1391" t="s">
        <v>5228</v>
      </c>
      <c r="E38" s="1537">
        <v>1399624</v>
      </c>
    </row>
    <row r="39" spans="1:5">
      <c r="A39" s="1385">
        <v>25</v>
      </c>
      <c r="B39" s="1386" t="s">
        <v>5215</v>
      </c>
      <c r="C39" s="1387" t="s">
        <v>5230</v>
      </c>
      <c r="D39" s="1391" t="s">
        <v>5228</v>
      </c>
      <c r="E39" s="1534">
        <v>291860</v>
      </c>
    </row>
    <row r="40" spans="1:5">
      <c r="A40" s="1385">
        <v>26</v>
      </c>
      <c r="B40" s="1386" t="s">
        <v>5215</v>
      </c>
      <c r="C40" s="1387" t="s">
        <v>5231</v>
      </c>
      <c r="D40" s="1391" t="s">
        <v>5228</v>
      </c>
      <c r="E40" s="1534">
        <v>21920</v>
      </c>
    </row>
    <row r="41" spans="1:5">
      <c r="A41" s="1385">
        <v>27</v>
      </c>
      <c r="B41" s="1386"/>
      <c r="C41" s="1387"/>
      <c r="D41" s="1391"/>
      <c r="E41" s="1534"/>
    </row>
    <row r="42" spans="1:5">
      <c r="A42" s="1385">
        <v>28</v>
      </c>
      <c r="B42" s="1386"/>
      <c r="C42" s="1387"/>
      <c r="D42" s="1391"/>
      <c r="E42" s="1534"/>
    </row>
    <row r="43" spans="1:5">
      <c r="A43" s="1385">
        <v>29</v>
      </c>
      <c r="B43" s="1386"/>
      <c r="C43" s="1387"/>
      <c r="D43" s="1391"/>
      <c r="E43" s="1534"/>
    </row>
    <row r="44" spans="1:5">
      <c r="A44" s="1385">
        <v>30</v>
      </c>
      <c r="B44" s="1386"/>
      <c r="C44" s="1387"/>
      <c r="D44" s="1391"/>
      <c r="E44" s="1534"/>
    </row>
    <row r="45" spans="1:5">
      <c r="A45" s="1385">
        <v>31</v>
      </c>
      <c r="B45" s="1386"/>
      <c r="C45" s="1387"/>
      <c r="D45" s="1391"/>
      <c r="E45" s="1534"/>
    </row>
    <row r="46" spans="1:5">
      <c r="A46" s="1385">
        <v>32</v>
      </c>
      <c r="B46" s="1386"/>
      <c r="C46" s="1387"/>
      <c r="D46" s="1391"/>
      <c r="E46" s="1534"/>
    </row>
    <row r="47" spans="1:5">
      <c r="A47" s="1385">
        <v>33</v>
      </c>
      <c r="B47" s="1386"/>
      <c r="C47" s="1387"/>
      <c r="D47" s="1401"/>
      <c r="E47" s="1537"/>
    </row>
    <row r="48" spans="1:5">
      <c r="A48" s="1385">
        <v>34</v>
      </c>
      <c r="B48" s="1386"/>
      <c r="C48" s="1387"/>
      <c r="D48" s="1391"/>
      <c r="E48" s="1534"/>
    </row>
    <row r="49" spans="1:5">
      <c r="A49" s="1385">
        <v>35</v>
      </c>
      <c r="B49" s="1386"/>
      <c r="C49" s="1387"/>
      <c r="D49" s="1391"/>
      <c r="E49" s="1534"/>
    </row>
    <row r="50" spans="1:5">
      <c r="A50" s="1385">
        <v>36</v>
      </c>
      <c r="B50" s="1386"/>
      <c r="C50" s="1387"/>
      <c r="D50" s="1391"/>
      <c r="E50" s="1534"/>
    </row>
    <row r="51" spans="1:5">
      <c r="A51" s="1385">
        <v>37</v>
      </c>
      <c r="B51" s="1386"/>
      <c r="C51" s="1387"/>
      <c r="D51" s="1391"/>
      <c r="E51" s="1534"/>
    </row>
    <row r="52" spans="1:5">
      <c r="A52" s="1385">
        <v>38</v>
      </c>
      <c r="B52" s="1386"/>
      <c r="C52" s="1387"/>
      <c r="D52" s="1391"/>
      <c r="E52" s="1534"/>
    </row>
    <row r="53" spans="1:5">
      <c r="A53" s="1385">
        <v>39</v>
      </c>
      <c r="B53" s="1386"/>
      <c r="C53" s="1387"/>
      <c r="D53" s="1391"/>
      <c r="E53" s="1534"/>
    </row>
    <row r="54" spans="1:5">
      <c r="A54" s="1403">
        <v>40</v>
      </c>
      <c r="B54" s="1404"/>
      <c r="C54" s="1405"/>
      <c r="D54" s="1406"/>
      <c r="E54" s="1539"/>
    </row>
    <row r="55" spans="1:5">
      <c r="A55" s="1403">
        <v>41</v>
      </c>
      <c r="B55" s="1404"/>
      <c r="C55" s="1405"/>
      <c r="D55" s="1406"/>
      <c r="E55" s="1539"/>
    </row>
    <row r="56" spans="1:5" ht="15.75" thickBot="1">
      <c r="A56" s="1407">
        <v>42</v>
      </c>
      <c r="B56" s="1408"/>
      <c r="C56" s="1410"/>
      <c r="D56" s="1411"/>
      <c r="E56" s="1540"/>
    </row>
    <row r="57" spans="1:5" ht="15.75" thickTop="1">
      <c r="A57" s="831"/>
      <c r="B57" s="831"/>
      <c r="C57" s="831"/>
      <c r="D57" s="992"/>
      <c r="E57" s="992"/>
    </row>
    <row r="58" spans="1:5">
      <c r="A58" s="17" t="s">
        <v>4650</v>
      </c>
      <c r="B58" s="17"/>
      <c r="C58" s="17"/>
      <c r="D58" s="17"/>
      <c r="E58" s="17"/>
    </row>
    <row r="59" spans="1:5">
      <c r="A59" s="17" t="s">
        <v>4196</v>
      </c>
      <c r="B59" s="17"/>
      <c r="C59" s="17"/>
      <c r="D59" s="17"/>
      <c r="E59" s="17"/>
    </row>
    <row r="60" spans="1:5">
      <c r="A60" s="69" t="s">
        <v>2692</v>
      </c>
      <c r="B60" s="69"/>
      <c r="C60" s="69"/>
      <c r="D60" s="69"/>
      <c r="E60" s="69"/>
    </row>
  </sheetData>
  <pageMargins left="0.7" right="0.7" top="0.75" bottom="0.75" header="0.3" footer="0.3"/>
  <pageSetup scale="63" orientation="portrait"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331"/>
  <sheetViews>
    <sheetView defaultGridColor="0" view="pageBreakPreview" topLeftCell="A159" colorId="22" zoomScale="80" zoomScaleNormal="100" zoomScaleSheetLayoutView="80" workbookViewId="0">
      <selection activeCell="M183" sqref="M183"/>
    </sheetView>
  </sheetViews>
  <sheetFormatPr defaultColWidth="9.6640625" defaultRowHeight="15"/>
  <cols>
    <col min="1" max="3" width="7.6640625" customWidth="1"/>
    <col min="4" max="4" width="16.6640625" customWidth="1"/>
    <col min="5" max="5" width="25.6640625" customWidth="1"/>
    <col min="6" max="6" width="18.6640625" customWidth="1"/>
    <col min="7" max="7" width="23.6640625" customWidth="1"/>
  </cols>
  <sheetData>
    <row r="1" spans="1:7">
      <c r="A1" s="838" t="s">
        <v>1789</v>
      </c>
      <c r="B1" s="841"/>
      <c r="C1" s="841"/>
      <c r="D1" s="841"/>
      <c r="E1" s="1262" t="s">
        <v>1335</v>
      </c>
      <c r="F1" s="1263" t="s">
        <v>1791</v>
      </c>
      <c r="G1" s="1264" t="s">
        <v>1792</v>
      </c>
    </row>
    <row r="2" spans="1:7">
      <c r="A2" s="72" t="str">
        <f>'Data Sheet'!$C$25</f>
        <v xml:space="preserve"> New York State Electric &amp; Gas Corporation</v>
      </c>
      <c r="B2" s="9"/>
      <c r="C2" s="9"/>
      <c r="D2" s="9"/>
      <c r="E2" s="843" t="s">
        <v>1128</v>
      </c>
      <c r="F2" s="1188" t="s">
        <v>1794</v>
      </c>
      <c r="G2" s="1179"/>
    </row>
    <row r="3" spans="1:7" ht="15" customHeight="1" thickBot="1">
      <c r="A3" s="859"/>
      <c r="B3" s="860"/>
      <c r="C3" s="860"/>
      <c r="D3" s="860"/>
      <c r="E3" s="859" t="s">
        <v>1129</v>
      </c>
      <c r="F3" s="1265" t="str">
        <f>'Data Sheet'!$C$40</f>
        <v xml:space="preserve"> </v>
      </c>
      <c r="G3" s="1303" t="str">
        <f>'Data Sheet'!$C$38</f>
        <v>12/31/2016</v>
      </c>
    </row>
    <row r="4" spans="1:7" ht="15" customHeight="1" thickBot="1">
      <c r="A4" s="1266" t="s">
        <v>2267</v>
      </c>
      <c r="B4" s="1267"/>
      <c r="C4" s="1267"/>
      <c r="D4" s="1267"/>
      <c r="E4" s="861"/>
      <c r="F4" s="861"/>
      <c r="G4" s="1268"/>
    </row>
    <row r="5" spans="1:7">
      <c r="A5" s="1188" t="s">
        <v>1775</v>
      </c>
      <c r="B5" s="1155" t="s">
        <v>1772</v>
      </c>
      <c r="C5" s="1155" t="s">
        <v>2268</v>
      </c>
      <c r="D5" s="12"/>
      <c r="E5" s="12"/>
      <c r="F5" s="12"/>
      <c r="G5" s="1219"/>
    </row>
    <row r="6" spans="1:7">
      <c r="A6" s="1188" t="s">
        <v>1776</v>
      </c>
      <c r="B6" s="1155" t="s">
        <v>1776</v>
      </c>
      <c r="C6" s="1155" t="s">
        <v>1776</v>
      </c>
      <c r="D6" s="1205" t="s">
        <v>1777</v>
      </c>
      <c r="E6" s="12"/>
      <c r="F6" s="12"/>
      <c r="G6" s="855"/>
    </row>
    <row r="7" spans="1:7" ht="15.75" thickBot="1">
      <c r="A7" s="1269" t="s">
        <v>3007</v>
      </c>
      <c r="B7" s="1270" t="s">
        <v>3008</v>
      </c>
      <c r="C7" s="1270" t="s">
        <v>3009</v>
      </c>
      <c r="D7" s="1271" t="s">
        <v>3010</v>
      </c>
      <c r="E7" s="861"/>
      <c r="F7" s="861"/>
      <c r="G7" s="862"/>
    </row>
    <row r="8" spans="1:7">
      <c r="A8" s="1179">
        <v>120</v>
      </c>
      <c r="B8" s="1141">
        <v>5</v>
      </c>
      <c r="C8" s="1141" t="s">
        <v>5893</v>
      </c>
      <c r="D8" s="9" t="s">
        <v>5894</v>
      </c>
      <c r="E8" s="9"/>
      <c r="F8" s="9"/>
      <c r="G8" s="2998">
        <v>-12760658</v>
      </c>
    </row>
    <row r="9" spans="1:7">
      <c r="A9" s="1179"/>
      <c r="B9" s="1141"/>
      <c r="C9" s="1141"/>
      <c r="D9" s="9" t="s">
        <v>5895</v>
      </c>
      <c r="E9" s="9"/>
      <c r="F9" s="9"/>
      <c r="G9" s="3000">
        <v>11973683</v>
      </c>
    </row>
    <row r="10" spans="1:7">
      <c r="A10" s="1179"/>
      <c r="B10" s="1141"/>
      <c r="C10" s="1141"/>
      <c r="D10" s="9"/>
      <c r="E10" s="9"/>
      <c r="F10" s="9"/>
      <c r="G10" s="2998">
        <f>SUM(G8:G9)</f>
        <v>-786975</v>
      </c>
    </row>
    <row r="11" spans="1:7">
      <c r="A11" s="1179"/>
      <c r="B11" s="1141"/>
      <c r="C11" s="1141"/>
      <c r="D11" s="9"/>
      <c r="E11" s="9"/>
      <c r="F11" s="9"/>
      <c r="G11" s="2998"/>
    </row>
    <row r="12" spans="1:7">
      <c r="A12" s="1179">
        <v>120</v>
      </c>
      <c r="B12" s="1141">
        <v>18</v>
      </c>
      <c r="C12" s="1141" t="s">
        <v>5896</v>
      </c>
      <c r="D12" s="9" t="s">
        <v>1664</v>
      </c>
      <c r="E12" s="9"/>
      <c r="F12" s="9"/>
      <c r="G12" s="3002">
        <v>3831483</v>
      </c>
    </row>
    <row r="13" spans="1:7">
      <c r="A13" s="1179"/>
      <c r="B13" s="1141"/>
      <c r="C13" s="1141"/>
      <c r="D13" s="1179" t="s">
        <v>5897</v>
      </c>
      <c r="E13" s="9"/>
      <c r="F13" s="9"/>
      <c r="G13" s="3002">
        <v>-1334700</v>
      </c>
    </row>
    <row r="14" spans="1:7">
      <c r="A14" s="1179"/>
      <c r="B14" s="1141"/>
      <c r="C14" s="1141"/>
      <c r="D14" s="3001" t="s">
        <v>5898</v>
      </c>
      <c r="E14" s="9"/>
      <c r="F14" s="9"/>
      <c r="G14" s="3002">
        <v>243257</v>
      </c>
    </row>
    <row r="15" spans="1:7">
      <c r="A15" s="1179"/>
      <c r="B15" s="1141"/>
      <c r="C15" s="1141"/>
      <c r="D15" s="3001" t="s">
        <v>5899</v>
      </c>
      <c r="E15" s="9"/>
      <c r="F15" s="9"/>
      <c r="G15" s="3002">
        <v>2656475</v>
      </c>
    </row>
    <row r="16" spans="1:7">
      <c r="A16" s="1179"/>
      <c r="B16" s="1141"/>
      <c r="C16" s="1141"/>
      <c r="D16" s="3001" t="s">
        <v>5900</v>
      </c>
      <c r="E16" s="9"/>
      <c r="F16" s="9"/>
      <c r="G16" s="3002">
        <v>1765088</v>
      </c>
    </row>
    <row r="17" spans="1:7">
      <c r="A17" s="1179"/>
      <c r="B17" s="1141"/>
      <c r="C17" s="1141"/>
      <c r="D17" s="3001" t="s">
        <v>5901</v>
      </c>
      <c r="E17" s="9"/>
      <c r="F17" s="9"/>
      <c r="G17" s="3002">
        <v>17886353</v>
      </c>
    </row>
    <row r="18" spans="1:7">
      <c r="A18" s="1179"/>
      <c r="B18" s="1141"/>
      <c r="C18" s="1141"/>
      <c r="D18" s="3001" t="s">
        <v>5902</v>
      </c>
      <c r="E18" s="9"/>
      <c r="F18" s="9"/>
      <c r="G18" s="3003">
        <v>57116</v>
      </c>
    </row>
    <row r="19" spans="1:7">
      <c r="A19" s="1188"/>
      <c r="B19" s="1272"/>
      <c r="C19" s="1272"/>
      <c r="D19" s="1273"/>
      <c r="E19" s="1152"/>
      <c r="F19" s="1152"/>
      <c r="G19" s="3002">
        <f>SUM(G12:G18)</f>
        <v>25105072</v>
      </c>
    </row>
    <row r="20" spans="1:7">
      <c r="A20" s="1274"/>
      <c r="B20" s="1141"/>
      <c r="C20" s="1141"/>
      <c r="D20" s="9"/>
      <c r="E20" s="9"/>
      <c r="F20" s="9"/>
      <c r="G20" s="2998"/>
    </row>
    <row r="21" spans="1:7">
      <c r="A21" s="1274">
        <v>120</v>
      </c>
      <c r="B21" s="1141">
        <v>18</v>
      </c>
      <c r="C21" s="1141" t="s">
        <v>5903</v>
      </c>
      <c r="D21" s="9" t="s">
        <v>5904</v>
      </c>
      <c r="E21" s="9"/>
      <c r="F21" s="9"/>
      <c r="G21" s="2998">
        <v>1494261</v>
      </c>
    </row>
    <row r="22" spans="1:7">
      <c r="A22" s="1274"/>
      <c r="B22" s="1141"/>
      <c r="C22" s="1141"/>
      <c r="D22" s="9" t="s">
        <v>5905</v>
      </c>
      <c r="E22" s="9"/>
      <c r="F22" s="9"/>
      <c r="G22" s="2998">
        <v>1741545</v>
      </c>
    </row>
    <row r="23" spans="1:7">
      <c r="A23" s="1274"/>
      <c r="B23" s="1141"/>
      <c r="C23" s="1141"/>
      <c r="D23" s="9" t="s">
        <v>5906</v>
      </c>
      <c r="E23" s="9"/>
      <c r="F23" s="9"/>
      <c r="G23" s="2998">
        <v>-2788017</v>
      </c>
    </row>
    <row r="24" spans="1:7">
      <c r="A24" s="1274"/>
      <c r="B24" s="1141"/>
      <c r="C24" s="1141"/>
      <c r="D24" s="9" t="s">
        <v>5907</v>
      </c>
      <c r="E24" s="9"/>
      <c r="F24" s="9"/>
      <c r="G24" s="2998">
        <v>417419</v>
      </c>
    </row>
    <row r="25" spans="1:7">
      <c r="A25" s="1274"/>
      <c r="B25" s="1141"/>
      <c r="C25" s="1141"/>
      <c r="D25" s="9" t="s">
        <v>5908</v>
      </c>
      <c r="E25" s="9"/>
      <c r="F25" s="9"/>
      <c r="G25" s="2998">
        <v>-8861576</v>
      </c>
    </row>
    <row r="26" spans="1:7">
      <c r="A26" s="1274"/>
      <c r="B26" s="1141"/>
      <c r="C26" s="1141"/>
      <c r="D26" s="9" t="s">
        <v>5909</v>
      </c>
      <c r="E26" s="9"/>
      <c r="F26" s="9"/>
      <c r="G26" s="2998">
        <v>-1495032</v>
      </c>
    </row>
    <row r="27" spans="1:7">
      <c r="A27" s="1274"/>
      <c r="B27" s="1141"/>
      <c r="C27" s="1141"/>
      <c r="D27" s="9" t="s">
        <v>5910</v>
      </c>
      <c r="E27" s="9"/>
      <c r="F27" s="9"/>
      <c r="G27" s="2998">
        <v>2093463</v>
      </c>
    </row>
    <row r="28" spans="1:7">
      <c r="A28" s="1274"/>
      <c r="B28" s="1141"/>
      <c r="C28" s="1141"/>
      <c r="D28" s="9" t="s">
        <v>5898</v>
      </c>
      <c r="E28" s="9"/>
      <c r="F28" s="9"/>
      <c r="G28" s="2998">
        <v>2646293</v>
      </c>
    </row>
    <row r="29" spans="1:7">
      <c r="A29" s="1274"/>
      <c r="B29" s="1141"/>
      <c r="C29" s="1141"/>
      <c r="D29" s="9" t="s">
        <v>3744</v>
      </c>
      <c r="E29" s="9"/>
      <c r="F29" s="9"/>
      <c r="G29" s="2998">
        <v>17180330</v>
      </c>
    </row>
    <row r="30" spans="1:7">
      <c r="A30" s="1274"/>
      <c r="B30" s="1141"/>
      <c r="C30" s="1141"/>
      <c r="D30" s="9" t="s">
        <v>5911</v>
      </c>
      <c r="E30" s="9"/>
      <c r="F30" s="9"/>
      <c r="G30" s="2998">
        <v>2536652</v>
      </c>
    </row>
    <row r="31" spans="1:7">
      <c r="A31" s="1179"/>
      <c r="B31" s="1141"/>
      <c r="C31" s="1141"/>
      <c r="D31" s="9" t="s">
        <v>5587</v>
      </c>
      <c r="E31" s="9"/>
      <c r="F31" s="9"/>
      <c r="G31" s="3000">
        <v>-82572</v>
      </c>
    </row>
    <row r="32" spans="1:7">
      <c r="A32" s="1179"/>
      <c r="B32" s="1141"/>
      <c r="C32" s="1141"/>
      <c r="D32" s="9"/>
      <c r="E32" s="9"/>
      <c r="F32" s="9"/>
      <c r="G32" s="2998">
        <f>SUM(G21:G31)</f>
        <v>14882766</v>
      </c>
    </row>
    <row r="33" spans="1:7">
      <c r="A33" s="1179">
        <v>120</v>
      </c>
      <c r="B33" s="1141">
        <v>26</v>
      </c>
      <c r="C33" s="1141" t="s">
        <v>5896</v>
      </c>
      <c r="D33" s="9" t="s">
        <v>5912</v>
      </c>
      <c r="F33" s="9"/>
      <c r="G33" s="2998"/>
    </row>
    <row r="34" spans="1:7">
      <c r="A34" s="1179">
        <v>120</v>
      </c>
      <c r="B34" s="1141">
        <v>26</v>
      </c>
      <c r="C34" s="1141" t="s">
        <v>5903</v>
      </c>
      <c r="D34" s="9" t="s">
        <v>5912</v>
      </c>
      <c r="E34" s="9"/>
      <c r="F34" s="9"/>
      <c r="G34" s="2998"/>
    </row>
    <row r="35" spans="1:7">
      <c r="A35" s="1179">
        <v>120</v>
      </c>
      <c r="B35" s="1141">
        <v>78</v>
      </c>
      <c r="C35" s="1141" t="s">
        <v>5896</v>
      </c>
      <c r="D35" s="9" t="s">
        <v>5913</v>
      </c>
      <c r="E35" s="9"/>
      <c r="F35" s="9"/>
      <c r="G35" s="2998"/>
    </row>
    <row r="36" spans="1:7">
      <c r="A36" s="1179">
        <v>120</v>
      </c>
      <c r="B36" s="1141">
        <v>78</v>
      </c>
      <c r="C36" s="1141" t="s">
        <v>5903</v>
      </c>
      <c r="D36" s="9" t="s">
        <v>5913</v>
      </c>
      <c r="E36" s="9"/>
      <c r="F36" s="9"/>
      <c r="G36" s="2998"/>
    </row>
    <row r="37" spans="1:7">
      <c r="A37" s="1179"/>
      <c r="B37" s="1141"/>
      <c r="C37" s="1141"/>
      <c r="D37" s="9"/>
      <c r="E37" s="9"/>
      <c r="F37" s="9"/>
      <c r="G37" s="2998"/>
    </row>
    <row r="38" spans="1:7">
      <c r="A38" s="1179">
        <v>120</v>
      </c>
      <c r="B38" s="1141">
        <v>90</v>
      </c>
      <c r="C38" s="1141" t="s">
        <v>5896</v>
      </c>
      <c r="D38" s="9" t="s">
        <v>5914</v>
      </c>
      <c r="E38" s="9"/>
      <c r="F38" s="9"/>
      <c r="G38" s="2998"/>
    </row>
    <row r="39" spans="1:7">
      <c r="A39" s="1179"/>
      <c r="B39" s="1141"/>
      <c r="C39" s="1141"/>
      <c r="D39" s="9" t="s">
        <v>3490</v>
      </c>
      <c r="E39" s="9"/>
      <c r="F39" s="9"/>
      <c r="G39" s="2998">
        <v>3553965</v>
      </c>
    </row>
    <row r="40" spans="1:7">
      <c r="A40" s="1179"/>
      <c r="B40" s="1141"/>
      <c r="C40" s="1141"/>
      <c r="D40" s="9" t="s">
        <v>3492</v>
      </c>
      <c r="E40" s="9"/>
      <c r="F40" s="9"/>
      <c r="G40" s="2998">
        <v>747080</v>
      </c>
    </row>
    <row r="41" spans="1:7">
      <c r="A41" s="1179"/>
      <c r="B41" s="1141"/>
      <c r="C41" s="1141"/>
      <c r="D41" s="9" t="s">
        <v>3493</v>
      </c>
      <c r="E41" s="9"/>
      <c r="F41" s="9"/>
      <c r="G41" s="3000">
        <v>91689</v>
      </c>
    </row>
    <row r="42" spans="1:7">
      <c r="A42" s="1179"/>
      <c r="B42" s="1141"/>
      <c r="C42" s="1141"/>
      <c r="D42" s="9"/>
      <c r="E42" s="9"/>
      <c r="F42" s="9"/>
      <c r="G42" s="2998">
        <f>SUM(G39:G41)</f>
        <v>4392734</v>
      </c>
    </row>
    <row r="43" spans="1:7">
      <c r="A43" s="1179">
        <v>120</v>
      </c>
      <c r="B43" s="1141">
        <v>90</v>
      </c>
      <c r="C43" s="1141" t="s">
        <v>5903</v>
      </c>
      <c r="D43" s="9" t="s">
        <v>5914</v>
      </c>
      <c r="E43" s="9"/>
      <c r="F43" s="9"/>
      <c r="G43" s="2998"/>
    </row>
    <row r="44" spans="1:7">
      <c r="A44" s="1179"/>
      <c r="B44" s="1141"/>
      <c r="C44" s="1141"/>
      <c r="D44" s="9" t="s">
        <v>1876</v>
      </c>
      <c r="E44" s="9"/>
      <c r="F44" s="9"/>
      <c r="G44" s="2998">
        <v>3390201</v>
      </c>
    </row>
    <row r="45" spans="1:7">
      <c r="A45" s="1179"/>
      <c r="B45" s="1141"/>
      <c r="C45" s="1141"/>
      <c r="D45" s="9" t="s">
        <v>5915</v>
      </c>
      <c r="E45" s="9"/>
      <c r="F45" s="9"/>
      <c r="G45" s="2998">
        <v>794867</v>
      </c>
    </row>
    <row r="46" spans="1:7">
      <c r="A46" s="1179"/>
      <c r="B46" s="1141"/>
      <c r="C46" s="1141"/>
      <c r="D46" s="9" t="s">
        <v>1882</v>
      </c>
      <c r="E46" s="9"/>
      <c r="F46" s="9"/>
      <c r="G46" s="2998">
        <v>4772</v>
      </c>
    </row>
    <row r="47" spans="1:7">
      <c r="A47" s="1179"/>
      <c r="B47" s="1141"/>
      <c r="C47" s="1141"/>
      <c r="D47" s="9"/>
      <c r="E47" s="9"/>
      <c r="F47" s="9"/>
      <c r="G47" s="3004">
        <f>SUM(G44:G46)</f>
        <v>4189840</v>
      </c>
    </row>
    <row r="48" spans="1:7">
      <c r="A48" s="1179" t="s">
        <v>3869</v>
      </c>
      <c r="B48" s="1141">
        <v>8</v>
      </c>
      <c r="C48" s="1141" t="s">
        <v>5903</v>
      </c>
      <c r="D48" s="9" t="s">
        <v>5916</v>
      </c>
      <c r="E48" s="9"/>
      <c r="F48" s="9"/>
      <c r="G48" s="2998"/>
    </row>
    <row r="49" spans="1:7">
      <c r="A49" s="1179"/>
      <c r="B49" s="1141"/>
      <c r="C49" s="1141"/>
      <c r="D49" s="9"/>
      <c r="E49" s="9"/>
      <c r="F49" s="9"/>
      <c r="G49" s="2998"/>
    </row>
    <row r="50" spans="1:7">
      <c r="A50" s="1179">
        <v>219</v>
      </c>
      <c r="B50" s="1141">
        <v>8</v>
      </c>
      <c r="C50" s="1141" t="s">
        <v>5903</v>
      </c>
      <c r="D50" s="9" t="s">
        <v>5917</v>
      </c>
      <c r="E50" s="9"/>
      <c r="F50" s="9"/>
      <c r="G50" s="2998"/>
    </row>
    <row r="51" spans="1:7">
      <c r="A51" s="1179">
        <v>219</v>
      </c>
      <c r="B51" s="1141">
        <v>16</v>
      </c>
      <c r="C51" s="1141" t="s">
        <v>5903</v>
      </c>
      <c r="D51" s="9" t="s">
        <v>5918</v>
      </c>
      <c r="E51" s="9"/>
      <c r="F51" s="9"/>
      <c r="G51" s="2998"/>
    </row>
    <row r="52" spans="1:7">
      <c r="A52" s="1179"/>
      <c r="B52" s="1141"/>
      <c r="C52" s="1141"/>
      <c r="D52" s="9"/>
      <c r="E52" s="9"/>
      <c r="F52" s="9"/>
      <c r="G52" s="2998"/>
    </row>
    <row r="53" spans="1:7">
      <c r="A53" s="1179">
        <v>262</v>
      </c>
      <c r="B53" s="1141">
        <v>2</v>
      </c>
      <c r="C53" s="1141" t="s">
        <v>5919</v>
      </c>
      <c r="D53" s="9" t="s">
        <v>5920</v>
      </c>
      <c r="E53" s="9"/>
      <c r="F53" s="9"/>
      <c r="G53" s="2998"/>
    </row>
    <row r="54" spans="1:7">
      <c r="A54" s="1179">
        <v>262</v>
      </c>
      <c r="B54" s="1141">
        <v>2</v>
      </c>
      <c r="C54" s="1141" t="s">
        <v>5921</v>
      </c>
      <c r="D54" s="9" t="s">
        <v>5922</v>
      </c>
      <c r="E54" s="9"/>
      <c r="F54" s="9"/>
      <c r="G54" s="2998"/>
    </row>
    <row r="55" spans="1:7">
      <c r="A55" s="1179"/>
      <c r="B55" s="1141"/>
      <c r="C55" s="1141"/>
      <c r="D55" s="9" t="s">
        <v>5923</v>
      </c>
      <c r="E55" s="9"/>
      <c r="F55" s="9"/>
      <c r="G55" s="2998">
        <v>6613883</v>
      </c>
    </row>
    <row r="56" spans="1:7">
      <c r="A56" s="1179"/>
      <c r="B56" s="1141"/>
      <c r="C56" s="1141"/>
      <c r="D56" s="9" t="s">
        <v>5924</v>
      </c>
      <c r="E56" s="9"/>
      <c r="F56" s="9"/>
      <c r="G56" s="3000">
        <v>3387264</v>
      </c>
    </row>
    <row r="57" spans="1:7">
      <c r="A57" s="1179"/>
      <c r="B57" s="1141"/>
      <c r="C57" s="1141"/>
      <c r="D57" s="9"/>
      <c r="E57" s="9"/>
      <c r="F57" s="9"/>
      <c r="G57" s="2998">
        <f>SUM(G55:G56)</f>
        <v>10001147</v>
      </c>
    </row>
    <row r="58" spans="1:7">
      <c r="A58" s="1179">
        <v>262</v>
      </c>
      <c r="B58" s="1141">
        <v>3</v>
      </c>
      <c r="C58" s="1141" t="s">
        <v>5919</v>
      </c>
      <c r="D58" s="9" t="s">
        <v>5925</v>
      </c>
      <c r="E58" s="9"/>
      <c r="F58" s="9"/>
      <c r="G58" s="2998"/>
    </row>
    <row r="59" spans="1:7">
      <c r="A59" s="1179">
        <v>262</v>
      </c>
      <c r="B59" s="1141">
        <v>3</v>
      </c>
      <c r="C59" s="1141" t="s">
        <v>5921</v>
      </c>
      <c r="D59" s="9" t="s">
        <v>5926</v>
      </c>
      <c r="E59" s="9"/>
      <c r="F59" s="9"/>
      <c r="G59" s="2998"/>
    </row>
    <row r="60" spans="1:7">
      <c r="A60" s="1179"/>
      <c r="B60" s="1141"/>
      <c r="C60" s="1141"/>
      <c r="D60" s="9" t="s">
        <v>5927</v>
      </c>
      <c r="E60" s="9"/>
      <c r="F60" s="9"/>
      <c r="G60" s="2998"/>
    </row>
    <row r="61" spans="1:7">
      <c r="A61" s="1179"/>
      <c r="B61" s="1141"/>
      <c r="C61" s="1141"/>
      <c r="D61" s="9"/>
      <c r="E61" s="9"/>
      <c r="F61" s="9"/>
      <c r="G61" s="2998"/>
    </row>
    <row r="62" spans="1:7">
      <c r="A62" s="1179">
        <v>262</v>
      </c>
      <c r="B62" s="1141">
        <v>4</v>
      </c>
      <c r="C62" s="1141" t="s">
        <v>5921</v>
      </c>
      <c r="D62" s="9" t="s">
        <v>5928</v>
      </c>
      <c r="E62" s="9"/>
      <c r="F62" s="9"/>
      <c r="G62" s="2998"/>
    </row>
    <row r="63" spans="1:7">
      <c r="A63" s="1179"/>
      <c r="B63" s="1141"/>
      <c r="C63" s="1141"/>
      <c r="D63" s="9" t="s">
        <v>5927</v>
      </c>
      <c r="E63" s="9"/>
      <c r="F63" s="9"/>
      <c r="G63" s="2998"/>
    </row>
    <row r="64" spans="1:7" ht="15.75" thickBot="1">
      <c r="A64" s="1275"/>
      <c r="B64" s="1162"/>
      <c r="C64" s="1162"/>
      <c r="D64" s="860"/>
      <c r="E64" s="860"/>
      <c r="F64" s="860"/>
      <c r="G64" s="2999"/>
    </row>
    <row r="65" spans="1:7" ht="15.75">
      <c r="A65" s="1163" t="s">
        <v>3808</v>
      </c>
      <c r="B65" s="9"/>
      <c r="C65" s="9"/>
      <c r="D65" s="9"/>
      <c r="E65" s="9"/>
      <c r="F65" s="9"/>
      <c r="G65" s="9"/>
    </row>
    <row r="66" spans="1:7">
      <c r="A66" s="12" t="s">
        <v>2269</v>
      </c>
      <c r="B66" s="12"/>
      <c r="C66" s="12"/>
      <c r="D66" s="12"/>
      <c r="E66" s="12"/>
      <c r="F66" s="12"/>
      <c r="G66" s="12"/>
    </row>
    <row r="67" spans="1:7">
      <c r="A67" s="9"/>
      <c r="B67" s="9"/>
      <c r="C67" s="9"/>
      <c r="D67" s="9"/>
      <c r="E67" s="9"/>
      <c r="F67" s="9"/>
      <c r="G67" s="9"/>
    </row>
    <row r="68" spans="1:7" ht="15.75">
      <c r="A68" s="1163" t="s">
        <v>1184</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tr">
        <f>'Data Sheet'!$C$25</f>
        <v xml:space="preserve"> New York State Electric &amp; Gas Corporation</v>
      </c>
      <c r="B71" s="9"/>
      <c r="C71" s="9"/>
      <c r="D71" s="9"/>
      <c r="E71" s="9"/>
      <c r="F71" s="1136" t="s">
        <v>1778</v>
      </c>
      <c r="G71" s="1355" t="str">
        <f>'Data Sheet'!$C$38</f>
        <v>12/31/2016</v>
      </c>
    </row>
    <row r="72" spans="1:7" ht="16.5" thickBot="1">
      <c r="A72" s="1276" t="s">
        <v>2267</v>
      </c>
      <c r="B72" s="1277"/>
      <c r="C72" s="1277"/>
      <c r="D72" s="1277"/>
      <c r="E72" s="1278"/>
      <c r="F72" s="1278"/>
      <c r="G72" s="1268"/>
    </row>
    <row r="73" spans="1:7">
      <c r="A73" s="1188" t="s">
        <v>1775</v>
      </c>
      <c r="B73" s="1155" t="s">
        <v>1772</v>
      </c>
      <c r="C73" s="1155" t="s">
        <v>2268</v>
      </c>
      <c r="D73" s="12"/>
      <c r="E73" s="12"/>
      <c r="F73" s="12"/>
      <c r="G73" s="1219"/>
    </row>
    <row r="74" spans="1:7">
      <c r="A74" s="1188" t="s">
        <v>1776</v>
      </c>
      <c r="B74" s="1155" t="s">
        <v>1776</v>
      </c>
      <c r="C74" s="1155" t="s">
        <v>1776</v>
      </c>
      <c r="D74" s="1205" t="s">
        <v>1777</v>
      </c>
      <c r="E74" s="12"/>
      <c r="F74" s="12"/>
      <c r="G74" s="855"/>
    </row>
    <row r="75" spans="1:7" ht="15.75" thickBot="1">
      <c r="A75" s="1269" t="s">
        <v>3007</v>
      </c>
      <c r="B75" s="1270" t="s">
        <v>3008</v>
      </c>
      <c r="C75" s="1270" t="s">
        <v>3009</v>
      </c>
      <c r="D75" s="1271" t="s">
        <v>3010</v>
      </c>
      <c r="E75" s="861"/>
      <c r="F75" s="861"/>
      <c r="G75" s="862"/>
    </row>
    <row r="76" spans="1:7">
      <c r="A76" s="1179">
        <v>262</v>
      </c>
      <c r="B76" s="1141">
        <v>8</v>
      </c>
      <c r="C76" s="1141" t="s">
        <v>5919</v>
      </c>
      <c r="D76" s="2993" t="s">
        <v>5929</v>
      </c>
      <c r="E76" s="9"/>
      <c r="F76" s="9"/>
      <c r="G76" s="2998">
        <v>821135</v>
      </c>
    </row>
    <row r="77" spans="1:7">
      <c r="A77" s="1179"/>
      <c r="B77" s="1141"/>
      <c r="C77" s="1141"/>
      <c r="D77" s="3005" t="s">
        <v>5930</v>
      </c>
      <c r="E77" s="9"/>
      <c r="F77" s="9"/>
      <c r="G77" s="3000">
        <v>102136</v>
      </c>
    </row>
    <row r="78" spans="1:7">
      <c r="A78" s="1179"/>
      <c r="B78" s="1141"/>
      <c r="C78" s="1141"/>
      <c r="D78" s="9"/>
      <c r="E78" s="9"/>
      <c r="F78" s="9"/>
      <c r="G78" s="2998">
        <f>SUM(G76:G77)</f>
        <v>923271</v>
      </c>
    </row>
    <row r="79" spans="1:7">
      <c r="A79" s="1179">
        <v>262</v>
      </c>
      <c r="B79" s="1141">
        <v>8</v>
      </c>
      <c r="C79" s="1141" t="s">
        <v>5921</v>
      </c>
      <c r="D79" s="9" t="s">
        <v>5931</v>
      </c>
      <c r="E79" s="9"/>
      <c r="F79" s="9"/>
      <c r="G79" s="2998"/>
    </row>
    <row r="80" spans="1:7">
      <c r="A80" s="1179"/>
      <c r="B80" s="1141"/>
      <c r="C80" s="1141"/>
      <c r="D80" s="9" t="s">
        <v>5923</v>
      </c>
      <c r="E80" s="9"/>
      <c r="F80" s="9"/>
      <c r="G80" s="2998">
        <v>1498157</v>
      </c>
    </row>
    <row r="81" spans="1:7">
      <c r="A81" s="1179"/>
      <c r="B81" s="1141"/>
      <c r="C81" s="1141"/>
      <c r="D81" s="9" t="s">
        <v>5932</v>
      </c>
      <c r="E81" s="9"/>
      <c r="F81" s="9"/>
      <c r="G81" s="3000">
        <v>673533</v>
      </c>
    </row>
    <row r="82" spans="1:7">
      <c r="A82" s="1179"/>
      <c r="B82" s="1141"/>
      <c r="C82" s="1141"/>
      <c r="D82" s="9"/>
      <c r="E82" s="9"/>
      <c r="F82" s="9"/>
      <c r="G82" s="2998">
        <f>SUM(G80:G81)</f>
        <v>2171690</v>
      </c>
    </row>
    <row r="83" spans="1:7">
      <c r="A83" s="1179">
        <v>262</v>
      </c>
      <c r="B83" s="1141">
        <v>9</v>
      </c>
      <c r="C83" s="1141" t="s">
        <v>5921</v>
      </c>
      <c r="D83" s="9" t="s">
        <v>5933</v>
      </c>
      <c r="E83" s="9"/>
      <c r="F83" s="9"/>
      <c r="G83" s="2998"/>
    </row>
    <row r="84" spans="1:7">
      <c r="A84" s="1179"/>
      <c r="B84" s="1141"/>
      <c r="C84" s="1141"/>
      <c r="D84" s="9" t="s">
        <v>5934</v>
      </c>
      <c r="E84" s="9"/>
      <c r="F84" s="9"/>
      <c r="G84" s="2998"/>
    </row>
    <row r="85" spans="1:7">
      <c r="A85" s="1179"/>
      <c r="B85" s="1141"/>
      <c r="C85" s="1141"/>
      <c r="D85" s="9"/>
      <c r="E85" s="9"/>
      <c r="F85" s="9"/>
      <c r="G85" s="2998"/>
    </row>
    <row r="86" spans="1:7">
      <c r="A86" s="1179">
        <v>262</v>
      </c>
      <c r="B86" s="1141">
        <v>13</v>
      </c>
      <c r="C86" s="1141" t="s">
        <v>5919</v>
      </c>
      <c r="D86" s="9" t="s">
        <v>5935</v>
      </c>
      <c r="E86" s="9"/>
      <c r="F86" s="9"/>
      <c r="G86" s="2998">
        <v>16072</v>
      </c>
    </row>
    <row r="87" spans="1:7">
      <c r="A87" s="1188"/>
      <c r="B87" s="1272"/>
      <c r="C87" s="1272"/>
      <c r="D87" s="2993" t="s">
        <v>2321</v>
      </c>
      <c r="E87" s="1152"/>
      <c r="F87" s="1152"/>
      <c r="G87" s="3003">
        <v>-2826</v>
      </c>
    </row>
    <row r="88" spans="1:7">
      <c r="A88" s="1274"/>
      <c r="B88" s="1141"/>
      <c r="C88" s="1141"/>
      <c r="D88" s="9"/>
      <c r="E88" s="9"/>
      <c r="F88" s="9"/>
      <c r="G88" s="2998">
        <f>-SUM(G86:G87)</f>
        <v>-13246</v>
      </c>
    </row>
    <row r="89" spans="1:7">
      <c r="A89" s="1274">
        <v>262</v>
      </c>
      <c r="B89" s="1141">
        <v>13</v>
      </c>
      <c r="C89" s="1141" t="s">
        <v>5921</v>
      </c>
      <c r="D89" s="9" t="s">
        <v>5936</v>
      </c>
      <c r="E89" s="9"/>
      <c r="F89" s="9"/>
      <c r="G89" s="2998"/>
    </row>
    <row r="90" spans="1:7">
      <c r="A90" s="1274"/>
      <c r="B90" s="1141"/>
      <c r="C90" s="1141"/>
      <c r="D90" s="9" t="s">
        <v>5927</v>
      </c>
      <c r="E90" s="9"/>
      <c r="F90" s="9"/>
      <c r="G90" s="2998"/>
    </row>
    <row r="91" spans="1:7">
      <c r="A91" s="1274"/>
      <c r="B91" s="1141"/>
      <c r="C91" s="1141"/>
      <c r="D91" s="9"/>
      <c r="E91" s="9"/>
      <c r="F91" s="9"/>
      <c r="G91" s="2998"/>
    </row>
    <row r="92" spans="1:7">
      <c r="A92" s="1274">
        <v>262</v>
      </c>
      <c r="B92" s="1141">
        <v>14</v>
      </c>
      <c r="C92" s="1141" t="s">
        <v>5921</v>
      </c>
      <c r="D92" s="9" t="s">
        <v>5937</v>
      </c>
      <c r="E92" s="9"/>
      <c r="F92" s="9"/>
      <c r="G92" s="2998"/>
    </row>
    <row r="93" spans="1:7">
      <c r="A93" s="1274"/>
      <c r="B93" s="1141"/>
      <c r="C93" s="1141"/>
      <c r="D93" s="9" t="s">
        <v>5938</v>
      </c>
      <c r="E93" s="9"/>
      <c r="F93" s="9"/>
      <c r="G93" s="2998">
        <v>-19543519</v>
      </c>
    </row>
    <row r="94" spans="1:7">
      <c r="A94" s="1274"/>
      <c r="B94" s="1141"/>
      <c r="C94" s="1141"/>
      <c r="D94" s="9"/>
      <c r="E94" s="9"/>
      <c r="F94" s="9"/>
      <c r="G94" s="2998"/>
    </row>
    <row r="95" spans="1:7">
      <c r="A95" s="1274">
        <v>262</v>
      </c>
      <c r="B95" s="1141">
        <v>15</v>
      </c>
      <c r="C95" s="1141" t="s">
        <v>5921</v>
      </c>
      <c r="D95" s="9" t="s">
        <v>5939</v>
      </c>
      <c r="E95" s="9"/>
      <c r="F95" s="9"/>
      <c r="G95" s="2998"/>
    </row>
    <row r="96" spans="1:7">
      <c r="A96" s="1274"/>
      <c r="B96" s="1141"/>
      <c r="C96" s="1141"/>
      <c r="D96" s="9" t="s">
        <v>5940</v>
      </c>
      <c r="E96" s="9"/>
      <c r="F96" s="9"/>
      <c r="G96" s="2998">
        <v>25404048</v>
      </c>
    </row>
    <row r="97" spans="1:7">
      <c r="A97" s="1274"/>
      <c r="B97" s="1141"/>
      <c r="C97" s="1141"/>
      <c r="D97" s="9" t="s">
        <v>5941</v>
      </c>
      <c r="E97" s="9"/>
      <c r="F97" s="9"/>
      <c r="G97" s="3000">
        <v>153422</v>
      </c>
    </row>
    <row r="98" spans="1:7">
      <c r="A98" s="1274"/>
      <c r="B98" s="1141"/>
      <c r="C98" s="1141"/>
      <c r="D98" s="9"/>
      <c r="E98" s="9"/>
      <c r="F98" s="9"/>
      <c r="G98" s="2998">
        <f>-SUM(G96:G97)</f>
        <v>-25557470</v>
      </c>
    </row>
    <row r="99" spans="1:7">
      <c r="A99" s="1179">
        <v>262</v>
      </c>
      <c r="B99" s="1141">
        <v>17</v>
      </c>
      <c r="C99" s="1141" t="s">
        <v>5919</v>
      </c>
      <c r="D99" s="9" t="s">
        <v>5942</v>
      </c>
      <c r="E99" s="9"/>
      <c r="F99" s="9"/>
      <c r="G99" s="2998"/>
    </row>
    <row r="100" spans="1:7">
      <c r="A100" s="1179"/>
      <c r="B100" s="1141"/>
      <c r="C100" s="1141"/>
      <c r="D100" s="9"/>
      <c r="E100" s="9"/>
      <c r="F100" s="9"/>
      <c r="G100" s="2998"/>
    </row>
    <row r="101" spans="1:7" ht="15.75">
      <c r="A101" s="1179">
        <v>300</v>
      </c>
      <c r="B101" s="1141">
        <v>21</v>
      </c>
      <c r="C101" s="1141" t="s">
        <v>5896</v>
      </c>
      <c r="D101" s="1163" t="s">
        <v>5943</v>
      </c>
      <c r="E101" s="9"/>
      <c r="F101" s="9"/>
      <c r="G101" s="3006">
        <v>1668751</v>
      </c>
    </row>
    <row r="102" spans="1:7">
      <c r="A102" s="1179"/>
      <c r="B102" s="1141"/>
      <c r="C102" s="1141"/>
      <c r="D102" s="9" t="s">
        <v>5944</v>
      </c>
      <c r="E102" s="9"/>
      <c r="F102" s="9"/>
      <c r="G102" s="2998">
        <v>-14816502</v>
      </c>
    </row>
    <row r="103" spans="1:7">
      <c r="A103" s="1179"/>
      <c r="B103" s="1141"/>
      <c r="C103" s="1141"/>
      <c r="D103" s="9" t="s">
        <v>5945</v>
      </c>
      <c r="E103" s="9"/>
      <c r="F103" s="9"/>
      <c r="G103" s="2998">
        <v>3075870</v>
      </c>
    </row>
    <row r="104" spans="1:7">
      <c r="A104" s="1179"/>
      <c r="B104" s="1141"/>
      <c r="C104" s="1141"/>
      <c r="D104" s="9" t="s">
        <v>5946</v>
      </c>
      <c r="E104" s="9"/>
      <c r="F104" s="9"/>
      <c r="G104" s="2998">
        <v>-364831</v>
      </c>
    </row>
    <row r="105" spans="1:7">
      <c r="A105" s="1179"/>
      <c r="B105" s="1141"/>
      <c r="C105" s="1141"/>
      <c r="D105" s="9" t="s">
        <v>5947</v>
      </c>
      <c r="E105" s="9"/>
      <c r="F105" s="9"/>
      <c r="G105" s="2998">
        <v>455241</v>
      </c>
    </row>
    <row r="106" spans="1:7">
      <c r="A106" s="1179"/>
      <c r="B106" s="1141"/>
      <c r="C106" s="1141"/>
      <c r="D106" s="9" t="s">
        <v>5948</v>
      </c>
      <c r="E106" s="9"/>
      <c r="F106" s="9"/>
      <c r="G106" s="2998">
        <v>2397000</v>
      </c>
    </row>
    <row r="107" spans="1:7">
      <c r="A107" s="1179"/>
      <c r="B107" s="1141"/>
      <c r="C107" s="1141"/>
      <c r="D107" s="9" t="s">
        <v>5949</v>
      </c>
      <c r="E107" s="9"/>
      <c r="F107" s="9"/>
      <c r="G107" s="2998">
        <v>5250861</v>
      </c>
    </row>
    <row r="108" spans="1:7">
      <c r="A108" s="1179"/>
      <c r="B108" s="1141"/>
      <c r="C108" s="1141"/>
      <c r="D108" s="9" t="s">
        <v>5950</v>
      </c>
      <c r="E108" s="9"/>
      <c r="F108" s="9"/>
      <c r="G108" s="2998">
        <v>-1768510</v>
      </c>
    </row>
    <row r="109" spans="1:7">
      <c r="A109" s="1179"/>
      <c r="B109" s="1141"/>
      <c r="C109" s="1141"/>
      <c r="D109" s="9" t="s">
        <v>5951</v>
      </c>
      <c r="E109" s="9"/>
      <c r="F109" s="9"/>
      <c r="G109" s="2998">
        <v>12804935</v>
      </c>
    </row>
    <row r="110" spans="1:7">
      <c r="A110" s="1179"/>
      <c r="B110" s="1141"/>
      <c r="C110" s="1141"/>
      <c r="D110" s="9" t="s">
        <v>5952</v>
      </c>
      <c r="E110" s="9"/>
      <c r="F110" s="9"/>
      <c r="G110" s="2998">
        <v>-1878000</v>
      </c>
    </row>
    <row r="111" spans="1:7">
      <c r="A111" s="1179"/>
      <c r="B111" s="1141"/>
      <c r="C111" s="1141"/>
      <c r="D111" s="9" t="s">
        <v>5953</v>
      </c>
      <c r="E111" s="9"/>
      <c r="F111" s="9"/>
      <c r="G111" s="2998">
        <v>-2043825</v>
      </c>
    </row>
    <row r="112" spans="1:7">
      <c r="A112" s="1179"/>
      <c r="B112" s="1141"/>
      <c r="C112" s="1141"/>
      <c r="D112" s="9" t="s">
        <v>5954</v>
      </c>
      <c r="E112" s="9"/>
      <c r="F112" s="9"/>
      <c r="G112" s="2998">
        <v>3445941</v>
      </c>
    </row>
    <row r="113" spans="1:7">
      <c r="A113" s="1179"/>
      <c r="B113" s="1141"/>
      <c r="C113" s="1141"/>
      <c r="D113" s="9" t="s">
        <v>5580</v>
      </c>
      <c r="E113" s="9"/>
      <c r="F113" s="9"/>
      <c r="G113" s="2998">
        <v>456826</v>
      </c>
    </row>
    <row r="114" spans="1:7">
      <c r="A114" s="1179"/>
      <c r="B114" s="1141"/>
      <c r="C114" s="1141"/>
      <c r="D114" s="9" t="s">
        <v>5955</v>
      </c>
      <c r="E114" s="9"/>
      <c r="F114" s="9"/>
      <c r="G114" s="2998">
        <v>-1339790</v>
      </c>
    </row>
    <row r="115" spans="1:7">
      <c r="A115" s="1179"/>
      <c r="B115" s="1141"/>
      <c r="C115" s="1141"/>
      <c r="D115" s="9" t="s">
        <v>5956</v>
      </c>
      <c r="E115" s="9"/>
      <c r="F115" s="9"/>
      <c r="G115" s="2998">
        <v>-2159749</v>
      </c>
    </row>
    <row r="116" spans="1:7">
      <c r="A116" s="1179"/>
      <c r="B116" s="1141"/>
      <c r="C116" s="1141"/>
      <c r="D116" s="9" t="s">
        <v>5957</v>
      </c>
      <c r="E116" s="9"/>
      <c r="F116" s="9"/>
      <c r="G116" s="2998">
        <v>-750754</v>
      </c>
    </row>
    <row r="117" spans="1:7">
      <c r="A117" s="1179"/>
      <c r="B117" s="1141"/>
      <c r="C117" s="1141"/>
      <c r="D117" s="9" t="s">
        <v>5958</v>
      </c>
      <c r="E117" s="9"/>
      <c r="F117" s="9"/>
      <c r="G117" s="2998">
        <v>2286000</v>
      </c>
    </row>
    <row r="118" spans="1:7">
      <c r="A118" s="1179"/>
      <c r="B118" s="1141"/>
      <c r="C118" s="1141"/>
      <c r="D118" s="9" t="s">
        <v>5959</v>
      </c>
      <c r="E118" s="9"/>
      <c r="F118" s="9"/>
      <c r="G118" s="2998">
        <v>1466667</v>
      </c>
    </row>
    <row r="119" spans="1:7">
      <c r="A119" s="1179"/>
      <c r="B119" s="1141"/>
      <c r="C119" s="1141"/>
      <c r="D119" s="9" t="s">
        <v>5960</v>
      </c>
      <c r="E119" s="9"/>
      <c r="F119" s="9"/>
      <c r="G119" s="2998">
        <v>-66667</v>
      </c>
    </row>
    <row r="120" spans="1:7">
      <c r="A120" s="1179"/>
      <c r="B120" s="1141"/>
      <c r="C120" s="1141"/>
      <c r="D120" s="9" t="s">
        <v>5667</v>
      </c>
      <c r="E120" s="9"/>
      <c r="F120" s="9"/>
      <c r="G120" s="2998">
        <v>-1028348</v>
      </c>
    </row>
    <row r="121" spans="1:7">
      <c r="A121" s="1179"/>
      <c r="B121" s="1141"/>
      <c r="C121" s="1141"/>
      <c r="D121" s="9" t="s">
        <v>5961</v>
      </c>
      <c r="E121" s="9"/>
      <c r="F121" s="9"/>
      <c r="G121" s="2998">
        <v>1774832</v>
      </c>
    </row>
    <row r="122" spans="1:7">
      <c r="A122" s="1179"/>
      <c r="B122" s="1141"/>
      <c r="C122" s="1141"/>
      <c r="D122" s="9" t="s">
        <v>5962</v>
      </c>
      <c r="E122" s="9"/>
      <c r="F122" s="9"/>
      <c r="G122" s="2998">
        <v>-708044</v>
      </c>
    </row>
    <row r="123" spans="1:7">
      <c r="A123" s="1179"/>
      <c r="B123" s="1141"/>
      <c r="C123" s="1141"/>
      <c r="D123" s="9" t="s">
        <v>5963</v>
      </c>
      <c r="E123" s="9"/>
      <c r="F123" s="9"/>
      <c r="G123" s="2998">
        <v>-7781683</v>
      </c>
    </row>
    <row r="124" spans="1:7">
      <c r="A124" s="1179"/>
      <c r="B124" s="1141"/>
      <c r="C124" s="1141"/>
      <c r="D124" s="9" t="s">
        <v>5964</v>
      </c>
      <c r="E124" s="9"/>
      <c r="F124" s="9"/>
      <c r="G124" s="2998">
        <v>14890351</v>
      </c>
    </row>
    <row r="125" spans="1:7">
      <c r="A125" s="1179"/>
      <c r="B125" s="1141"/>
      <c r="C125" s="1141"/>
      <c r="D125" s="9" t="s">
        <v>5965</v>
      </c>
      <c r="E125" s="9"/>
      <c r="F125" s="9"/>
      <c r="G125" s="2998">
        <v>-24371775</v>
      </c>
    </row>
    <row r="126" spans="1:7">
      <c r="A126" s="1179"/>
      <c r="B126" s="1141"/>
      <c r="C126" s="1141"/>
      <c r="D126" s="9" t="s">
        <v>5966</v>
      </c>
      <c r="E126" s="9"/>
      <c r="F126" s="9"/>
      <c r="G126" s="2998">
        <v>-644115</v>
      </c>
    </row>
    <row r="127" spans="1:7">
      <c r="A127" s="1179"/>
      <c r="B127" s="1141"/>
      <c r="C127" s="1141"/>
      <c r="D127" s="9" t="s">
        <v>5967</v>
      </c>
      <c r="E127" s="9"/>
      <c r="F127" s="9"/>
      <c r="G127" s="2998">
        <v>2400000</v>
      </c>
    </row>
    <row r="128" spans="1:7">
      <c r="A128" s="1179"/>
      <c r="B128" s="1141"/>
      <c r="C128" s="1141"/>
      <c r="D128" s="9" t="s">
        <v>5968</v>
      </c>
      <c r="E128" s="9"/>
      <c r="F128" s="9"/>
      <c r="G128" s="2998">
        <v>10903232</v>
      </c>
    </row>
    <row r="129" spans="1:7">
      <c r="A129" s="1179"/>
      <c r="B129" s="1141"/>
      <c r="C129" s="1141"/>
      <c r="D129" s="9" t="s">
        <v>2321</v>
      </c>
      <c r="E129" s="9"/>
      <c r="F129" s="9"/>
      <c r="G129" s="2998">
        <v>-216412</v>
      </c>
    </row>
    <row r="130" spans="1:7">
      <c r="A130" s="1179"/>
      <c r="B130" s="1141"/>
      <c r="C130" s="1141"/>
      <c r="D130" s="9"/>
      <c r="E130" s="9"/>
      <c r="F130" s="9"/>
      <c r="G130" s="2998"/>
    </row>
    <row r="131" spans="1:7" ht="15.75">
      <c r="A131" s="1179"/>
      <c r="B131" s="1141"/>
      <c r="C131" s="1141"/>
      <c r="D131" s="1163" t="s">
        <v>5969</v>
      </c>
      <c r="E131" s="9"/>
      <c r="F131" s="9"/>
      <c r="G131" s="3006">
        <v>30622279</v>
      </c>
    </row>
    <row r="132" spans="1:7" ht="15.75" thickBot="1">
      <c r="A132" s="1275"/>
      <c r="B132" s="1162"/>
      <c r="C132" s="1162"/>
      <c r="D132" s="860" t="s">
        <v>5946</v>
      </c>
      <c r="E132" s="860"/>
      <c r="F132" s="860"/>
      <c r="G132" s="2999">
        <v>-3034647</v>
      </c>
    </row>
    <row r="133" spans="1:7" ht="15.75">
      <c r="A133" s="1163" t="s">
        <v>3808</v>
      </c>
      <c r="B133" s="9"/>
      <c r="C133" s="9"/>
      <c r="D133" s="9"/>
      <c r="E133" s="9"/>
      <c r="F133" s="9"/>
      <c r="G133" s="9"/>
    </row>
    <row r="134" spans="1:7">
      <c r="A134" s="12" t="s">
        <v>2550</v>
      </c>
      <c r="B134" s="12"/>
      <c r="C134" s="12"/>
      <c r="D134" s="12"/>
      <c r="E134" s="12"/>
      <c r="F134" s="12"/>
      <c r="G134" s="12"/>
    </row>
    <row r="135" spans="1:7">
      <c r="A135" s="9"/>
      <c r="B135" s="9"/>
      <c r="C135" s="9"/>
      <c r="D135" s="9"/>
      <c r="E135" s="9"/>
      <c r="F135" s="9"/>
      <c r="G135" s="9"/>
    </row>
    <row r="136" spans="1:7" ht="15.75" thickBot="1">
      <c r="A136" s="9" t="str">
        <f>'Data Sheet'!$C$25</f>
        <v xml:space="preserve"> New York State Electric &amp; Gas Corporation</v>
      </c>
      <c r="B136" s="9"/>
      <c r="C136" s="9"/>
      <c r="D136" s="9"/>
      <c r="E136" s="9"/>
      <c r="F136" s="1136" t="s">
        <v>1778</v>
      </c>
      <c r="G136" s="1355" t="str">
        <f>'Data Sheet'!$C$38</f>
        <v>12/31/2016</v>
      </c>
    </row>
    <row r="137" spans="1:7" ht="16.5" thickBot="1">
      <c r="A137" s="1276" t="s">
        <v>2267</v>
      </c>
      <c r="B137" s="1277"/>
      <c r="C137" s="1277"/>
      <c r="D137" s="1277"/>
      <c r="E137" s="1278"/>
      <c r="F137" s="1278"/>
      <c r="G137" s="1268"/>
    </row>
    <row r="138" spans="1:7">
      <c r="A138" s="1188" t="s">
        <v>1775</v>
      </c>
      <c r="B138" s="1155" t="s">
        <v>1772</v>
      </c>
      <c r="C138" s="1155" t="s">
        <v>2268</v>
      </c>
      <c r="D138" s="12"/>
      <c r="E138" s="12"/>
      <c r="F138" s="12"/>
      <c r="G138" s="1219"/>
    </row>
    <row r="139" spans="1:7">
      <c r="A139" s="1188" t="s">
        <v>1776</v>
      </c>
      <c r="B139" s="1155" t="s">
        <v>1776</v>
      </c>
      <c r="C139" s="1155" t="s">
        <v>1776</v>
      </c>
      <c r="D139" s="1205" t="s">
        <v>1777</v>
      </c>
      <c r="E139" s="12"/>
      <c r="F139" s="12"/>
      <c r="G139" s="855"/>
    </row>
    <row r="140" spans="1:7" ht="15.75" thickBot="1">
      <c r="A140" s="1269" t="s">
        <v>3007</v>
      </c>
      <c r="B140" s="1270" t="s">
        <v>3008</v>
      </c>
      <c r="C140" s="1270" t="s">
        <v>3009</v>
      </c>
      <c r="D140" s="1271" t="s">
        <v>3010</v>
      </c>
      <c r="E140" s="861"/>
      <c r="F140" s="861"/>
      <c r="G140" s="862"/>
    </row>
    <row r="141" spans="1:7">
      <c r="A141" s="1179"/>
      <c r="B141" s="1141"/>
      <c r="C141" s="1141"/>
      <c r="D141" s="2993" t="s">
        <v>5947</v>
      </c>
      <c r="E141" s="9"/>
      <c r="F141" s="9"/>
      <c r="G141" s="2998">
        <v>-346800</v>
      </c>
    </row>
    <row r="142" spans="1:7">
      <c r="A142" s="1179"/>
      <c r="B142" s="1141"/>
      <c r="C142" s="1141"/>
      <c r="D142" s="2993" t="s">
        <v>5949</v>
      </c>
      <c r="E142" s="9"/>
      <c r="F142" s="9"/>
      <c r="G142" s="2998">
        <v>-920415</v>
      </c>
    </row>
    <row r="143" spans="1:7">
      <c r="A143" s="1179"/>
      <c r="B143" s="1141"/>
      <c r="C143" s="1141"/>
      <c r="D143" s="3007" t="s">
        <v>5970</v>
      </c>
      <c r="E143" s="9"/>
      <c r="F143" s="9"/>
      <c r="G143" s="2998">
        <v>20613667</v>
      </c>
    </row>
    <row r="144" spans="1:7">
      <c r="A144" s="1179"/>
      <c r="B144" s="1141"/>
      <c r="C144" s="1141"/>
      <c r="D144" s="2993" t="s">
        <v>5680</v>
      </c>
      <c r="E144" s="9"/>
      <c r="F144" s="9"/>
      <c r="G144" s="2998">
        <v>11084684</v>
      </c>
    </row>
    <row r="145" spans="1:7">
      <c r="A145" s="1179"/>
      <c r="B145" s="1141"/>
      <c r="C145" s="1141"/>
      <c r="D145" s="2993" t="s">
        <v>5971</v>
      </c>
      <c r="E145" s="9"/>
      <c r="F145" s="9"/>
      <c r="G145" s="2998">
        <v>625663</v>
      </c>
    </row>
    <row r="146" spans="1:7">
      <c r="A146" s="1179"/>
      <c r="B146" s="1141"/>
      <c r="C146" s="1141"/>
      <c r="D146" s="2993" t="s">
        <v>5972</v>
      </c>
      <c r="E146" s="9"/>
      <c r="F146" s="9"/>
      <c r="G146" s="2998">
        <v>2085224</v>
      </c>
    </row>
    <row r="147" spans="1:7">
      <c r="A147" s="1179"/>
      <c r="B147" s="1141"/>
      <c r="C147" s="1141"/>
      <c r="D147" s="2993" t="s">
        <v>5948</v>
      </c>
      <c r="E147" s="9"/>
      <c r="F147" s="9"/>
      <c r="G147" s="2998">
        <v>1250900</v>
      </c>
    </row>
    <row r="148" spans="1:7">
      <c r="A148" s="1179"/>
      <c r="B148" s="1141"/>
      <c r="C148" s="1141"/>
      <c r="D148" s="2993" t="s">
        <v>5973</v>
      </c>
      <c r="E148" s="9"/>
      <c r="F148" s="9"/>
      <c r="G148" s="2998">
        <v>-1340088</v>
      </c>
    </row>
    <row r="149" spans="1:7">
      <c r="A149" s="1179"/>
      <c r="B149" s="1141"/>
      <c r="C149" s="1141"/>
      <c r="D149" s="2993" t="s">
        <v>5974</v>
      </c>
      <c r="E149" s="9"/>
      <c r="F149" s="9"/>
      <c r="G149" s="2998">
        <v>2647654</v>
      </c>
    </row>
    <row r="150" spans="1:7">
      <c r="A150" s="1179"/>
      <c r="B150" s="1141"/>
      <c r="C150" s="1141"/>
      <c r="D150" s="2993" t="s">
        <v>5975</v>
      </c>
      <c r="E150" s="9"/>
      <c r="F150" s="9"/>
      <c r="G150" s="2998">
        <v>3578241</v>
      </c>
    </row>
    <row r="151" spans="1:7">
      <c r="A151" s="1179"/>
      <c r="B151" s="1141"/>
      <c r="C151" s="1141"/>
      <c r="D151" s="2993" t="s">
        <v>5956</v>
      </c>
      <c r="E151" s="9"/>
      <c r="F151" s="9"/>
      <c r="G151" s="2998">
        <v>-5212000</v>
      </c>
    </row>
    <row r="152" spans="1:7">
      <c r="A152" s="1188"/>
      <c r="B152" s="1272"/>
      <c r="C152" s="1272"/>
      <c r="D152" s="2993" t="s">
        <v>5976</v>
      </c>
      <c r="E152" s="1152"/>
      <c r="F152" s="1152"/>
      <c r="G152" s="3002">
        <v>-2057400</v>
      </c>
    </row>
    <row r="153" spans="1:7">
      <c r="A153" s="1274"/>
      <c r="B153" s="1141"/>
      <c r="C153" s="1141"/>
      <c r="D153" s="2993" t="s">
        <v>5667</v>
      </c>
      <c r="E153" s="9"/>
      <c r="F153" s="9"/>
      <c r="G153" s="2998">
        <v>615460</v>
      </c>
    </row>
    <row r="154" spans="1:7">
      <c r="A154" s="1274"/>
      <c r="B154" s="1141"/>
      <c r="C154" s="1141"/>
      <c r="D154" s="2993" t="s">
        <v>5977</v>
      </c>
      <c r="E154" s="9"/>
      <c r="F154" s="9"/>
      <c r="G154" s="2998">
        <v>656680</v>
      </c>
    </row>
    <row r="155" spans="1:7">
      <c r="A155" s="1274"/>
      <c r="B155" s="1141"/>
      <c r="C155" s="1141"/>
      <c r="D155" s="2993" t="s">
        <v>5580</v>
      </c>
      <c r="E155" s="9"/>
      <c r="F155" s="9"/>
      <c r="G155" s="2998">
        <v>751351</v>
      </c>
    </row>
    <row r="156" spans="1:7">
      <c r="A156" s="1274"/>
      <c r="B156" s="1141"/>
      <c r="C156" s="1141"/>
      <c r="D156" s="2993" t="s">
        <v>2321</v>
      </c>
      <c r="E156" s="9"/>
      <c r="F156" s="9"/>
      <c r="G156" s="2998">
        <v>-375895</v>
      </c>
    </row>
    <row r="157" spans="1:7">
      <c r="A157" s="1274"/>
      <c r="B157" s="1141"/>
      <c r="C157" s="1141"/>
      <c r="D157" s="9"/>
      <c r="E157" s="9"/>
      <c r="F157" s="9"/>
      <c r="G157" s="2998"/>
    </row>
    <row r="158" spans="1:7" ht="15.75">
      <c r="A158" s="1274"/>
      <c r="B158" s="1141"/>
      <c r="C158" s="1141"/>
      <c r="D158" s="786" t="s">
        <v>5978</v>
      </c>
      <c r="E158" s="9"/>
      <c r="F158" s="9"/>
      <c r="G158" s="3006">
        <v>26939192</v>
      </c>
    </row>
    <row r="159" spans="1:7">
      <c r="A159" s="1274"/>
      <c r="B159" s="1141"/>
      <c r="C159" s="1141"/>
      <c r="D159" s="2993" t="s">
        <v>5979</v>
      </c>
      <c r="E159" s="9"/>
      <c r="F159" s="9"/>
      <c r="G159" s="2998">
        <v>8080145</v>
      </c>
    </row>
    <row r="160" spans="1:7">
      <c r="A160" s="1274"/>
      <c r="B160" s="1141"/>
      <c r="C160" s="1141"/>
      <c r="D160" s="2993" t="s">
        <v>5980</v>
      </c>
      <c r="E160" s="9"/>
      <c r="F160" s="9"/>
      <c r="G160" s="2998">
        <v>7552914</v>
      </c>
    </row>
    <row r="161" spans="1:7">
      <c r="A161" s="1274"/>
      <c r="B161" s="1141"/>
      <c r="C161" s="1141"/>
      <c r="D161" s="2993" t="s">
        <v>5981</v>
      </c>
      <c r="E161" s="9"/>
      <c r="F161" s="9"/>
      <c r="G161" s="2998">
        <v>528697</v>
      </c>
    </row>
    <row r="162" spans="1:7">
      <c r="A162" s="1274"/>
      <c r="B162" s="1141"/>
      <c r="C162" s="1141"/>
      <c r="D162" s="2993" t="s">
        <v>5982</v>
      </c>
      <c r="E162" s="9"/>
      <c r="F162" s="9"/>
      <c r="G162" s="2998">
        <v>5068207</v>
      </c>
    </row>
    <row r="163" spans="1:7">
      <c r="A163" s="1274"/>
      <c r="B163" s="1141"/>
      <c r="C163" s="1141"/>
      <c r="D163" s="9" t="s">
        <v>5983</v>
      </c>
      <c r="E163" s="9"/>
      <c r="F163" s="9"/>
      <c r="G163" s="2998">
        <v>4598276</v>
      </c>
    </row>
    <row r="164" spans="1:7">
      <c r="A164" s="1179"/>
      <c r="B164" s="1141"/>
      <c r="C164" s="1141"/>
      <c r="D164" s="2993" t="s">
        <v>5984</v>
      </c>
      <c r="E164" s="9"/>
      <c r="F164" s="9"/>
      <c r="G164" s="3000">
        <v>1110953</v>
      </c>
    </row>
    <row r="165" spans="1:7" ht="15.75">
      <c r="A165" s="1179"/>
      <c r="B165" s="1141"/>
      <c r="C165" s="1141"/>
      <c r="D165" s="786" t="s">
        <v>5985</v>
      </c>
      <c r="E165" s="9"/>
      <c r="F165" s="9"/>
      <c r="G165" s="3006">
        <v>59230222</v>
      </c>
    </row>
    <row r="166" spans="1:7" ht="15.75">
      <c r="A166" s="1179"/>
      <c r="B166" s="1141"/>
      <c r="C166" s="1141"/>
      <c r="D166" s="786"/>
      <c r="E166" s="9"/>
      <c r="F166" s="9"/>
      <c r="G166" s="2998"/>
    </row>
    <row r="167" spans="1:7" ht="15.75">
      <c r="A167" s="1179">
        <v>300</v>
      </c>
      <c r="B167" s="1141">
        <v>21</v>
      </c>
      <c r="C167" s="1141" t="s">
        <v>5903</v>
      </c>
      <c r="D167" s="786" t="s">
        <v>5943</v>
      </c>
      <c r="E167" s="9"/>
      <c r="F167" s="9"/>
      <c r="G167" s="3006">
        <v>14046908</v>
      </c>
    </row>
    <row r="168" spans="1:7">
      <c r="A168" s="1179"/>
      <c r="B168" s="1141"/>
      <c r="C168" s="1141"/>
      <c r="D168" s="9" t="s">
        <v>5945</v>
      </c>
      <c r="E168" s="9"/>
      <c r="F168" s="9"/>
      <c r="G168" s="2998">
        <v>2707632</v>
      </c>
    </row>
    <row r="169" spans="1:7">
      <c r="A169" s="1179"/>
      <c r="B169" s="1141"/>
      <c r="C169" s="1141"/>
      <c r="D169" s="9" t="s">
        <v>5946</v>
      </c>
      <c r="E169" s="9"/>
      <c r="F169" s="9"/>
      <c r="G169" s="2998">
        <v>3177664</v>
      </c>
    </row>
    <row r="170" spans="1:7">
      <c r="A170" s="1179"/>
      <c r="B170" s="1141"/>
      <c r="C170" s="1141"/>
      <c r="D170" s="9" t="s">
        <v>5947</v>
      </c>
      <c r="E170" s="9"/>
      <c r="F170" s="9"/>
      <c r="G170" s="2998">
        <v>110771</v>
      </c>
    </row>
    <row r="171" spans="1:7">
      <c r="A171" s="1179"/>
      <c r="B171" s="1141"/>
      <c r="C171" s="1141"/>
      <c r="D171" s="9" t="s">
        <v>5986</v>
      </c>
      <c r="E171" s="9"/>
      <c r="F171" s="9"/>
      <c r="G171" s="2998">
        <v>-877660</v>
      </c>
    </row>
    <row r="172" spans="1:7">
      <c r="A172" s="1179"/>
      <c r="B172" s="1141"/>
      <c r="C172" s="1141"/>
      <c r="D172" s="9" t="s">
        <v>5949</v>
      </c>
      <c r="E172" s="9"/>
      <c r="F172" s="9"/>
      <c r="G172" s="2998">
        <v>-4118416</v>
      </c>
    </row>
    <row r="173" spans="1:7">
      <c r="A173" s="1179"/>
      <c r="B173" s="1141"/>
      <c r="C173" s="1141"/>
      <c r="D173" s="9" t="s">
        <v>5950</v>
      </c>
      <c r="E173" s="9"/>
      <c r="F173" s="9"/>
      <c r="G173" s="2998">
        <v>-2803179</v>
      </c>
    </row>
    <row r="174" spans="1:7">
      <c r="A174" s="1179"/>
      <c r="B174" s="1141"/>
      <c r="C174" s="1141"/>
      <c r="D174" s="9" t="s">
        <v>5987</v>
      </c>
      <c r="E174" s="9"/>
      <c r="F174" s="9"/>
      <c r="G174" s="2998">
        <v>365056</v>
      </c>
    </row>
    <row r="175" spans="1:7">
      <c r="A175" s="1179"/>
      <c r="B175" s="1141"/>
      <c r="C175" s="1141"/>
      <c r="D175" s="9" t="s">
        <v>5971</v>
      </c>
      <c r="E175" s="9"/>
      <c r="F175" s="9"/>
      <c r="G175" s="2998">
        <v>-307000</v>
      </c>
    </row>
    <row r="176" spans="1:7">
      <c r="A176" s="1179"/>
      <c r="B176" s="1141"/>
      <c r="C176" s="1141"/>
      <c r="D176" s="9" t="s">
        <v>5972</v>
      </c>
      <c r="E176" s="9"/>
      <c r="F176" s="9"/>
      <c r="G176" s="2998">
        <v>-1379364</v>
      </c>
    </row>
    <row r="177" spans="1:7">
      <c r="A177" s="1179"/>
      <c r="B177" s="1141"/>
      <c r="C177" s="1141"/>
      <c r="D177" s="2993" t="s">
        <v>5973</v>
      </c>
      <c r="E177" s="9"/>
      <c r="F177" s="9"/>
      <c r="G177" s="2998">
        <v>10337822</v>
      </c>
    </row>
    <row r="178" spans="1:7">
      <c r="A178" s="1179"/>
      <c r="B178" s="1141"/>
      <c r="C178" s="1141"/>
      <c r="D178" s="9" t="s">
        <v>5580</v>
      </c>
      <c r="E178" s="9"/>
      <c r="F178" s="9"/>
      <c r="G178" s="2998">
        <v>400139</v>
      </c>
    </row>
    <row r="179" spans="1:7">
      <c r="A179" s="1179"/>
      <c r="B179" s="1141"/>
      <c r="C179" s="1141"/>
      <c r="D179" s="9" t="s">
        <v>5988</v>
      </c>
      <c r="E179" s="9"/>
      <c r="F179" s="9"/>
      <c r="G179" s="2998">
        <v>-4019369</v>
      </c>
    </row>
    <row r="180" spans="1:7">
      <c r="A180" s="1179"/>
      <c r="B180" s="1141"/>
      <c r="C180" s="1141"/>
      <c r="D180" s="9" t="s">
        <v>5956</v>
      </c>
      <c r="E180" s="9"/>
      <c r="F180" s="9"/>
      <c r="G180" s="2998">
        <v>9219553</v>
      </c>
    </row>
    <row r="181" spans="1:7">
      <c r="A181" s="1179"/>
      <c r="B181" s="1141"/>
      <c r="C181" s="1141"/>
      <c r="D181" s="9" t="s">
        <v>5989</v>
      </c>
      <c r="E181" s="9"/>
      <c r="F181" s="9"/>
      <c r="G181" s="2998">
        <v>-107237</v>
      </c>
    </row>
    <row r="182" spans="1:7">
      <c r="A182" s="1179"/>
      <c r="B182" s="1141"/>
      <c r="C182" s="1141"/>
      <c r="D182" s="9" t="s">
        <v>5990</v>
      </c>
      <c r="E182" s="9"/>
      <c r="F182" s="9"/>
      <c r="G182" s="2998">
        <v>6858000</v>
      </c>
    </row>
    <row r="183" spans="1:7">
      <c r="A183" s="1179"/>
      <c r="B183" s="1141"/>
      <c r="C183" s="1141"/>
      <c r="D183" s="9" t="s">
        <v>5991</v>
      </c>
      <c r="E183" s="9"/>
      <c r="F183" s="9"/>
      <c r="G183" s="2998">
        <v>-200000</v>
      </c>
    </row>
    <row r="184" spans="1:7">
      <c r="A184" s="1179"/>
      <c r="B184" s="1141"/>
      <c r="C184" s="1141"/>
      <c r="D184" s="9" t="s">
        <v>5667</v>
      </c>
      <c r="E184" s="9"/>
      <c r="F184" s="9"/>
      <c r="G184" s="2998">
        <v>-2789954</v>
      </c>
    </row>
    <row r="185" spans="1:7">
      <c r="A185" s="1179"/>
      <c r="B185" s="1141"/>
      <c r="C185" s="1141"/>
      <c r="D185" s="9" t="s">
        <v>5992</v>
      </c>
      <c r="E185" s="9"/>
      <c r="F185" s="9"/>
      <c r="G185" s="2998">
        <v>2389933</v>
      </c>
    </row>
    <row r="186" spans="1:7">
      <c r="A186" s="1179"/>
      <c r="B186" s="1141"/>
      <c r="C186" s="1141"/>
      <c r="D186" s="9" t="s">
        <v>5993</v>
      </c>
      <c r="E186" s="9"/>
      <c r="F186" s="9"/>
      <c r="G186" s="2998">
        <v>347390</v>
      </c>
    </row>
    <row r="187" spans="1:7">
      <c r="A187" s="1179"/>
      <c r="B187" s="1141"/>
      <c r="C187" s="1141"/>
      <c r="D187" s="9" t="s">
        <v>5964</v>
      </c>
      <c r="E187" s="9"/>
      <c r="F187" s="9"/>
      <c r="G187" s="2998">
        <v>-10135130</v>
      </c>
    </row>
    <row r="188" spans="1:7">
      <c r="A188" s="1179"/>
      <c r="B188" s="1141"/>
      <c r="C188" s="1141"/>
      <c r="D188" s="9" t="s">
        <v>5965</v>
      </c>
      <c r="E188" s="9"/>
      <c r="F188" s="9"/>
      <c r="G188" s="2998">
        <v>4870257</v>
      </c>
    </row>
    <row r="189" spans="1:7">
      <c r="A189" s="1179"/>
      <c r="B189" s="1141"/>
      <c r="C189" s="1141"/>
      <c r="D189" s="9"/>
      <c r="E189" s="9"/>
      <c r="F189" s="9"/>
      <c r="G189" s="2998"/>
    </row>
    <row r="190" spans="1:7" ht="15.75">
      <c r="A190" s="1179"/>
      <c r="B190" s="1141"/>
      <c r="C190" s="1141"/>
      <c r="D190" s="1163" t="s">
        <v>5994</v>
      </c>
      <c r="E190" s="9"/>
      <c r="F190" s="9"/>
      <c r="G190" s="3006">
        <v>21115790</v>
      </c>
    </row>
    <row r="191" spans="1:7">
      <c r="A191" s="1179"/>
      <c r="B191" s="1141"/>
      <c r="C191" s="1141"/>
      <c r="D191" s="9" t="s">
        <v>5946</v>
      </c>
      <c r="E191" s="9"/>
      <c r="F191" s="9"/>
      <c r="G191" s="2998">
        <v>465271</v>
      </c>
    </row>
    <row r="192" spans="1:7">
      <c r="A192" s="1179"/>
      <c r="B192" s="1141"/>
      <c r="C192" s="1141"/>
      <c r="D192" s="9" t="s">
        <v>5947</v>
      </c>
      <c r="E192" s="9"/>
      <c r="F192" s="9"/>
      <c r="G192" s="2998">
        <v>239113</v>
      </c>
    </row>
    <row r="193" spans="1:7">
      <c r="A193" s="1179"/>
      <c r="B193" s="1141"/>
      <c r="C193" s="1141"/>
      <c r="D193" s="9" t="s">
        <v>5949</v>
      </c>
      <c r="E193" s="9"/>
      <c r="F193" s="9"/>
      <c r="G193" s="2998">
        <v>5236842</v>
      </c>
    </row>
    <row r="194" spans="1:7">
      <c r="A194" s="1179"/>
      <c r="B194" s="1141"/>
      <c r="C194" s="1141"/>
      <c r="D194" s="9" t="s">
        <v>5970</v>
      </c>
      <c r="E194" s="9"/>
      <c r="F194" s="9"/>
      <c r="G194" s="2998">
        <v>15183564</v>
      </c>
    </row>
    <row r="195" spans="1:7">
      <c r="A195" s="1179"/>
      <c r="B195" s="1141"/>
      <c r="C195" s="1141"/>
      <c r="D195" s="9"/>
      <c r="E195" s="9"/>
      <c r="F195" s="9"/>
      <c r="G195" s="2998"/>
    </row>
    <row r="196" spans="1:7" ht="15.75">
      <c r="A196" s="1179"/>
      <c r="B196" s="1141"/>
      <c r="C196" s="1141"/>
      <c r="D196" s="1163" t="s">
        <v>5978</v>
      </c>
      <c r="E196" s="9"/>
      <c r="F196" s="9"/>
      <c r="G196" s="3006">
        <v>26705936</v>
      </c>
    </row>
    <row r="197" spans="1:7" ht="15.75" thickBot="1">
      <c r="A197" s="1275"/>
      <c r="B197" s="1162"/>
      <c r="C197" s="1162"/>
      <c r="D197" s="860" t="s">
        <v>5995</v>
      </c>
      <c r="E197" s="860"/>
      <c r="F197" s="860"/>
      <c r="G197" s="2999">
        <v>7473766</v>
      </c>
    </row>
    <row r="198" spans="1:7" ht="15.75">
      <c r="A198" s="1163" t="s">
        <v>3808</v>
      </c>
      <c r="B198" s="9"/>
      <c r="C198" s="9"/>
      <c r="D198" s="9"/>
      <c r="E198" s="9"/>
      <c r="F198" s="9"/>
      <c r="G198" s="9"/>
    </row>
    <row r="199" spans="1:7">
      <c r="A199" s="12" t="s">
        <v>6011</v>
      </c>
      <c r="B199" s="12"/>
      <c r="C199" s="12"/>
      <c r="D199" s="12"/>
      <c r="E199" s="12"/>
      <c r="F199" s="12"/>
      <c r="G199" s="12"/>
    </row>
    <row r="202" spans="1:7" ht="15.75" thickBot="1">
      <c r="A202" s="9" t="str">
        <f>'Data Sheet'!$C$25</f>
        <v xml:space="preserve"> New York State Electric &amp; Gas Corporation</v>
      </c>
      <c r="B202" s="9"/>
      <c r="C202" s="9"/>
      <c r="D202" s="9"/>
      <c r="E202" s="9"/>
      <c r="F202" s="1136" t="s">
        <v>1778</v>
      </c>
      <c r="G202" s="1355" t="str">
        <f>'Data Sheet'!$C$38</f>
        <v>12/31/2016</v>
      </c>
    </row>
    <row r="203" spans="1:7" ht="16.5" thickBot="1">
      <c r="A203" s="1276" t="s">
        <v>2267</v>
      </c>
      <c r="B203" s="1277"/>
      <c r="C203" s="1277"/>
      <c r="D203" s="1277"/>
      <c r="E203" s="1278"/>
      <c r="F203" s="1278"/>
      <c r="G203" s="1268"/>
    </row>
    <row r="204" spans="1:7">
      <c r="A204" s="1188" t="s">
        <v>1775</v>
      </c>
      <c r="B204" s="1155" t="s">
        <v>1772</v>
      </c>
      <c r="C204" s="1155" t="s">
        <v>2268</v>
      </c>
      <c r="D204" s="12"/>
      <c r="E204" s="12"/>
      <c r="F204" s="12"/>
      <c r="G204" s="1219"/>
    </row>
    <row r="205" spans="1:7">
      <c r="A205" s="1188" t="s">
        <v>1776</v>
      </c>
      <c r="B205" s="1155" t="s">
        <v>1776</v>
      </c>
      <c r="C205" s="1155" t="s">
        <v>1776</v>
      </c>
      <c r="D205" s="1205" t="s">
        <v>1777</v>
      </c>
      <c r="E205" s="12"/>
      <c r="F205" s="12"/>
      <c r="G205" s="855"/>
    </row>
    <row r="206" spans="1:7" ht="15.75" thickBot="1">
      <c r="A206" s="1269" t="s">
        <v>3007</v>
      </c>
      <c r="B206" s="1270" t="s">
        <v>3008</v>
      </c>
      <c r="C206" s="1270" t="s">
        <v>3009</v>
      </c>
      <c r="D206" s="1271" t="s">
        <v>3010</v>
      </c>
      <c r="E206" s="861"/>
      <c r="F206" s="861"/>
      <c r="G206" s="862"/>
    </row>
    <row r="207" spans="1:7">
      <c r="A207" s="1179"/>
      <c r="B207" s="1141"/>
      <c r="C207" s="1141"/>
      <c r="D207" s="1244" t="s">
        <v>5980</v>
      </c>
      <c r="E207" s="9"/>
      <c r="F207" s="9"/>
      <c r="G207" s="2998">
        <v>9859342</v>
      </c>
    </row>
    <row r="208" spans="1:7">
      <c r="A208" s="1179"/>
      <c r="B208" s="1141"/>
      <c r="C208" s="1141"/>
      <c r="D208" s="3008" t="s">
        <v>5996</v>
      </c>
      <c r="E208" s="9"/>
      <c r="F208" s="9"/>
      <c r="G208" s="2998">
        <v>265077</v>
      </c>
    </row>
    <row r="209" spans="1:7">
      <c r="A209" s="1179"/>
      <c r="B209" s="1141"/>
      <c r="C209" s="1141"/>
      <c r="D209" s="3009" t="s">
        <v>5982</v>
      </c>
      <c r="E209" s="9"/>
      <c r="F209" s="9"/>
      <c r="G209" s="2998">
        <v>3671119</v>
      </c>
    </row>
    <row r="210" spans="1:7">
      <c r="A210" s="1179"/>
      <c r="B210" s="1141"/>
      <c r="C210" s="1141"/>
      <c r="D210" s="9" t="s">
        <v>5983</v>
      </c>
      <c r="E210" s="9"/>
      <c r="F210" s="9"/>
      <c r="G210" s="2998">
        <v>4998746</v>
      </c>
    </row>
    <row r="211" spans="1:7">
      <c r="A211" s="1179"/>
      <c r="B211" s="1141"/>
      <c r="C211" s="1141"/>
      <c r="D211" s="1244" t="s">
        <v>5984</v>
      </c>
      <c r="E211" s="9"/>
      <c r="F211" s="9"/>
      <c r="G211" s="3000">
        <v>437886</v>
      </c>
    </row>
    <row r="212" spans="1:7" ht="15.75">
      <c r="A212" s="1179"/>
      <c r="B212" s="1141"/>
      <c r="C212" s="1141"/>
      <c r="D212" s="3010" t="s">
        <v>5985</v>
      </c>
      <c r="E212" s="9"/>
      <c r="F212" s="9"/>
      <c r="G212" s="3006">
        <v>61868634</v>
      </c>
    </row>
    <row r="213" spans="1:7">
      <c r="A213" s="1274">
        <v>320</v>
      </c>
      <c r="B213" s="1141">
        <v>187</v>
      </c>
      <c r="C213" s="1141" t="s">
        <v>5893</v>
      </c>
      <c r="D213" s="1244" t="s">
        <v>5997</v>
      </c>
      <c r="E213" s="9"/>
      <c r="F213" s="9"/>
      <c r="G213" s="2998"/>
    </row>
    <row r="214" spans="1:7">
      <c r="A214" s="1274">
        <v>320</v>
      </c>
      <c r="B214" s="1141">
        <v>190</v>
      </c>
      <c r="C214" s="1141" t="s">
        <v>5903</v>
      </c>
      <c r="D214" s="1244" t="s">
        <v>5998</v>
      </c>
      <c r="E214" s="9"/>
      <c r="F214" s="9"/>
      <c r="G214" s="2998"/>
    </row>
    <row r="215" spans="1:7">
      <c r="A215" s="1274"/>
      <c r="B215" s="1141"/>
      <c r="C215" s="1141"/>
      <c r="D215" s="9"/>
      <c r="E215" s="9"/>
      <c r="F215" s="9"/>
      <c r="G215" s="2998"/>
    </row>
    <row r="216" spans="1:7">
      <c r="A216" s="1274">
        <v>326</v>
      </c>
      <c r="B216" s="1141">
        <v>5</v>
      </c>
      <c r="C216" s="1141" t="s">
        <v>5921</v>
      </c>
      <c r="D216" s="9" t="s">
        <v>5999</v>
      </c>
      <c r="E216" s="9"/>
      <c r="F216" s="9"/>
      <c r="G216" s="2998"/>
    </row>
    <row r="217" spans="1:7">
      <c r="A217" s="1274">
        <v>326</v>
      </c>
      <c r="B217" s="1141">
        <v>8</v>
      </c>
      <c r="C217" s="1141" t="s">
        <v>5921</v>
      </c>
      <c r="D217" s="9" t="s">
        <v>6000</v>
      </c>
      <c r="E217" s="9"/>
      <c r="F217" s="9"/>
      <c r="G217" s="2998"/>
    </row>
    <row r="218" spans="1:7">
      <c r="A218" s="1274">
        <v>326</v>
      </c>
      <c r="B218" s="3012">
        <v>12</v>
      </c>
      <c r="C218" s="3011" t="s">
        <v>5921</v>
      </c>
      <c r="D218" s="9" t="s">
        <v>5999</v>
      </c>
      <c r="E218" s="9"/>
      <c r="F218" s="1152"/>
      <c r="G218" s="3002"/>
    </row>
    <row r="219" spans="1:7">
      <c r="A219" s="1274">
        <v>326.10000000000002</v>
      </c>
      <c r="B219" s="1141">
        <v>1</v>
      </c>
      <c r="C219" s="1141" t="s">
        <v>5921</v>
      </c>
      <c r="D219" s="9" t="s">
        <v>5999</v>
      </c>
      <c r="E219" s="9"/>
      <c r="F219" s="9"/>
      <c r="G219" s="2998"/>
    </row>
    <row r="220" spans="1:7">
      <c r="A220" s="1274">
        <v>326.10000000000002</v>
      </c>
      <c r="B220" s="1141">
        <v>2</v>
      </c>
      <c r="C220" s="1141" t="s">
        <v>5921</v>
      </c>
      <c r="D220" s="9" t="s">
        <v>5999</v>
      </c>
      <c r="E220" s="9"/>
      <c r="F220" s="9"/>
      <c r="G220" s="2998"/>
    </row>
    <row r="221" spans="1:7">
      <c r="A221" s="1274">
        <v>326.10000000000002</v>
      </c>
      <c r="B221" s="1141">
        <v>6</v>
      </c>
      <c r="C221" s="1141" t="s">
        <v>5921</v>
      </c>
      <c r="D221" s="9" t="s">
        <v>6001</v>
      </c>
      <c r="E221" s="9"/>
      <c r="F221" s="9"/>
      <c r="G221" s="2998"/>
    </row>
    <row r="222" spans="1:7">
      <c r="A222" s="1274">
        <v>326.10000000000002</v>
      </c>
      <c r="B222" s="1141">
        <v>7</v>
      </c>
      <c r="C222" s="1141" t="s">
        <v>5921</v>
      </c>
      <c r="D222" s="9" t="s">
        <v>6002</v>
      </c>
      <c r="E222" s="9"/>
      <c r="F222" s="9"/>
      <c r="G222" s="2998"/>
    </row>
    <row r="223" spans="1:7">
      <c r="A223" s="1274">
        <v>326.10000000000002</v>
      </c>
      <c r="B223" s="1141">
        <v>8</v>
      </c>
      <c r="C223" s="1141" t="s">
        <v>5921</v>
      </c>
      <c r="D223" s="9" t="s">
        <v>6003</v>
      </c>
      <c r="E223" s="9"/>
      <c r="F223" s="9"/>
      <c r="G223" s="2998"/>
    </row>
    <row r="224" spans="1:7">
      <c r="A224" s="1274">
        <v>326.2</v>
      </c>
      <c r="B224" s="1141">
        <v>3</v>
      </c>
      <c r="C224" s="1141" t="s">
        <v>5921</v>
      </c>
      <c r="D224" s="9" t="s">
        <v>6004</v>
      </c>
      <c r="E224" s="9"/>
      <c r="F224" s="9"/>
      <c r="G224" s="2998"/>
    </row>
    <row r="225" spans="1:7">
      <c r="A225" s="1274">
        <v>326.2</v>
      </c>
      <c r="B225" s="1141">
        <v>5</v>
      </c>
      <c r="C225" s="1141" t="s">
        <v>5921</v>
      </c>
      <c r="D225" s="9" t="s">
        <v>5999</v>
      </c>
      <c r="E225" s="9"/>
      <c r="F225" s="9"/>
      <c r="G225" s="2998"/>
    </row>
    <row r="226" spans="1:7">
      <c r="A226" s="1274"/>
      <c r="B226" s="1141"/>
      <c r="C226" s="1141"/>
      <c r="D226" s="9"/>
      <c r="E226" s="9"/>
      <c r="F226" s="9"/>
      <c r="G226" s="2998"/>
    </row>
    <row r="227" spans="1:7">
      <c r="A227" s="1274">
        <v>398</v>
      </c>
      <c r="B227" s="1141">
        <v>8</v>
      </c>
      <c r="C227" s="1141" t="s">
        <v>5896</v>
      </c>
      <c r="D227" s="9" t="s">
        <v>6005</v>
      </c>
      <c r="E227" s="9"/>
      <c r="F227" s="9"/>
      <c r="G227" s="2998"/>
    </row>
    <row r="228" spans="1:7">
      <c r="A228" s="1274"/>
      <c r="B228" s="1141"/>
      <c r="C228" s="1141"/>
      <c r="D228" s="9"/>
      <c r="E228" s="9"/>
      <c r="F228" s="9"/>
      <c r="G228" s="2998"/>
    </row>
    <row r="229" spans="1:7">
      <c r="A229" s="1274">
        <v>410</v>
      </c>
      <c r="B229" s="1141">
        <v>16</v>
      </c>
      <c r="C229" s="1141" t="s">
        <v>6006</v>
      </c>
      <c r="D229" s="9" t="s">
        <v>6007</v>
      </c>
      <c r="E229" s="9"/>
      <c r="F229" s="9"/>
      <c r="G229" s="2998"/>
    </row>
    <row r="230" spans="1:7">
      <c r="A230" s="1179"/>
      <c r="B230" s="1141"/>
      <c r="C230" s="1141"/>
      <c r="D230" s="9" t="s">
        <v>6008</v>
      </c>
      <c r="E230" s="9"/>
      <c r="F230" s="9"/>
      <c r="G230" s="2998">
        <v>479959</v>
      </c>
    </row>
    <row r="231" spans="1:7">
      <c r="A231" s="1179"/>
      <c r="B231" s="1141"/>
      <c r="C231" s="1141"/>
      <c r="D231" s="9" t="s">
        <v>6009</v>
      </c>
      <c r="E231" s="9"/>
      <c r="F231" s="9"/>
      <c r="G231" s="2998">
        <v>12818</v>
      </c>
    </row>
    <row r="232" spans="1:7">
      <c r="A232" s="1179"/>
      <c r="B232" s="1141"/>
      <c r="C232" s="1141"/>
      <c r="D232" s="9" t="s">
        <v>6010</v>
      </c>
      <c r="E232" s="9"/>
      <c r="F232" s="9"/>
      <c r="G232" s="2998">
        <v>219341</v>
      </c>
    </row>
    <row r="233" spans="1:7">
      <c r="A233" s="1179"/>
      <c r="B233" s="1141"/>
      <c r="C233" s="1141"/>
      <c r="D233" s="9"/>
      <c r="E233" s="9"/>
      <c r="F233" s="9"/>
      <c r="G233" s="2998"/>
    </row>
    <row r="234" spans="1:7">
      <c r="A234" s="1179"/>
      <c r="B234" s="1141"/>
      <c r="C234" s="1141"/>
      <c r="D234" s="9"/>
      <c r="E234" s="9"/>
      <c r="F234" s="9"/>
      <c r="G234" s="2998"/>
    </row>
    <row r="235" spans="1:7">
      <c r="A235" s="1179"/>
      <c r="B235" s="1141"/>
      <c r="C235" s="1141"/>
      <c r="D235" s="9"/>
      <c r="E235" s="9"/>
      <c r="F235" s="9"/>
      <c r="G235" s="2998"/>
    </row>
    <row r="236" spans="1:7">
      <c r="A236" s="1179"/>
      <c r="B236" s="1141"/>
      <c r="C236" s="1141"/>
      <c r="D236" s="9"/>
      <c r="E236" s="9"/>
      <c r="F236" s="9"/>
      <c r="G236" s="2998"/>
    </row>
    <row r="237" spans="1:7">
      <c r="A237" s="1179"/>
      <c r="B237" s="1141"/>
      <c r="C237" s="1141"/>
      <c r="D237" s="9"/>
      <c r="E237" s="9"/>
      <c r="F237" s="9"/>
      <c r="G237" s="2998"/>
    </row>
    <row r="238" spans="1:7">
      <c r="A238" s="1179"/>
      <c r="B238" s="1141"/>
      <c r="C238" s="1141"/>
      <c r="D238" s="9"/>
      <c r="E238" s="9"/>
      <c r="F238" s="9"/>
      <c r="G238" s="2998"/>
    </row>
    <row r="239" spans="1:7">
      <c r="A239" s="1179"/>
      <c r="B239" s="1141"/>
      <c r="C239" s="1141"/>
      <c r="D239" s="9"/>
      <c r="E239" s="9"/>
      <c r="F239" s="9"/>
      <c r="G239" s="2998"/>
    </row>
    <row r="240" spans="1:7">
      <c r="A240" s="1179"/>
      <c r="B240" s="1141"/>
      <c r="C240" s="1141"/>
      <c r="D240" s="9"/>
      <c r="E240" s="9"/>
      <c r="F240" s="9"/>
      <c r="G240" s="2998"/>
    </row>
    <row r="241" spans="1:7">
      <c r="A241" s="1179"/>
      <c r="B241" s="1141"/>
      <c r="C241" s="1141"/>
      <c r="D241" s="9"/>
      <c r="E241" s="9"/>
      <c r="F241" s="9"/>
      <c r="G241" s="2998"/>
    </row>
    <row r="242" spans="1:7">
      <c r="A242" s="1179"/>
      <c r="B242" s="1141"/>
      <c r="C242" s="1141"/>
      <c r="D242" s="9"/>
      <c r="E242" s="9"/>
      <c r="F242" s="9"/>
      <c r="G242" s="2998"/>
    </row>
    <row r="243" spans="1:7">
      <c r="A243" s="1179"/>
      <c r="B243" s="1141"/>
      <c r="C243" s="1141"/>
      <c r="D243" s="9"/>
      <c r="E243" s="9"/>
      <c r="F243" s="9"/>
      <c r="G243" s="2998"/>
    </row>
    <row r="244" spans="1:7">
      <c r="A244" s="1179"/>
      <c r="B244" s="1141"/>
      <c r="C244" s="1141"/>
      <c r="D244" s="9"/>
      <c r="E244" s="9"/>
      <c r="F244" s="9"/>
      <c r="G244" s="2998"/>
    </row>
    <row r="245" spans="1:7">
      <c r="A245" s="1179"/>
      <c r="B245" s="1141"/>
      <c r="C245" s="1141"/>
      <c r="D245" s="9"/>
      <c r="E245" s="9"/>
      <c r="F245" s="9"/>
      <c r="G245" s="2998"/>
    </row>
    <row r="246" spans="1:7">
      <c r="A246" s="1179"/>
      <c r="B246" s="1141"/>
      <c r="C246" s="1141"/>
      <c r="D246" s="9"/>
      <c r="E246" s="9"/>
      <c r="F246" s="9"/>
      <c r="G246" s="2998"/>
    </row>
    <row r="247" spans="1:7">
      <c r="A247" s="1179"/>
      <c r="B247" s="1141"/>
      <c r="C247" s="1141"/>
      <c r="D247" s="9"/>
      <c r="E247" s="9"/>
      <c r="F247" s="9"/>
      <c r="G247" s="2998"/>
    </row>
    <row r="248" spans="1:7">
      <c r="A248" s="1179"/>
      <c r="B248" s="1141"/>
      <c r="C248" s="1141"/>
      <c r="D248" s="9"/>
      <c r="E248" s="9"/>
      <c r="F248" s="9"/>
      <c r="G248" s="2998"/>
    </row>
    <row r="249" spans="1:7">
      <c r="A249" s="1179"/>
      <c r="B249" s="1141"/>
      <c r="C249" s="1141"/>
      <c r="D249" s="9"/>
      <c r="E249" s="9"/>
      <c r="F249" s="9"/>
      <c r="G249" s="2998"/>
    </row>
    <row r="250" spans="1:7">
      <c r="A250" s="1179"/>
      <c r="B250" s="1141"/>
      <c r="C250" s="1141"/>
      <c r="D250" s="9"/>
      <c r="E250" s="9"/>
      <c r="F250" s="9"/>
      <c r="G250" s="2998"/>
    </row>
    <row r="251" spans="1:7">
      <c r="A251" s="1179"/>
      <c r="B251" s="1141"/>
      <c r="C251" s="1141"/>
      <c r="D251" s="9"/>
      <c r="E251" s="9"/>
      <c r="F251" s="9"/>
      <c r="G251" s="2998"/>
    </row>
    <row r="252" spans="1:7">
      <c r="A252" s="1179"/>
      <c r="B252" s="1141"/>
      <c r="C252" s="1141"/>
      <c r="D252" s="9"/>
      <c r="E252" s="9"/>
      <c r="F252" s="9"/>
      <c r="G252" s="2998"/>
    </row>
    <row r="253" spans="1:7">
      <c r="A253" s="1179"/>
      <c r="B253" s="1141"/>
      <c r="C253" s="1141"/>
      <c r="D253" s="9"/>
      <c r="E253" s="9"/>
      <c r="F253" s="9"/>
      <c r="G253" s="2998"/>
    </row>
    <row r="254" spans="1:7">
      <c r="A254" s="1179"/>
      <c r="B254" s="1141"/>
      <c r="C254" s="1141"/>
      <c r="D254" s="9"/>
      <c r="E254" s="9"/>
      <c r="F254" s="9"/>
      <c r="G254" s="2998"/>
    </row>
    <row r="255" spans="1:7">
      <c r="A255" s="1179"/>
      <c r="B255" s="1141"/>
      <c r="C255" s="1141"/>
      <c r="D255" s="9"/>
      <c r="E255" s="9"/>
      <c r="F255" s="9"/>
      <c r="G255" s="2998"/>
    </row>
    <row r="256" spans="1:7">
      <c r="A256" s="1179"/>
      <c r="B256" s="1141"/>
      <c r="C256" s="1141"/>
      <c r="D256" s="9"/>
      <c r="E256" s="9"/>
      <c r="F256" s="9"/>
      <c r="G256" s="2998"/>
    </row>
    <row r="257" spans="1:7">
      <c r="A257" s="1179"/>
      <c r="B257" s="1141"/>
      <c r="C257" s="1141"/>
      <c r="D257" s="9"/>
      <c r="E257" s="9"/>
      <c r="F257" s="9"/>
      <c r="G257" s="2998"/>
    </row>
    <row r="258" spans="1:7">
      <c r="A258" s="1179"/>
      <c r="B258" s="1141"/>
      <c r="C258" s="1141"/>
      <c r="D258" s="9"/>
      <c r="E258" s="9"/>
      <c r="F258" s="9"/>
      <c r="G258" s="2998"/>
    </row>
    <row r="259" spans="1:7">
      <c r="A259" s="1179"/>
      <c r="B259" s="1141"/>
      <c r="C259" s="1141"/>
      <c r="D259" s="9"/>
      <c r="E259" s="9"/>
      <c r="F259" s="9"/>
      <c r="G259" s="2998"/>
    </row>
    <row r="260" spans="1:7">
      <c r="A260" s="1179"/>
      <c r="B260" s="1141"/>
      <c r="C260" s="1141"/>
      <c r="D260" s="9"/>
      <c r="E260" s="9"/>
      <c r="F260" s="9"/>
      <c r="G260" s="2998"/>
    </row>
    <row r="261" spans="1:7">
      <c r="A261" s="1179"/>
      <c r="B261" s="1141"/>
      <c r="C261" s="1141"/>
      <c r="D261" s="9"/>
      <c r="E261" s="9"/>
      <c r="F261" s="9"/>
      <c r="G261" s="2998"/>
    </row>
    <row r="262" spans="1:7">
      <c r="A262" s="1179"/>
      <c r="B262" s="1141"/>
      <c r="C262" s="1141"/>
      <c r="D262" s="9"/>
      <c r="E262" s="9"/>
      <c r="F262" s="9"/>
      <c r="G262" s="1141"/>
    </row>
    <row r="263" spans="1:7" ht="15.75" thickBot="1">
      <c r="A263" s="1275"/>
      <c r="B263" s="1162"/>
      <c r="C263" s="1162"/>
      <c r="D263" s="860"/>
      <c r="E263" s="860"/>
      <c r="F263" s="860"/>
      <c r="G263" s="1162"/>
    </row>
    <row r="264" spans="1:7" ht="15.75">
      <c r="A264" s="1163" t="s">
        <v>3808</v>
      </c>
      <c r="B264" s="9"/>
      <c r="C264" s="9"/>
      <c r="D264" s="9"/>
      <c r="E264" s="9"/>
      <c r="F264" s="9"/>
      <c r="G264" s="9"/>
    </row>
    <row r="265" spans="1:7">
      <c r="A265" s="12" t="s">
        <v>6012</v>
      </c>
      <c r="B265" s="12"/>
      <c r="C265" s="12"/>
      <c r="D265" s="12"/>
      <c r="E265" s="12"/>
      <c r="F265" s="12"/>
      <c r="G265" s="12"/>
    </row>
    <row r="268" spans="1:7" ht="15.75" thickBot="1">
      <c r="A268" s="9" t="str">
        <f>'Data Sheet'!$C$25</f>
        <v xml:space="preserve"> New York State Electric &amp; Gas Corporation</v>
      </c>
      <c r="B268" s="9"/>
      <c r="C268" s="9"/>
      <c r="D268" s="9"/>
      <c r="E268" s="9"/>
      <c r="F268" s="1136" t="s">
        <v>1778</v>
      </c>
      <c r="G268" s="1355" t="str">
        <f>'Data Sheet'!$C$38</f>
        <v>12/31/2016</v>
      </c>
    </row>
    <row r="269" spans="1:7" ht="16.5" thickBot="1">
      <c r="A269" s="1276" t="s">
        <v>2267</v>
      </c>
      <c r="B269" s="1277"/>
      <c r="C269" s="1277"/>
      <c r="D269" s="1277"/>
      <c r="E269" s="1278"/>
      <c r="F269" s="1278"/>
      <c r="G269" s="1268"/>
    </row>
    <row r="270" spans="1:7">
      <c r="A270" s="1188" t="s">
        <v>1775</v>
      </c>
      <c r="B270" s="1155" t="s">
        <v>1772</v>
      </c>
      <c r="C270" s="1155" t="s">
        <v>2268</v>
      </c>
      <c r="D270" s="12"/>
      <c r="E270" s="12"/>
      <c r="F270" s="12"/>
      <c r="G270" s="1219"/>
    </row>
    <row r="271" spans="1:7">
      <c r="A271" s="1188" t="s">
        <v>1776</v>
      </c>
      <c r="B271" s="1155" t="s">
        <v>1776</v>
      </c>
      <c r="C271" s="1155" t="s">
        <v>1776</v>
      </c>
      <c r="D271" s="1205" t="s">
        <v>1777</v>
      </c>
      <c r="E271" s="12"/>
      <c r="F271" s="12"/>
      <c r="G271" s="855"/>
    </row>
    <row r="272" spans="1:7" ht="15.75" thickBot="1">
      <c r="A272" s="1269" t="s">
        <v>3007</v>
      </c>
      <c r="B272" s="1270" t="s">
        <v>3008</v>
      </c>
      <c r="C272" s="1270" t="s">
        <v>3009</v>
      </c>
      <c r="D272" s="1271" t="s">
        <v>3010</v>
      </c>
      <c r="E272" s="861"/>
      <c r="F272" s="861"/>
      <c r="G272" s="862"/>
    </row>
    <row r="273" spans="1:7">
      <c r="A273" s="1179"/>
      <c r="B273" s="1141"/>
      <c r="C273" s="1141"/>
      <c r="D273" s="2993"/>
      <c r="E273" s="9"/>
      <c r="F273" s="9"/>
      <c r="G273" s="2998"/>
    </row>
    <row r="274" spans="1:7">
      <c r="A274" s="1179"/>
      <c r="B274" s="1141"/>
      <c r="C274" s="1141"/>
      <c r="D274" s="3005"/>
      <c r="E274" s="9"/>
      <c r="F274" s="9"/>
      <c r="G274" s="2998"/>
    </row>
    <row r="275" spans="1:7">
      <c r="A275" s="1179"/>
      <c r="B275" s="1141"/>
      <c r="C275" s="1141"/>
      <c r="D275" s="9"/>
      <c r="E275" s="9"/>
      <c r="F275" s="9"/>
      <c r="G275" s="2998"/>
    </row>
    <row r="276" spans="1:7">
      <c r="A276" s="1179"/>
      <c r="B276" s="1141"/>
      <c r="C276" s="1141"/>
      <c r="D276" s="9"/>
      <c r="E276" s="9"/>
      <c r="F276" s="9"/>
      <c r="G276" s="2998"/>
    </row>
    <row r="277" spans="1:7">
      <c r="A277" s="1179"/>
      <c r="B277" s="1141"/>
      <c r="C277" s="1141"/>
      <c r="D277" s="9"/>
      <c r="E277" s="9"/>
      <c r="F277" s="9"/>
      <c r="G277" s="2998"/>
    </row>
    <row r="278" spans="1:7">
      <c r="A278" s="1179"/>
      <c r="B278" s="1141"/>
      <c r="C278" s="1141"/>
      <c r="D278" s="9"/>
      <c r="E278" s="9"/>
      <c r="F278" s="9"/>
      <c r="G278" s="2998"/>
    </row>
    <row r="279" spans="1:7">
      <c r="A279" s="1179"/>
      <c r="B279" s="1141"/>
      <c r="C279" s="1141"/>
      <c r="D279" s="9"/>
      <c r="E279" s="9"/>
      <c r="F279" s="9"/>
      <c r="G279" s="2998"/>
    </row>
    <row r="280" spans="1:7">
      <c r="A280" s="1179"/>
      <c r="B280" s="1141"/>
      <c r="C280" s="1141"/>
      <c r="D280" s="9"/>
      <c r="E280" s="9"/>
      <c r="F280" s="9"/>
      <c r="G280" s="2998"/>
    </row>
    <row r="281" spans="1:7">
      <c r="A281" s="1179"/>
      <c r="B281" s="1141"/>
      <c r="C281" s="1141"/>
      <c r="D281" s="9"/>
      <c r="E281" s="9"/>
      <c r="F281" s="9"/>
      <c r="G281" s="2998"/>
    </row>
    <row r="282" spans="1:7">
      <c r="A282" s="1179"/>
      <c r="B282" s="1141"/>
      <c r="C282" s="1141"/>
      <c r="D282" s="9"/>
      <c r="E282" s="9"/>
      <c r="F282" s="9"/>
      <c r="G282" s="2998"/>
    </row>
    <row r="283" spans="1:7">
      <c r="A283" s="1179"/>
      <c r="B283" s="1141"/>
      <c r="C283" s="1141"/>
      <c r="D283" s="9"/>
      <c r="E283" s="9"/>
      <c r="F283" s="9"/>
      <c r="G283" s="2998"/>
    </row>
    <row r="284" spans="1:7">
      <c r="A284" s="1188"/>
      <c r="B284" s="1272"/>
      <c r="C284" s="1272"/>
      <c r="D284" s="2993"/>
      <c r="E284" s="1152"/>
      <c r="F284" s="1152"/>
      <c r="G284" s="3002"/>
    </row>
    <row r="285" spans="1:7">
      <c r="A285" s="1274"/>
      <c r="B285" s="1141"/>
      <c r="C285" s="1141"/>
      <c r="D285" s="9"/>
      <c r="E285" s="9"/>
      <c r="F285" s="9"/>
      <c r="G285" s="2998"/>
    </row>
    <row r="286" spans="1:7">
      <c r="A286" s="1274"/>
      <c r="B286" s="1141"/>
      <c r="C286" s="1141"/>
      <c r="D286" s="9"/>
      <c r="E286" s="9"/>
      <c r="F286" s="9"/>
      <c r="G286" s="2998"/>
    </row>
    <row r="287" spans="1:7">
      <c r="A287" s="1274"/>
      <c r="B287" s="1141"/>
      <c r="C287" s="1141"/>
      <c r="D287" s="9"/>
      <c r="E287" s="9"/>
      <c r="F287" s="9"/>
      <c r="G287" s="2998"/>
    </row>
    <row r="288" spans="1:7">
      <c r="A288" s="1274"/>
      <c r="B288" s="1141"/>
      <c r="C288" s="1141"/>
      <c r="D288" s="9"/>
      <c r="E288" s="9"/>
      <c r="F288" s="9"/>
      <c r="G288" s="2998"/>
    </row>
    <row r="289" spans="1:7">
      <c r="A289" s="1274"/>
      <c r="B289" s="1141"/>
      <c r="C289" s="1141"/>
      <c r="D289" s="9"/>
      <c r="E289" s="9"/>
      <c r="F289" s="9"/>
      <c r="G289" s="2998"/>
    </row>
    <row r="290" spans="1:7">
      <c r="A290" s="1274"/>
      <c r="B290" s="1141"/>
      <c r="C290" s="1141"/>
      <c r="D290" s="9"/>
      <c r="E290" s="9"/>
      <c r="F290" s="9"/>
      <c r="G290" s="2998"/>
    </row>
    <row r="291" spans="1:7">
      <c r="A291" s="1274"/>
      <c r="B291" s="1141"/>
      <c r="C291" s="1141"/>
      <c r="D291" s="9"/>
      <c r="E291" s="9"/>
      <c r="F291" s="9"/>
      <c r="G291" s="2998"/>
    </row>
    <row r="292" spans="1:7">
      <c r="A292" s="1274"/>
      <c r="B292" s="1141"/>
      <c r="C292" s="1141"/>
      <c r="D292" s="9"/>
      <c r="E292" s="9"/>
      <c r="F292" s="9"/>
      <c r="G292" s="2998"/>
    </row>
    <row r="293" spans="1:7">
      <c r="A293" s="1274"/>
      <c r="B293" s="1141"/>
      <c r="C293" s="1141"/>
      <c r="D293" s="9"/>
      <c r="E293" s="9"/>
      <c r="F293" s="9"/>
      <c r="G293" s="2998"/>
    </row>
    <row r="294" spans="1:7">
      <c r="A294" s="1274"/>
      <c r="B294" s="1141"/>
      <c r="C294" s="1141"/>
      <c r="D294" s="9"/>
      <c r="E294" s="9"/>
      <c r="F294" s="9"/>
      <c r="G294" s="2998"/>
    </row>
    <row r="295" spans="1:7">
      <c r="A295" s="1274"/>
      <c r="B295" s="1141"/>
      <c r="C295" s="1141"/>
      <c r="D295" s="9"/>
      <c r="E295" s="9"/>
      <c r="F295" s="9"/>
      <c r="G295" s="2998"/>
    </row>
    <row r="296" spans="1:7">
      <c r="A296" s="1179"/>
      <c r="B296" s="1141"/>
      <c r="C296" s="1141"/>
      <c r="D296" s="9"/>
      <c r="E296" s="9"/>
      <c r="F296" s="9"/>
      <c r="G296" s="2998"/>
    </row>
    <row r="297" spans="1:7">
      <c r="A297" s="1179"/>
      <c r="B297" s="1141"/>
      <c r="C297" s="1141"/>
      <c r="D297" s="9"/>
      <c r="E297" s="9"/>
      <c r="F297" s="9"/>
      <c r="G297" s="2998"/>
    </row>
    <row r="298" spans="1:7">
      <c r="A298" s="1179"/>
      <c r="B298" s="1141"/>
      <c r="C298" s="1141"/>
      <c r="D298" s="9"/>
      <c r="E298" s="9"/>
      <c r="F298" s="9"/>
      <c r="G298" s="2998"/>
    </row>
    <row r="299" spans="1:7">
      <c r="A299" s="1179"/>
      <c r="B299" s="1141"/>
      <c r="C299" s="1141"/>
      <c r="D299" s="9"/>
      <c r="E299" s="9"/>
      <c r="F299" s="9"/>
      <c r="G299" s="2998"/>
    </row>
    <row r="300" spans="1:7">
      <c r="A300" s="1179"/>
      <c r="B300" s="1141"/>
      <c r="C300" s="1141"/>
      <c r="D300" s="9"/>
      <c r="E300" s="9"/>
      <c r="F300" s="9"/>
      <c r="G300" s="2998"/>
    </row>
    <row r="301" spans="1:7">
      <c r="A301" s="1179"/>
      <c r="B301" s="1141"/>
      <c r="C301" s="1141"/>
      <c r="D301" s="9"/>
      <c r="E301" s="9"/>
      <c r="F301" s="9"/>
      <c r="G301" s="2998"/>
    </row>
    <row r="302" spans="1:7">
      <c r="A302" s="1179"/>
      <c r="B302" s="1141"/>
      <c r="C302" s="1141"/>
      <c r="D302" s="9"/>
      <c r="E302" s="9"/>
      <c r="F302" s="9"/>
      <c r="G302" s="2998"/>
    </row>
    <row r="303" spans="1:7">
      <c r="A303" s="1179"/>
      <c r="B303" s="1141"/>
      <c r="C303" s="1141"/>
      <c r="D303" s="9"/>
      <c r="E303" s="9"/>
      <c r="F303" s="9"/>
      <c r="G303" s="2998"/>
    </row>
    <row r="304" spans="1:7">
      <c r="A304" s="1179"/>
      <c r="B304" s="1141"/>
      <c r="C304" s="1141"/>
      <c r="D304" s="9"/>
      <c r="E304" s="9"/>
      <c r="F304" s="9"/>
      <c r="G304" s="2998"/>
    </row>
    <row r="305" spans="1:7">
      <c r="A305" s="1179"/>
      <c r="B305" s="1141"/>
      <c r="C305" s="1141"/>
      <c r="D305" s="9"/>
      <c r="E305" s="9"/>
      <c r="F305" s="9"/>
      <c r="G305" s="2998"/>
    </row>
    <row r="306" spans="1:7">
      <c r="A306" s="1179"/>
      <c r="B306" s="1141"/>
      <c r="C306" s="1141"/>
      <c r="D306" s="9"/>
      <c r="E306" s="9"/>
      <c r="F306" s="9"/>
      <c r="G306" s="2998"/>
    </row>
    <row r="307" spans="1:7">
      <c r="A307" s="1179"/>
      <c r="B307" s="1141"/>
      <c r="C307" s="1141"/>
      <c r="D307" s="9"/>
      <c r="E307" s="9"/>
      <c r="F307" s="9"/>
      <c r="G307" s="2998"/>
    </row>
    <row r="308" spans="1:7">
      <c r="A308" s="1179"/>
      <c r="B308" s="1141"/>
      <c r="C308" s="1141"/>
      <c r="D308" s="9"/>
      <c r="E308" s="9"/>
      <c r="F308" s="9"/>
      <c r="G308" s="2998"/>
    </row>
    <row r="309" spans="1:7">
      <c r="A309" s="1179"/>
      <c r="B309" s="1141"/>
      <c r="C309" s="1141"/>
      <c r="D309" s="9"/>
      <c r="E309" s="9"/>
      <c r="F309" s="9"/>
      <c r="G309" s="2998"/>
    </row>
    <row r="310" spans="1:7">
      <c r="A310" s="1179"/>
      <c r="B310" s="1141"/>
      <c r="C310" s="1141"/>
      <c r="D310" s="9"/>
      <c r="E310" s="9"/>
      <c r="F310" s="9"/>
      <c r="G310" s="2998"/>
    </row>
    <row r="311" spans="1:7">
      <c r="A311" s="1179"/>
      <c r="B311" s="1141"/>
      <c r="C311" s="1141"/>
      <c r="D311" s="9"/>
      <c r="E311" s="9"/>
      <c r="F311" s="9"/>
      <c r="G311" s="2998"/>
    </row>
    <row r="312" spans="1:7">
      <c r="A312" s="1179"/>
      <c r="B312" s="1141"/>
      <c r="C312" s="1141"/>
      <c r="D312" s="9"/>
      <c r="E312" s="9"/>
      <c r="F312" s="9"/>
      <c r="G312" s="2998"/>
    </row>
    <row r="313" spans="1:7">
      <c r="A313" s="1179"/>
      <c r="B313" s="1141"/>
      <c r="C313" s="1141"/>
      <c r="D313" s="9"/>
      <c r="E313" s="9"/>
      <c r="F313" s="9"/>
      <c r="G313" s="2998"/>
    </row>
    <row r="314" spans="1:7">
      <c r="A314" s="1179"/>
      <c r="B314" s="1141"/>
      <c r="C314" s="1141"/>
      <c r="D314" s="9"/>
      <c r="E314" s="9"/>
      <c r="F314" s="9"/>
      <c r="G314" s="2998"/>
    </row>
    <row r="315" spans="1:7">
      <c r="A315" s="1179"/>
      <c r="B315" s="1141"/>
      <c r="C315" s="1141"/>
      <c r="D315" s="9"/>
      <c r="E315" s="9"/>
      <c r="F315" s="9"/>
      <c r="G315" s="2998"/>
    </row>
    <row r="316" spans="1:7">
      <c r="A316" s="1179"/>
      <c r="B316" s="1141"/>
      <c r="C316" s="1141"/>
      <c r="D316" s="9"/>
      <c r="E316" s="9"/>
      <c r="F316" s="9"/>
      <c r="G316" s="2998"/>
    </row>
    <row r="317" spans="1:7">
      <c r="A317" s="1179"/>
      <c r="B317" s="1141"/>
      <c r="C317" s="1141"/>
      <c r="D317" s="9"/>
      <c r="E317" s="9"/>
      <c r="F317" s="9"/>
      <c r="G317" s="2998"/>
    </row>
    <row r="318" spans="1:7">
      <c r="A318" s="1179"/>
      <c r="B318" s="1141"/>
      <c r="C318" s="1141"/>
      <c r="D318" s="9"/>
      <c r="E318" s="9"/>
      <c r="F318" s="9"/>
      <c r="G318" s="2998"/>
    </row>
    <row r="319" spans="1:7">
      <c r="A319" s="1179"/>
      <c r="B319" s="1141"/>
      <c r="C319" s="1141"/>
      <c r="D319" s="9"/>
      <c r="E319" s="9"/>
      <c r="F319" s="9"/>
      <c r="G319" s="2998"/>
    </row>
    <row r="320" spans="1:7">
      <c r="A320" s="1179"/>
      <c r="B320" s="1141"/>
      <c r="C320" s="1141"/>
      <c r="D320" s="9"/>
      <c r="E320" s="9"/>
      <c r="F320" s="9"/>
      <c r="G320" s="2998"/>
    </row>
    <row r="321" spans="1:7">
      <c r="A321" s="1179"/>
      <c r="B321" s="1141"/>
      <c r="C321" s="1141"/>
      <c r="D321" s="9"/>
      <c r="E321" s="9"/>
      <c r="F321" s="9"/>
      <c r="G321" s="2998"/>
    </row>
    <row r="322" spans="1:7">
      <c r="A322" s="1179"/>
      <c r="B322" s="1141"/>
      <c r="C322" s="1141"/>
      <c r="D322" s="9"/>
      <c r="E322" s="9"/>
      <c r="F322" s="9"/>
      <c r="G322" s="2998"/>
    </row>
    <row r="323" spans="1:7">
      <c r="A323" s="1179"/>
      <c r="B323" s="1141"/>
      <c r="C323" s="1141"/>
      <c r="D323" s="9"/>
      <c r="E323" s="9"/>
      <c r="F323" s="9"/>
      <c r="G323" s="2998"/>
    </row>
    <row r="324" spans="1:7">
      <c r="A324" s="1179"/>
      <c r="B324" s="1141"/>
      <c r="C324" s="1141"/>
      <c r="D324" s="9"/>
      <c r="E324" s="9"/>
      <c r="F324" s="9"/>
      <c r="G324" s="2998"/>
    </row>
    <row r="325" spans="1:7">
      <c r="A325" s="1179"/>
      <c r="B325" s="1141"/>
      <c r="C325" s="1141"/>
      <c r="D325" s="9"/>
      <c r="E325" s="9"/>
      <c r="F325" s="9"/>
      <c r="G325" s="2998"/>
    </row>
    <row r="326" spans="1:7">
      <c r="A326" s="1179"/>
      <c r="B326" s="1141"/>
      <c r="C326" s="1141"/>
      <c r="D326" s="9"/>
      <c r="E326" s="9"/>
      <c r="F326" s="9"/>
      <c r="G326" s="2998"/>
    </row>
    <row r="327" spans="1:7">
      <c r="A327" s="1179"/>
      <c r="B327" s="1141"/>
      <c r="C327" s="1141"/>
      <c r="D327" s="9"/>
      <c r="E327" s="9"/>
      <c r="F327" s="9"/>
      <c r="G327" s="2998"/>
    </row>
    <row r="328" spans="1:7">
      <c r="A328" s="1179"/>
      <c r="B328" s="1141"/>
      <c r="C328" s="1141"/>
      <c r="D328" s="9"/>
      <c r="E328" s="9"/>
      <c r="F328" s="9"/>
      <c r="G328" s="1141"/>
    </row>
    <row r="329" spans="1:7" ht="15.75" thickBot="1">
      <c r="A329" s="1275"/>
      <c r="B329" s="1162"/>
      <c r="C329" s="1162"/>
      <c r="D329" s="860"/>
      <c r="E329" s="860"/>
      <c r="F329" s="860"/>
      <c r="G329" s="1162"/>
    </row>
    <row r="330" spans="1:7" ht="15.75">
      <c r="A330" s="1163" t="s">
        <v>3808</v>
      </c>
      <c r="B330" s="9"/>
      <c r="C330" s="9"/>
      <c r="D330" s="9"/>
      <c r="E330" s="9"/>
      <c r="F330" s="9"/>
      <c r="G330" s="9"/>
    </row>
    <row r="331" spans="1:7">
      <c r="A331" s="12" t="s">
        <v>2550</v>
      </c>
      <c r="B331" s="12"/>
      <c r="C331" s="12"/>
      <c r="D331" s="12"/>
      <c r="E331" s="12"/>
      <c r="F331" s="12"/>
      <c r="G331" s="12"/>
    </row>
  </sheetData>
  <printOptions horizontalCentered="1" verticalCentered="1"/>
  <pageMargins left="0.5" right="0.5" top="0" bottom="0" header="0.25" footer="0.25"/>
  <pageSetup scale="74" fitToHeight="2" orientation="portrait" horizontalDpi="300" verticalDpi="300" r:id="rId1"/>
  <headerFooter alignWithMargins="0"/>
  <rowBreaks count="3" manualBreakCount="3">
    <brk id="69" max="6" man="1"/>
    <brk id="135" max="6" man="1"/>
    <brk id="200"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3</xdr:col>
                    <xdr:colOff>847725</xdr:colOff>
                    <xdr:row>48</xdr:row>
                    <xdr:rowOff>171450</xdr:rowOff>
                  </from>
                  <to>
                    <xdr:col>4</xdr:col>
                    <xdr:colOff>276225</xdr:colOff>
                    <xdr:row>48</xdr:row>
                    <xdr:rowOff>171450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45"/>
  <sheetViews>
    <sheetView defaultGridColor="0" view="pageBreakPreview" colorId="22" zoomScale="80" zoomScaleNormal="70" zoomScaleSheetLayoutView="80" workbookViewId="0">
      <selection activeCell="B354" sqref="B354"/>
    </sheetView>
  </sheetViews>
  <sheetFormatPr defaultColWidth="9.6640625" defaultRowHeight="15"/>
  <cols>
    <col min="1" max="1" width="64.21875" style="9" bestFit="1" customWidth="1"/>
    <col min="2" max="2" width="41.21875" style="9" bestFit="1" customWidth="1"/>
    <col min="3" max="3" width="15.6640625" style="9" customWidth="1"/>
    <col min="4" max="4" width="9.6640625" style="9"/>
    <col min="5" max="5" width="16.33203125" style="9" customWidth="1"/>
    <col min="6" max="16384" width="9.6640625" style="9"/>
  </cols>
  <sheetData>
    <row r="1" spans="1:8" ht="15.75">
      <c r="A1" s="71" t="s">
        <v>2270</v>
      </c>
      <c r="B1" s="71"/>
      <c r="C1" s="71"/>
      <c r="D1" s="115"/>
      <c r="E1" s="115"/>
      <c r="F1" s="69"/>
    </row>
    <row r="2" spans="1:8" ht="15.75">
      <c r="A2" s="71"/>
      <c r="B2" s="71"/>
      <c r="C2" s="71"/>
      <c r="D2" s="115"/>
      <c r="E2" s="115"/>
    </row>
    <row r="3" spans="1:8" ht="15" customHeight="1">
      <c r="A3" s="71" t="s">
        <v>1639</v>
      </c>
      <c r="B3" s="69"/>
      <c r="C3" s="71"/>
      <c r="D3" s="115"/>
      <c r="E3" s="115"/>
    </row>
    <row r="4" spans="1:8" ht="15" customHeight="1">
      <c r="A4" s="71" t="s">
        <v>2271</v>
      </c>
      <c r="B4" s="69"/>
      <c r="C4" s="71"/>
      <c r="D4" s="115"/>
      <c r="E4" s="115"/>
    </row>
    <row r="5" spans="1:8" ht="15.75">
      <c r="A5" s="71" t="s">
        <v>2272</v>
      </c>
      <c r="B5" s="69"/>
      <c r="C5" s="71"/>
      <c r="D5" s="115"/>
      <c r="E5" s="115"/>
    </row>
    <row r="6" spans="1:8" ht="15.75">
      <c r="A6" s="115"/>
      <c r="B6" s="17"/>
      <c r="C6" s="115"/>
      <c r="D6" s="115"/>
      <c r="E6" s="115"/>
    </row>
    <row r="7" spans="1:8" ht="20.25">
      <c r="A7" s="681" t="str">
        <f>'Data Sheet'!$C$25</f>
        <v xml:space="preserve"> New York State Electric &amp; Gas Corporation</v>
      </c>
      <c r="B7" s="69"/>
      <c r="C7" s="71"/>
      <c r="D7" s="115"/>
      <c r="E7" s="115"/>
    </row>
    <row r="8" spans="1:8" ht="18">
      <c r="A8" s="406" t="str">
        <f>'Data Sheet'!$C$38</f>
        <v>12/31/2016</v>
      </c>
      <c r="B8" s="69"/>
      <c r="C8" s="69"/>
    </row>
    <row r="9" spans="1:8">
      <c r="A9" s="17"/>
      <c r="B9" s="18"/>
      <c r="C9" s="18"/>
      <c r="D9" s="19"/>
      <c r="E9" s="18"/>
      <c r="F9" s="69"/>
      <c r="G9" s="69"/>
      <c r="H9" s="18"/>
    </row>
    <row r="10" spans="1:8" ht="15.75">
      <c r="A10" s="71" t="s">
        <v>2273</v>
      </c>
      <c r="B10" s="18"/>
      <c r="C10" s="18"/>
      <c r="D10" s="19"/>
      <c r="E10" s="18"/>
      <c r="F10" s="69"/>
      <c r="G10" s="69"/>
      <c r="H10" s="18"/>
    </row>
    <row r="11" spans="1:8" ht="15.75">
      <c r="A11" s="71" t="s">
        <v>2274</v>
      </c>
      <c r="B11" s="18"/>
      <c r="C11" s="18"/>
      <c r="D11" s="19"/>
      <c r="E11" s="18"/>
      <c r="F11" s="69"/>
      <c r="G11" s="69"/>
      <c r="H11" s="18"/>
    </row>
    <row r="12" spans="1:8" ht="15.75">
      <c r="A12" s="71"/>
      <c r="B12" s="18"/>
      <c r="C12" s="18"/>
      <c r="D12" s="19"/>
      <c r="E12" s="18"/>
      <c r="F12" s="69"/>
      <c r="G12" s="69"/>
      <c r="H12" s="18"/>
    </row>
    <row r="14" spans="1:8" ht="15.75">
      <c r="A14" s="115"/>
      <c r="B14" s="2594" t="s">
        <v>2275</v>
      </c>
    </row>
    <row r="15" spans="1:8" ht="15.75">
      <c r="A15" s="17"/>
      <c r="B15" s="2594" t="s">
        <v>2276</v>
      </c>
      <c r="C15" s="115"/>
    </row>
    <row r="16" spans="1:8" ht="15.75">
      <c r="A16" s="646" t="s">
        <v>2503</v>
      </c>
      <c r="B16" s="115"/>
      <c r="C16" s="1282" t="str">
        <f>'Data Sheet'!C38</f>
        <v>12/31/2016</v>
      </c>
    </row>
    <row r="17" spans="1:3">
      <c r="A17" s="17" t="s">
        <v>2277</v>
      </c>
      <c r="B17" s="17" t="s">
        <v>2278</v>
      </c>
      <c r="C17" s="408">
        <f>'200201'!E21+'110113'!H14</f>
        <v>4037989067</v>
      </c>
    </row>
    <row r="18" spans="1:3">
      <c r="A18" s="17" t="s">
        <v>2279</v>
      </c>
      <c r="B18" s="17" t="s">
        <v>2280</v>
      </c>
      <c r="C18" s="307">
        <f>'200201'!E22+'110113'!H15</f>
        <v>1968731514</v>
      </c>
    </row>
    <row r="19" spans="1:3">
      <c r="A19" s="17" t="s">
        <v>2281</v>
      </c>
      <c r="B19" s="17" t="s">
        <v>2282</v>
      </c>
      <c r="C19" s="307">
        <f>C17-C18</f>
        <v>2069257553</v>
      </c>
    </row>
    <row r="20" spans="1:3">
      <c r="A20" s="17"/>
      <c r="B20" s="17"/>
      <c r="C20" s="307"/>
    </row>
    <row r="21" spans="1:3">
      <c r="A21" s="17" t="s">
        <v>2283</v>
      </c>
      <c r="B21" s="17" t="s">
        <v>2284</v>
      </c>
      <c r="C21" s="307">
        <f>'200201'!F21+'110113'!H19</f>
        <v>975360619</v>
      </c>
    </row>
    <row r="22" spans="1:3">
      <c r="A22" s="17" t="s">
        <v>2279</v>
      </c>
      <c r="B22" s="17" t="s">
        <v>2285</v>
      </c>
      <c r="C22" s="307">
        <f>'200201'!F22</f>
        <v>344605215</v>
      </c>
    </row>
    <row r="23" spans="1:3">
      <c r="A23" s="17" t="s">
        <v>2286</v>
      </c>
      <c r="B23" s="17" t="s">
        <v>2282</v>
      </c>
      <c r="C23" s="307">
        <f>C21-C22</f>
        <v>630755404</v>
      </c>
    </row>
    <row r="24" spans="1:3">
      <c r="A24" s="17"/>
      <c r="B24" s="17"/>
      <c r="C24" s="307"/>
    </row>
    <row r="25" spans="1:3">
      <c r="A25" s="17" t="s">
        <v>2287</v>
      </c>
      <c r="B25" s="17" t="s">
        <v>2282</v>
      </c>
      <c r="C25" s="307">
        <f>C29-C17-C21</f>
        <v>476312218</v>
      </c>
    </row>
    <row r="26" spans="1:3">
      <c r="A26" s="17" t="s">
        <v>2279</v>
      </c>
      <c r="B26" s="17" t="s">
        <v>2282</v>
      </c>
      <c r="C26" s="307">
        <f>C30-C18-C22</f>
        <v>219549632</v>
      </c>
    </row>
    <row r="27" spans="1:3">
      <c r="A27" s="17" t="s">
        <v>2288</v>
      </c>
      <c r="B27" s="17" t="s">
        <v>2282</v>
      </c>
      <c r="C27" s="307">
        <f>C25-C26</f>
        <v>256762586</v>
      </c>
    </row>
    <row r="28" spans="1:3">
      <c r="A28" s="17"/>
      <c r="B28" s="17"/>
      <c r="C28" s="307"/>
    </row>
    <row r="29" spans="1:3">
      <c r="A29" s="17" t="s">
        <v>2289</v>
      </c>
      <c r="B29" s="17" t="s">
        <v>2290</v>
      </c>
      <c r="C29" s="307">
        <f>SUM('110113'!H11,'110113'!H14,'110113'!H18,'110113'!H19)</f>
        <v>5489661904</v>
      </c>
    </row>
    <row r="30" spans="1:3">
      <c r="A30" s="17" t="s">
        <v>2279</v>
      </c>
      <c r="B30" s="17" t="s">
        <v>2291</v>
      </c>
      <c r="C30" s="307">
        <f>SUM('110113'!H12,'110113'!H15)</f>
        <v>2532886361</v>
      </c>
    </row>
    <row r="31" spans="1:3" ht="15.75">
      <c r="A31" s="115" t="s">
        <v>2292</v>
      </c>
      <c r="B31" s="17" t="s">
        <v>2282</v>
      </c>
      <c r="C31" s="307">
        <f>C29-C30</f>
        <v>2956775543</v>
      </c>
    </row>
    <row r="32" spans="1:3">
      <c r="A32" s="17"/>
      <c r="B32" s="17"/>
      <c r="C32" s="307"/>
    </row>
    <row r="33" spans="1:3" ht="15.75">
      <c r="A33" s="646" t="s">
        <v>1855</v>
      </c>
      <c r="B33" s="115"/>
      <c r="C33" s="307"/>
    </row>
    <row r="34" spans="1:3">
      <c r="A34" s="17" t="s">
        <v>2293</v>
      </c>
      <c r="B34" s="17" t="s">
        <v>2294</v>
      </c>
      <c r="C34" s="307">
        <f>'110113'!H21</f>
        <v>7900678</v>
      </c>
    </row>
    <row r="35" spans="1:3">
      <c r="A35" s="17" t="s">
        <v>3480</v>
      </c>
      <c r="B35" s="17" t="s">
        <v>3481</v>
      </c>
      <c r="C35" s="307">
        <f>-'110113'!H22</f>
        <v>-2225600</v>
      </c>
    </row>
    <row r="36" spans="1:3">
      <c r="A36" s="17" t="s">
        <v>3482</v>
      </c>
      <c r="B36" s="17" t="s">
        <v>3483</v>
      </c>
      <c r="C36" s="307">
        <f>'110113'!H23</f>
        <v>0</v>
      </c>
    </row>
    <row r="37" spans="1:3">
      <c r="A37" s="17" t="s">
        <v>1293</v>
      </c>
      <c r="B37" s="17" t="s">
        <v>3484</v>
      </c>
      <c r="C37" s="307">
        <f>'110113'!H24</f>
        <v>0</v>
      </c>
    </row>
    <row r="38" spans="1:3">
      <c r="A38" s="17" t="s">
        <v>3485</v>
      </c>
      <c r="B38" s="17" t="s">
        <v>3486</v>
      </c>
      <c r="C38" s="307">
        <f>'110113'!H27</f>
        <v>0</v>
      </c>
    </row>
    <row r="39" spans="1:3">
      <c r="A39" s="17" t="s">
        <v>3487</v>
      </c>
      <c r="B39" s="17" t="s">
        <v>2282</v>
      </c>
      <c r="C39" s="307">
        <f>C42-SUM(C34:C38)</f>
        <v>10485911</v>
      </c>
    </row>
    <row r="40" spans="1:3">
      <c r="A40" s="2595" t="s">
        <v>3857</v>
      </c>
      <c r="B40" s="1542" t="s">
        <v>3489</v>
      </c>
      <c r="C40" s="2596">
        <f>'110113'!H29</f>
        <v>0</v>
      </c>
    </row>
    <row r="41" spans="1:3">
      <c r="A41" s="2595" t="s">
        <v>3858</v>
      </c>
      <c r="B41" s="1542" t="s">
        <v>4414</v>
      </c>
      <c r="C41" s="2596">
        <f>'110113'!H30</f>
        <v>101170</v>
      </c>
    </row>
    <row r="42" spans="1:3" ht="15.75">
      <c r="A42" s="115" t="s">
        <v>3488</v>
      </c>
      <c r="B42" s="1542" t="s">
        <v>4427</v>
      </c>
      <c r="C42" s="307">
        <f>'110113'!H31</f>
        <v>16160989</v>
      </c>
    </row>
    <row r="43" spans="1:3">
      <c r="B43" s="1460"/>
    </row>
    <row r="44" spans="1:3" ht="15.75">
      <c r="A44" s="646" t="s">
        <v>1874</v>
      </c>
      <c r="B44" s="1542"/>
    </row>
    <row r="45" spans="1:3">
      <c r="A45" s="17" t="s">
        <v>3490</v>
      </c>
      <c r="B45" s="1542" t="s">
        <v>4428</v>
      </c>
      <c r="C45" s="307">
        <f>'110113'!H33</f>
        <v>3553965</v>
      </c>
    </row>
    <row r="46" spans="1:3">
      <c r="A46" s="17" t="s">
        <v>3491</v>
      </c>
      <c r="B46" s="1542" t="s">
        <v>4429</v>
      </c>
      <c r="C46" s="307">
        <f>'110113'!H34</f>
        <v>0</v>
      </c>
    </row>
    <row r="47" spans="1:3">
      <c r="A47" s="17" t="s">
        <v>3492</v>
      </c>
      <c r="B47" s="1542" t="s">
        <v>4430</v>
      </c>
      <c r="C47" s="307">
        <f>'110113'!H35</f>
        <v>747080</v>
      </c>
    </row>
    <row r="48" spans="1:3">
      <c r="A48" s="17" t="s">
        <v>3493</v>
      </c>
      <c r="B48" s="1542" t="s">
        <v>4431</v>
      </c>
      <c r="C48" s="307">
        <f>'110113'!H36</f>
        <v>91689</v>
      </c>
    </row>
    <row r="49" spans="1:3">
      <c r="A49" s="17" t="s">
        <v>3494</v>
      </c>
      <c r="B49" s="1542" t="s">
        <v>4432</v>
      </c>
      <c r="C49" s="307">
        <f>'110113'!H37</f>
        <v>0</v>
      </c>
    </row>
    <row r="50" spans="1:3">
      <c r="A50" s="17" t="s">
        <v>3495</v>
      </c>
      <c r="B50" s="1542" t="s">
        <v>4433</v>
      </c>
      <c r="C50" s="307">
        <f>SUM('110113'!H38,'110113'!H39)</f>
        <v>229028792</v>
      </c>
    </row>
    <row r="51" spans="1:3">
      <c r="A51" s="17" t="s">
        <v>2594</v>
      </c>
      <c r="B51" s="1542" t="s">
        <v>4434</v>
      </c>
      <c r="C51" s="307">
        <f>-'110113'!H40</f>
        <v>-23100437</v>
      </c>
    </row>
    <row r="52" spans="1:3">
      <c r="A52" s="17" t="s">
        <v>2595</v>
      </c>
      <c r="B52" s="1542" t="s">
        <v>4435</v>
      </c>
      <c r="C52" s="307">
        <f>'110113'!H41</f>
        <v>62</v>
      </c>
    </row>
    <row r="53" spans="1:3">
      <c r="A53" s="17" t="s">
        <v>3740</v>
      </c>
      <c r="B53" s="1542" t="s">
        <v>4436</v>
      </c>
      <c r="C53" s="307">
        <f>'110113'!H42</f>
        <v>2371348</v>
      </c>
    </row>
    <row r="54" spans="1:3">
      <c r="A54" s="17" t="s">
        <v>3741</v>
      </c>
      <c r="B54" s="1542" t="s">
        <v>4437</v>
      </c>
      <c r="C54" s="307">
        <f>SUM('110113'!H43:H50)-'110113'!H51+'110113'!H52</f>
        <v>16490379</v>
      </c>
    </row>
    <row r="55" spans="1:3">
      <c r="A55" s="17" t="s">
        <v>3742</v>
      </c>
      <c r="B55" s="1542" t="s">
        <v>4438</v>
      </c>
      <c r="C55" s="307">
        <f>'110113'!H53</f>
        <v>11272662</v>
      </c>
    </row>
    <row r="56" spans="1:3">
      <c r="A56" s="17" t="s">
        <v>3743</v>
      </c>
      <c r="B56" s="1542" t="s">
        <v>4439</v>
      </c>
      <c r="C56" s="307">
        <f>'110113'!H54</f>
        <v>0</v>
      </c>
    </row>
    <row r="57" spans="1:3">
      <c r="A57" s="17" t="s">
        <v>3744</v>
      </c>
      <c r="B57" s="1542" t="s">
        <v>4440</v>
      </c>
      <c r="C57" s="307">
        <f>SUM('110113'!H55,'110113'!H56)</f>
        <v>42458874</v>
      </c>
    </row>
    <row r="58" spans="1:3">
      <c r="A58" s="17" t="s">
        <v>3745</v>
      </c>
      <c r="B58" s="1542" t="s">
        <v>4441</v>
      </c>
      <c r="C58" s="307">
        <f>'110113'!H57</f>
        <v>29777</v>
      </c>
    </row>
    <row r="59" spans="1:3">
      <c r="A59" s="17" t="s">
        <v>3746</v>
      </c>
      <c r="B59" s="1542" t="s">
        <v>4442</v>
      </c>
      <c r="C59" s="307">
        <f>'110113'!H58</f>
        <v>0</v>
      </c>
    </row>
    <row r="60" spans="1:3">
      <c r="A60" s="17" t="s">
        <v>3747</v>
      </c>
      <c r="B60" s="1542" t="s">
        <v>4443</v>
      </c>
      <c r="C60" s="307">
        <f>'110113'!H59</f>
        <v>84627125</v>
      </c>
    </row>
    <row r="61" spans="1:3">
      <c r="A61" s="17" t="s">
        <v>3748</v>
      </c>
      <c r="B61" s="1542" t="s">
        <v>4444</v>
      </c>
      <c r="C61" s="307">
        <f>'110113'!H60</f>
        <v>11967977</v>
      </c>
    </row>
    <row r="62" spans="1:3">
      <c r="A62" s="2595" t="s">
        <v>4670</v>
      </c>
      <c r="B62" s="1542" t="s">
        <v>4671</v>
      </c>
      <c r="C62" s="307">
        <f>'110113'!H61-'110113'!H62</f>
        <v>0</v>
      </c>
    </row>
    <row r="63" spans="1:3">
      <c r="A63" s="2595" t="s">
        <v>4672</v>
      </c>
      <c r="B63" s="1542" t="s">
        <v>4674</v>
      </c>
      <c r="C63" s="307">
        <f>'110113'!H63-'110113'!H64</f>
        <v>1087590</v>
      </c>
    </row>
    <row r="64" spans="1:3" ht="15.75">
      <c r="A64" s="115" t="s">
        <v>3749</v>
      </c>
      <c r="B64" s="17" t="s">
        <v>2282</v>
      </c>
      <c r="C64" s="307">
        <f>SUM(C45:C63)</f>
        <v>380626883</v>
      </c>
    </row>
    <row r="67" spans="1:3" ht="15.75">
      <c r="A67" s="646" t="s">
        <v>990</v>
      </c>
      <c r="B67" s="115"/>
    </row>
    <row r="68" spans="1:3">
      <c r="A68" s="17" t="s">
        <v>3750</v>
      </c>
      <c r="B68" s="1542" t="s">
        <v>4449</v>
      </c>
      <c r="C68" s="307">
        <f>'110113'!H79</f>
        <v>15980049</v>
      </c>
    </row>
    <row r="69" spans="1:3">
      <c r="A69" s="17" t="s">
        <v>1298</v>
      </c>
      <c r="B69" s="1542" t="s">
        <v>4450</v>
      </c>
      <c r="C69" s="307">
        <f>SUM('110113'!H80:H81)</f>
        <v>0</v>
      </c>
    </row>
    <row r="70" spans="1:3">
      <c r="A70" s="17" t="s">
        <v>3751</v>
      </c>
      <c r="B70" s="1542" t="s">
        <v>4451</v>
      </c>
      <c r="C70" s="307">
        <f>SUM('110113'!H83:H84)</f>
        <v>113686</v>
      </c>
    </row>
    <row r="71" spans="1:3">
      <c r="A71" s="17" t="s">
        <v>2755</v>
      </c>
      <c r="B71" s="1542" t="s">
        <v>4452</v>
      </c>
      <c r="C71" s="307">
        <f>'110113'!H85</f>
        <v>0</v>
      </c>
    </row>
    <row r="72" spans="1:3">
      <c r="A72" s="17" t="s">
        <v>3752</v>
      </c>
      <c r="B72" s="1542" t="s">
        <v>4453</v>
      </c>
      <c r="C72" s="307">
        <f>'110113'!H86</f>
        <v>0</v>
      </c>
    </row>
    <row r="73" spans="1:3">
      <c r="A73" s="17" t="s">
        <v>1302</v>
      </c>
      <c r="B73" s="1542" t="s">
        <v>4454</v>
      </c>
      <c r="C73" s="307">
        <f>SUM('110113'!H82,'110113'!H87,'110113'!H90,'110113'!H92)</f>
        <v>1183855296</v>
      </c>
    </row>
    <row r="74" spans="1:3">
      <c r="A74" s="17" t="s">
        <v>3753</v>
      </c>
      <c r="B74" s="1542" t="s">
        <v>4455</v>
      </c>
      <c r="C74" s="307">
        <f>'110113'!H88</f>
        <v>0</v>
      </c>
    </row>
    <row r="75" spans="1:3">
      <c r="A75" s="17" t="s">
        <v>3754</v>
      </c>
      <c r="B75" s="1542" t="s">
        <v>4456</v>
      </c>
      <c r="C75" s="307">
        <f>'110113'!H89</f>
        <v>0</v>
      </c>
    </row>
    <row r="76" spans="1:3">
      <c r="A76" s="17" t="s">
        <v>3755</v>
      </c>
      <c r="B76" s="1542" t="s">
        <v>4457</v>
      </c>
      <c r="C76" s="307">
        <f>'110113'!H91</f>
        <v>68052121</v>
      </c>
    </row>
    <row r="77" spans="1:3" ht="15.75">
      <c r="A77" s="115" t="s">
        <v>3756</v>
      </c>
      <c r="B77" s="17" t="s">
        <v>2282</v>
      </c>
      <c r="C77" s="307">
        <f>SUM(C68:C76)</f>
        <v>1268001152</v>
      </c>
    </row>
    <row r="79" spans="1:3" ht="15.75">
      <c r="A79" s="115" t="s">
        <v>3757</v>
      </c>
      <c r="B79" s="17" t="s">
        <v>4673</v>
      </c>
      <c r="C79" s="682">
        <f>C31+C42+C64+C77</f>
        <v>4621564567</v>
      </c>
    </row>
    <row r="80" spans="1:3" ht="15.75">
      <c r="A80" s="17"/>
      <c r="B80" s="115"/>
      <c r="C80" s="115"/>
    </row>
    <row r="82" spans="1:3" ht="18">
      <c r="A82" s="406" t="s">
        <v>2273</v>
      </c>
      <c r="B82" s="406"/>
      <c r="C82" s="406"/>
    </row>
    <row r="83" spans="1:3" ht="18">
      <c r="A83" s="406" t="s">
        <v>3758</v>
      </c>
      <c r="B83" s="406"/>
      <c r="C83" s="406"/>
    </row>
    <row r="84" spans="1:3" ht="18">
      <c r="A84" s="406"/>
      <c r="B84" s="406"/>
      <c r="C84" s="406"/>
    </row>
    <row r="85" spans="1:3" ht="15.75">
      <c r="A85" s="71"/>
      <c r="B85" s="71"/>
      <c r="C85" s="71"/>
    </row>
    <row r="86" spans="1:3" ht="15.75">
      <c r="A86" s="115"/>
      <c r="B86" s="115"/>
      <c r="C86" s="115"/>
    </row>
    <row r="87" spans="1:3" ht="15.75">
      <c r="A87" s="115"/>
      <c r="B87" s="2594" t="s">
        <v>2275</v>
      </c>
    </row>
    <row r="88" spans="1:3" ht="15.75">
      <c r="A88" s="17"/>
      <c r="B88" s="2594" t="s">
        <v>2276</v>
      </c>
      <c r="C88" s="2594" t="str">
        <f>$C$16</f>
        <v>12/31/2016</v>
      </c>
    </row>
    <row r="89" spans="1:3" ht="15.75">
      <c r="A89" s="646" t="s">
        <v>1024</v>
      </c>
      <c r="B89" s="115"/>
      <c r="C89" s="307" t="s">
        <v>1778</v>
      </c>
    </row>
    <row r="90" spans="1:3">
      <c r="A90" s="17" t="s">
        <v>3759</v>
      </c>
      <c r="B90" s="17" t="s">
        <v>3760</v>
      </c>
      <c r="C90" s="307">
        <f>'110113'!H139</f>
        <v>430056628</v>
      </c>
    </row>
    <row r="91" spans="1:3">
      <c r="A91" s="17" t="s">
        <v>3761</v>
      </c>
      <c r="B91" s="17" t="s">
        <v>3762</v>
      </c>
      <c r="C91" s="307">
        <f>'110113'!H140</f>
        <v>0</v>
      </c>
    </row>
    <row r="92" spans="1:3">
      <c r="A92" s="17" t="s">
        <v>3763</v>
      </c>
      <c r="B92" s="17" t="s">
        <v>3764</v>
      </c>
      <c r="C92" s="307">
        <f>'110113'!H141</f>
        <v>0</v>
      </c>
    </row>
    <row r="93" spans="1:3">
      <c r="A93" s="17" t="s">
        <v>3765</v>
      </c>
      <c r="B93" s="17" t="s">
        <v>3766</v>
      </c>
      <c r="C93" s="307">
        <f>'110113'!H142</f>
        <v>0</v>
      </c>
    </row>
    <row r="94" spans="1:3">
      <c r="A94" s="17" t="s">
        <v>3767</v>
      </c>
      <c r="B94" s="17" t="s">
        <v>3768</v>
      </c>
      <c r="C94" s="307">
        <f>'110113'!H143</f>
        <v>148699535</v>
      </c>
    </row>
    <row r="95" spans="1:3">
      <c r="A95" s="17" t="s">
        <v>3769</v>
      </c>
      <c r="B95" s="17" t="s">
        <v>3770</v>
      </c>
      <c r="C95" s="307">
        <f>'110113'!H144</f>
        <v>126080424</v>
      </c>
    </row>
    <row r="96" spans="1:3">
      <c r="A96" s="17" t="s">
        <v>3771</v>
      </c>
      <c r="B96" s="17" t="s">
        <v>3772</v>
      </c>
      <c r="C96" s="307">
        <f>'110113'!H145</f>
        <v>0</v>
      </c>
    </row>
    <row r="97" spans="1:3">
      <c r="A97" s="17" t="s">
        <v>1652</v>
      </c>
      <c r="B97" s="17" t="s">
        <v>3110</v>
      </c>
      <c r="C97" s="307">
        <f>-'110113'!H146-'110113'!H147</f>
        <v>-4439125</v>
      </c>
    </row>
    <row r="98" spans="1:3">
      <c r="A98" s="17" t="s">
        <v>3111</v>
      </c>
      <c r="B98" s="17" t="s">
        <v>3112</v>
      </c>
      <c r="C98" s="307">
        <f>'110113'!H148</f>
        <v>492800851</v>
      </c>
    </row>
    <row r="99" spans="1:3">
      <c r="A99" s="17" t="s">
        <v>3113</v>
      </c>
      <c r="B99" s="17" t="s">
        <v>3114</v>
      </c>
      <c r="C99" s="307">
        <f>'110113'!H149</f>
        <v>0</v>
      </c>
    </row>
    <row r="100" spans="1:3">
      <c r="A100" s="17" t="s">
        <v>3115</v>
      </c>
      <c r="B100" s="17" t="s">
        <v>3116</v>
      </c>
      <c r="C100" s="307">
        <f>-'110113'!H150</f>
        <v>0</v>
      </c>
    </row>
    <row r="101" spans="1:3">
      <c r="A101" s="2595" t="s">
        <v>4415</v>
      </c>
      <c r="B101" s="1542" t="s">
        <v>4416</v>
      </c>
      <c r="C101" s="307">
        <f>'110113'!H151</f>
        <v>-958060</v>
      </c>
    </row>
    <row r="102" spans="1:3" ht="15.75">
      <c r="A102" s="115" t="s">
        <v>3117</v>
      </c>
      <c r="B102" s="17" t="s">
        <v>2282</v>
      </c>
      <c r="C102" s="307">
        <f>SUM(C90:C101)</f>
        <v>1192240253</v>
      </c>
    </row>
    <row r="104" spans="1:3" ht="15.75">
      <c r="A104" s="646" t="s">
        <v>2396</v>
      </c>
      <c r="B104" s="115"/>
    </row>
    <row r="105" spans="1:3">
      <c r="A105" s="17" t="s">
        <v>3118</v>
      </c>
      <c r="B105" s="1542" t="s">
        <v>4470</v>
      </c>
      <c r="C105" s="307">
        <f>'110113'!H154</f>
        <v>1250000000</v>
      </c>
    </row>
    <row r="106" spans="1:3">
      <c r="A106" s="17" t="s">
        <v>4687</v>
      </c>
      <c r="B106" s="1542" t="s">
        <v>4471</v>
      </c>
      <c r="C106" s="307">
        <f>-'110113'!H155</f>
        <v>0</v>
      </c>
    </row>
    <row r="107" spans="1:3">
      <c r="A107" s="17" t="s">
        <v>3119</v>
      </c>
      <c r="B107" s="1542" t="s">
        <v>4472</v>
      </c>
      <c r="C107" s="307">
        <f>'110113'!H156</f>
        <v>0</v>
      </c>
    </row>
    <row r="108" spans="1:3">
      <c r="A108" s="17" t="s">
        <v>3120</v>
      </c>
      <c r="B108" s="1542" t="s">
        <v>4473</v>
      </c>
      <c r="C108" s="307">
        <f>'110113'!H157</f>
        <v>0</v>
      </c>
    </row>
    <row r="109" spans="1:3">
      <c r="A109" s="17" t="s">
        <v>3121</v>
      </c>
      <c r="B109" s="1542" t="s">
        <v>4474</v>
      </c>
      <c r="C109" s="307">
        <f>'110113'!H158</f>
        <v>0</v>
      </c>
    </row>
    <row r="110" spans="1:3">
      <c r="A110" s="17" t="s">
        <v>3122</v>
      </c>
      <c r="B110" s="1542" t="s">
        <v>4475</v>
      </c>
      <c r="C110" s="307">
        <f>-'110113'!H159</f>
        <v>-1038543</v>
      </c>
    </row>
    <row r="111" spans="1:3" ht="15.75">
      <c r="A111" s="115" t="s">
        <v>3123</v>
      </c>
      <c r="B111" s="17" t="s">
        <v>2282</v>
      </c>
      <c r="C111" s="307">
        <f>SUM(C105:C110)</f>
        <v>1248961457</v>
      </c>
    </row>
    <row r="112" spans="1:3">
      <c r="A112" s="17"/>
      <c r="B112" s="17"/>
      <c r="C112" s="307"/>
    </row>
    <row r="113" spans="1:3" ht="15.75">
      <c r="A113" s="646" t="s">
        <v>2410</v>
      </c>
      <c r="B113" s="115"/>
      <c r="C113" s="307"/>
    </row>
    <row r="114" spans="1:3">
      <c r="A114" s="17" t="s">
        <v>3124</v>
      </c>
      <c r="B114" s="1542" t="s">
        <v>4476</v>
      </c>
      <c r="C114" s="307">
        <f>'110113'!H173</f>
        <v>0</v>
      </c>
    </row>
    <row r="115" spans="1:3">
      <c r="A115" s="17" t="s">
        <v>3126</v>
      </c>
      <c r="B115" s="1542" t="s">
        <v>4477</v>
      </c>
      <c r="C115" s="307">
        <f>'110113'!H174</f>
        <v>206080557</v>
      </c>
    </row>
    <row r="116" spans="1:3">
      <c r="A116" s="17" t="s">
        <v>3128</v>
      </c>
      <c r="B116" s="1542" t="s">
        <v>4478</v>
      </c>
      <c r="C116" s="307">
        <f>'110113'!H175</f>
        <v>5900000</v>
      </c>
    </row>
    <row r="117" spans="1:3">
      <c r="A117" s="17" t="s">
        <v>3129</v>
      </c>
      <c r="B117" s="1542" t="s">
        <v>4479</v>
      </c>
      <c r="C117" s="307">
        <f>'110113'!H176</f>
        <v>74307637</v>
      </c>
    </row>
    <row r="118" spans="1:3">
      <c r="A118" s="17" t="s">
        <v>3130</v>
      </c>
      <c r="B118" s="1542" t="s">
        <v>4480</v>
      </c>
      <c r="C118" s="307">
        <f>'110113'!H177</f>
        <v>14016534</v>
      </c>
    </row>
    <row r="119" spans="1:3">
      <c r="A119" s="17" t="s">
        <v>446</v>
      </c>
      <c r="B119" s="1542" t="s">
        <v>4481</v>
      </c>
      <c r="C119" s="307">
        <f>'110113'!H178</f>
        <v>1578944</v>
      </c>
    </row>
    <row r="120" spans="1:3">
      <c r="A120" s="17" t="s">
        <v>3131</v>
      </c>
      <c r="B120" s="1542" t="s">
        <v>4482</v>
      </c>
      <c r="C120" s="307">
        <f>'110113'!H179</f>
        <v>8807113</v>
      </c>
    </row>
    <row r="121" spans="1:3">
      <c r="A121" s="17" t="s">
        <v>3132</v>
      </c>
      <c r="B121" s="1542" t="s">
        <v>4483</v>
      </c>
      <c r="C121" s="307">
        <f>'110113'!H180</f>
        <v>0</v>
      </c>
    </row>
    <row r="122" spans="1:3">
      <c r="A122" s="17" t="s">
        <v>3133</v>
      </c>
      <c r="B122" s="1542" t="s">
        <v>4484</v>
      </c>
      <c r="C122" s="307">
        <f>'110113'!H181</f>
        <v>0</v>
      </c>
    </row>
    <row r="123" spans="1:3">
      <c r="A123" s="17" t="s">
        <v>3134</v>
      </c>
      <c r="B123" s="1542" t="s">
        <v>4485</v>
      </c>
      <c r="C123" s="307">
        <f>'110113'!H182</f>
        <v>0</v>
      </c>
    </row>
    <row r="124" spans="1:3">
      <c r="A124" s="17" t="s">
        <v>3135</v>
      </c>
      <c r="B124" s="1542" t="s">
        <v>4486</v>
      </c>
      <c r="C124" s="307">
        <f>'110113'!H183</f>
        <v>-369816</v>
      </c>
    </row>
    <row r="125" spans="1:3">
      <c r="A125" s="17" t="s">
        <v>3136</v>
      </c>
      <c r="B125" s="1542" t="s">
        <v>4487</v>
      </c>
      <c r="C125" s="307">
        <f>SUM('110113'!H184:H185)</f>
        <v>72746451</v>
      </c>
    </row>
    <row r="126" spans="1:3" s="1460" customFormat="1">
      <c r="A126" s="2595" t="s">
        <v>4670</v>
      </c>
      <c r="B126" s="1542" t="s">
        <v>4675</v>
      </c>
      <c r="C126" s="2596">
        <f>'110113'!H186-'110113'!H187</f>
        <v>0</v>
      </c>
    </row>
    <row r="127" spans="1:3" s="1460" customFormat="1">
      <c r="A127" s="2595" t="s">
        <v>4672</v>
      </c>
      <c r="B127" s="1542" t="s">
        <v>4676</v>
      </c>
      <c r="C127" s="2596">
        <f>'110113'!H188-'110113'!H189</f>
        <v>145138</v>
      </c>
    </row>
    <row r="128" spans="1:3" ht="15.75">
      <c r="A128" s="646" t="s">
        <v>3137</v>
      </c>
      <c r="B128" s="17" t="s">
        <v>2282</v>
      </c>
      <c r="C128" s="307">
        <f>SUM(C114:C127)</f>
        <v>383212558</v>
      </c>
    </row>
    <row r="129" spans="1:3">
      <c r="A129" s="17"/>
      <c r="B129" s="17"/>
      <c r="C129" s="307"/>
    </row>
    <row r="130" spans="1:3" ht="15.75">
      <c r="A130" s="646" t="s">
        <v>2427</v>
      </c>
      <c r="B130" s="115"/>
      <c r="C130" s="307"/>
    </row>
    <row r="131" spans="1:3">
      <c r="A131" s="17" t="s">
        <v>3138</v>
      </c>
      <c r="B131" s="1542" t="s">
        <v>4488</v>
      </c>
      <c r="C131" s="307">
        <f>'110113'!H202</f>
        <v>743311</v>
      </c>
    </row>
    <row r="132" spans="1:3">
      <c r="A132" s="17" t="s">
        <v>1664</v>
      </c>
      <c r="B132" s="1542" t="s">
        <v>4489</v>
      </c>
      <c r="C132" s="307">
        <f>SUM('110113'!H205:H207)</f>
        <v>362698056</v>
      </c>
    </row>
    <row r="133" spans="1:3">
      <c r="A133" s="17" t="s">
        <v>1662</v>
      </c>
      <c r="B133" s="1542" t="s">
        <v>4490</v>
      </c>
      <c r="C133" s="307">
        <f>'110113'!H203</f>
        <v>14658313</v>
      </c>
    </row>
    <row r="134" spans="1:3">
      <c r="A134" s="17" t="s">
        <v>4686</v>
      </c>
      <c r="B134" s="1542" t="s">
        <v>4491</v>
      </c>
      <c r="C134" s="307">
        <f>'110113'!H204</f>
        <v>0</v>
      </c>
    </row>
    <row r="135" spans="1:3">
      <c r="A135" s="17" t="s">
        <v>3755</v>
      </c>
      <c r="B135" s="1542" t="s">
        <v>4492</v>
      </c>
      <c r="C135" s="307">
        <f>'110113'!H208</f>
        <v>955877466</v>
      </c>
    </row>
    <row r="136" spans="1:3" ht="15.75">
      <c r="A136" s="115" t="s">
        <v>1903</v>
      </c>
      <c r="B136" s="17" t="s">
        <v>2282</v>
      </c>
      <c r="C136" s="307">
        <f>SUM(C131:C135)</f>
        <v>1333977146</v>
      </c>
    </row>
    <row r="137" spans="1:3">
      <c r="A137" s="17"/>
      <c r="B137" s="17"/>
      <c r="C137" s="307"/>
    </row>
    <row r="138" spans="1:3" ht="15.75">
      <c r="A138" s="646" t="s">
        <v>1904</v>
      </c>
      <c r="B138" s="115"/>
      <c r="C138" s="307"/>
    </row>
    <row r="139" spans="1:3">
      <c r="A139" s="17" t="s">
        <v>1905</v>
      </c>
      <c r="B139" s="1542" t="s">
        <v>4445</v>
      </c>
      <c r="C139" s="307">
        <f>'110113'!H163</f>
        <v>0</v>
      </c>
    </row>
    <row r="140" spans="1:3">
      <c r="A140" s="17" t="s">
        <v>1906</v>
      </c>
      <c r="B140" s="1542" t="s">
        <v>4446</v>
      </c>
      <c r="C140" s="307">
        <f>'110113'!H164</f>
        <v>15889550</v>
      </c>
    </row>
    <row r="141" spans="1:3">
      <c r="A141" s="17" t="s">
        <v>1907</v>
      </c>
      <c r="B141" s="1542" t="s">
        <v>4447</v>
      </c>
      <c r="C141" s="307">
        <f>'110113'!H165</f>
        <v>263171874</v>
      </c>
    </row>
    <row r="142" spans="1:3">
      <c r="A142" s="17" t="s">
        <v>1908</v>
      </c>
      <c r="B142" s="1542" t="s">
        <v>4448</v>
      </c>
      <c r="C142" s="307">
        <f>SUM('110113'!H162,'110113'!H166,'110113'!H167)</f>
        <v>169633395</v>
      </c>
    </row>
    <row r="143" spans="1:3" ht="15.75">
      <c r="A143" s="115" t="s">
        <v>1909</v>
      </c>
      <c r="B143" s="17" t="s">
        <v>2282</v>
      </c>
      <c r="C143" s="307">
        <f>SUM(C139:C142)</f>
        <v>448694819</v>
      </c>
    </row>
    <row r="144" spans="1:3" ht="15.75">
      <c r="A144" s="115"/>
      <c r="B144" s="17"/>
      <c r="C144" s="307"/>
    </row>
    <row r="145" spans="1:4" ht="15.75">
      <c r="A145" s="2845" t="s">
        <v>2403</v>
      </c>
      <c r="B145" s="17"/>
      <c r="C145" s="307"/>
    </row>
    <row r="146" spans="1:4">
      <c r="A146" s="2595" t="s">
        <v>3870</v>
      </c>
      <c r="B146" s="1542" t="s">
        <v>4417</v>
      </c>
      <c r="C146" s="307">
        <f>'110113'!H168</f>
        <v>0</v>
      </c>
    </row>
    <row r="147" spans="1:4">
      <c r="A147" s="2595" t="s">
        <v>3871</v>
      </c>
      <c r="B147" s="1542" t="s">
        <v>3125</v>
      </c>
      <c r="C147" s="307">
        <f>'110113'!H169</f>
        <v>0</v>
      </c>
    </row>
    <row r="148" spans="1:4">
      <c r="A148" s="2595" t="s">
        <v>4418</v>
      </c>
      <c r="B148" s="1542" t="s">
        <v>3127</v>
      </c>
      <c r="C148" s="307">
        <f>'110113'!H170</f>
        <v>14478334</v>
      </c>
    </row>
    <row r="149" spans="1:4" ht="15.75">
      <c r="A149" s="115" t="s">
        <v>4678</v>
      </c>
      <c r="B149" s="1542"/>
      <c r="C149" s="307">
        <f>SUM(C146:C148)</f>
        <v>14478334</v>
      </c>
    </row>
    <row r="150" spans="1:4">
      <c r="A150" s="2595"/>
      <c r="B150" s="1542"/>
      <c r="C150" s="307"/>
    </row>
    <row r="151" spans="1:4">
      <c r="A151" s="2595"/>
      <c r="B151" s="1542"/>
      <c r="C151" s="307"/>
    </row>
    <row r="152" spans="1:4" ht="15.75">
      <c r="A152" s="646" t="s">
        <v>1910</v>
      </c>
      <c r="B152" s="17" t="s">
        <v>4677</v>
      </c>
      <c r="C152" s="682">
        <f>C143+C136+C128+C111+C102+C149</f>
        <v>4621564567</v>
      </c>
    </row>
    <row r="155" spans="1:4" ht="18">
      <c r="A155" s="406" t="s">
        <v>1911</v>
      </c>
      <c r="B155" s="406"/>
      <c r="C155" s="406"/>
      <c r="D155" s="69"/>
    </row>
    <row r="156" spans="1:4" ht="18">
      <c r="A156" s="406" t="s">
        <v>1912</v>
      </c>
      <c r="B156" s="406"/>
      <c r="C156" s="406"/>
      <c r="D156" s="69"/>
    </row>
    <row r="159" spans="1:4" ht="15.75">
      <c r="A159" s="17"/>
      <c r="B159" s="2594" t="s">
        <v>2275</v>
      </c>
    </row>
    <row r="160" spans="1:4" ht="15.75">
      <c r="A160" s="17"/>
      <c r="B160" s="2594" t="s">
        <v>2276</v>
      </c>
      <c r="C160" s="2594" t="str">
        <f>$C$16</f>
        <v>12/31/2016</v>
      </c>
    </row>
    <row r="161" spans="1:3" ht="15.75">
      <c r="A161" s="646" t="s">
        <v>1913</v>
      </c>
      <c r="B161" s="115"/>
      <c r="C161" s="115"/>
    </row>
    <row r="162" spans="1:3">
      <c r="A162" s="17" t="s">
        <v>1914</v>
      </c>
      <c r="B162" s="17" t="s">
        <v>1915</v>
      </c>
      <c r="C162" s="408">
        <f>'114117'!I23</f>
        <v>1240759071</v>
      </c>
    </row>
    <row r="163" spans="1:3">
      <c r="A163" s="9" t="s">
        <v>1916</v>
      </c>
    </row>
    <row r="164" spans="1:3">
      <c r="A164" s="17" t="s">
        <v>1917</v>
      </c>
      <c r="B164" s="17" t="s">
        <v>1918</v>
      </c>
      <c r="C164" s="307">
        <f>'114117'!I25</f>
        <v>709216459</v>
      </c>
    </row>
    <row r="165" spans="1:3">
      <c r="A165" s="17" t="s">
        <v>1919</v>
      </c>
      <c r="B165" s="17" t="s">
        <v>1974</v>
      </c>
      <c r="C165" s="307">
        <f>'114117'!I26</f>
        <v>148175542</v>
      </c>
    </row>
    <row r="166" spans="1:3">
      <c r="A166" s="17" t="s">
        <v>1975</v>
      </c>
      <c r="B166" s="17" t="s">
        <v>1976</v>
      </c>
      <c r="C166" s="307">
        <f>'114117'!I27</f>
        <v>80041899</v>
      </c>
    </row>
    <row r="167" spans="1:3">
      <c r="A167" s="2598" t="s">
        <v>4458</v>
      </c>
      <c r="B167" s="1542" t="s">
        <v>1978</v>
      </c>
      <c r="C167" s="307">
        <f>'114117'!I28</f>
        <v>0</v>
      </c>
    </row>
    <row r="168" spans="1:3">
      <c r="A168" s="17" t="s">
        <v>1977</v>
      </c>
      <c r="B168" s="1542" t="s">
        <v>4493</v>
      </c>
      <c r="C168" s="307">
        <f>'114117'!I29</f>
        <v>4794164</v>
      </c>
    </row>
    <row r="169" spans="1:3">
      <c r="A169" s="17" t="s">
        <v>1979</v>
      </c>
      <c r="B169" s="1542" t="s">
        <v>4459</v>
      </c>
      <c r="C169" s="307">
        <f>'114117'!I33+'114117'!I34-'114117'!I35</f>
        <v>-1820607</v>
      </c>
    </row>
    <row r="170" spans="1:3">
      <c r="A170" s="17" t="s">
        <v>1980</v>
      </c>
      <c r="B170" s="1542" t="s">
        <v>4460</v>
      </c>
      <c r="C170" s="307">
        <f>SUM('114117'!I31,'114117'!I32)</f>
        <v>0</v>
      </c>
    </row>
    <row r="171" spans="1:3">
      <c r="A171" s="17" t="s">
        <v>1981</v>
      </c>
      <c r="B171" s="1542" t="s">
        <v>4494</v>
      </c>
      <c r="C171" s="307">
        <f>'114117'!I30</f>
        <v>0</v>
      </c>
    </row>
    <row r="172" spans="1:3">
      <c r="A172" s="17" t="s">
        <v>1982</v>
      </c>
      <c r="B172" s="1542" t="s">
        <v>4495</v>
      </c>
      <c r="C172" s="307">
        <f>'114117'!I36</f>
        <v>110271288</v>
      </c>
    </row>
    <row r="173" spans="1:3">
      <c r="A173" s="17" t="s">
        <v>1983</v>
      </c>
      <c r="B173" s="1542" t="s">
        <v>4496</v>
      </c>
      <c r="C173" s="307">
        <f>SUM('114117'!I37:I39)-'114117'!I40+'114117'!I41</f>
        <v>55100632</v>
      </c>
    </row>
    <row r="174" spans="1:3">
      <c r="A174" s="17" t="s">
        <v>1984</v>
      </c>
      <c r="B174" s="1542" t="s">
        <v>4497</v>
      </c>
      <c r="C174" s="307">
        <f>SUM('114117'!I42,'114117'!I44)</f>
        <v>0</v>
      </c>
    </row>
    <row r="175" spans="1:3">
      <c r="A175" s="17" t="s">
        <v>1985</v>
      </c>
      <c r="B175" s="1542" t="s">
        <v>4498</v>
      </c>
      <c r="C175" s="307">
        <f>SUM('114117'!I43,'114117'!I45)</f>
        <v>0</v>
      </c>
    </row>
    <row r="176" spans="1:3">
      <c r="A176" s="2598" t="s">
        <v>4419</v>
      </c>
      <c r="B176" s="1542" t="s">
        <v>4420</v>
      </c>
      <c r="C176" s="307">
        <f>'114117'!I46</f>
        <v>0</v>
      </c>
    </row>
    <row r="177" spans="1:3" ht="15.75">
      <c r="A177" s="115" t="s">
        <v>1986</v>
      </c>
      <c r="B177" s="9" t="s">
        <v>2282</v>
      </c>
      <c r="C177" s="2590">
        <f>SUM(C164:C173)-C174+C175+C176</f>
        <v>1105779377</v>
      </c>
    </row>
    <row r="178" spans="1:3" ht="15.75">
      <c r="A178" s="115" t="s">
        <v>1987</v>
      </c>
      <c r="B178" s="9" t="s">
        <v>2282</v>
      </c>
      <c r="C178" s="2591">
        <f>C162-C177</f>
        <v>134979694</v>
      </c>
    </row>
    <row r="179" spans="1:3">
      <c r="A179" s="17"/>
      <c r="B179" s="17"/>
      <c r="C179" s="307"/>
    </row>
    <row r="180" spans="1:3">
      <c r="A180" s="17" t="s">
        <v>1988</v>
      </c>
      <c r="B180" s="17" t="s">
        <v>1989</v>
      </c>
      <c r="C180" s="307"/>
    </row>
    <row r="181" spans="1:3">
      <c r="A181" s="17"/>
      <c r="B181" s="17"/>
      <c r="C181" s="307"/>
    </row>
    <row r="182" spans="1:3" ht="15.75">
      <c r="A182" s="115" t="s">
        <v>1990</v>
      </c>
      <c r="B182" s="9" t="s">
        <v>2282</v>
      </c>
      <c r="C182" s="2591">
        <f>C178+C179-C180+C181</f>
        <v>134979694</v>
      </c>
    </row>
    <row r="184" spans="1:3" ht="15.75">
      <c r="A184" s="646" t="s">
        <v>1991</v>
      </c>
      <c r="B184" s="115"/>
    </row>
    <row r="185" spans="1:3">
      <c r="A185" s="17" t="s">
        <v>1914</v>
      </c>
      <c r="B185" s="17" t="s">
        <v>1992</v>
      </c>
      <c r="C185" s="408">
        <f>'114117'!K23</f>
        <v>311866490</v>
      </c>
    </row>
    <row r="186" spans="1:3">
      <c r="A186" s="9" t="s">
        <v>1916</v>
      </c>
    </row>
    <row r="187" spans="1:3">
      <c r="A187" s="17" t="s">
        <v>1917</v>
      </c>
      <c r="B187" s="17" t="s">
        <v>1993</v>
      </c>
      <c r="C187" s="307">
        <f>'114117'!K25</f>
        <v>165095717</v>
      </c>
    </row>
    <row r="188" spans="1:3">
      <c r="A188" s="17" t="s">
        <v>1919</v>
      </c>
      <c r="B188" s="17" t="s">
        <v>1994</v>
      </c>
      <c r="C188" s="307">
        <f>'114117'!K26</f>
        <v>10515432</v>
      </c>
    </row>
    <row r="189" spans="1:3">
      <c r="A189" s="17" t="s">
        <v>1975</v>
      </c>
      <c r="B189" s="17" t="s">
        <v>1995</v>
      </c>
      <c r="C189" s="307">
        <f>'114117'!K27</f>
        <v>26048277</v>
      </c>
    </row>
    <row r="190" spans="1:3">
      <c r="A190" s="2598" t="s">
        <v>4458</v>
      </c>
      <c r="B190" s="1542" t="s">
        <v>1996</v>
      </c>
      <c r="C190" s="307">
        <f>'114117'!K28</f>
        <v>0</v>
      </c>
    </row>
    <row r="191" spans="1:3">
      <c r="A191" s="17" t="s">
        <v>1977</v>
      </c>
      <c r="B191" s="1542" t="s">
        <v>4493</v>
      </c>
      <c r="C191" s="307">
        <f>'114117'!K29</f>
        <v>1467005</v>
      </c>
    </row>
    <row r="192" spans="1:3">
      <c r="A192" s="17" t="s">
        <v>1979</v>
      </c>
      <c r="B192" s="1542" t="s">
        <v>4461</v>
      </c>
      <c r="C192" s="307">
        <f>'114117'!K33+'114117'!K34-'114117'!K35</f>
        <v>6505775</v>
      </c>
    </row>
    <row r="193" spans="1:3">
      <c r="A193" s="17" t="s">
        <v>1980</v>
      </c>
      <c r="B193" s="1542" t="s">
        <v>4499</v>
      </c>
      <c r="C193" s="307">
        <f>SUM('114117'!K31,'114117'!K32)</f>
        <v>0</v>
      </c>
    </row>
    <row r="194" spans="1:3">
      <c r="A194" s="17" t="s">
        <v>3212</v>
      </c>
      <c r="B194" s="1542" t="s">
        <v>4500</v>
      </c>
      <c r="C194" s="307">
        <f>'114117'!K30</f>
        <v>0</v>
      </c>
    </row>
    <row r="195" spans="1:3">
      <c r="A195" s="17" t="s">
        <v>1982</v>
      </c>
      <c r="B195" s="1542" t="s">
        <v>4501</v>
      </c>
      <c r="C195" s="307">
        <f>'114117'!K36</f>
        <v>31504216</v>
      </c>
    </row>
    <row r="196" spans="1:3">
      <c r="A196" s="17" t="s">
        <v>1983</v>
      </c>
      <c r="B196" s="1542" t="s">
        <v>4502</v>
      </c>
      <c r="C196" s="307">
        <f>SUM('114117'!K37:K39)-'114117'!K40+'114117'!K41</f>
        <v>33368062</v>
      </c>
    </row>
    <row r="197" spans="1:3">
      <c r="A197" s="17" t="s">
        <v>1984</v>
      </c>
      <c r="B197" s="1542" t="s">
        <v>4503</v>
      </c>
      <c r="C197" s="307">
        <f>SUM('114117'!K42,'114117'!K44)</f>
        <v>0</v>
      </c>
    </row>
    <row r="198" spans="1:3">
      <c r="A198" s="17" t="s">
        <v>1985</v>
      </c>
      <c r="B198" s="1542" t="s">
        <v>4504</v>
      </c>
      <c r="C198" s="307">
        <f>SUM('114117'!K43,'114117'!K45)</f>
        <v>0</v>
      </c>
    </row>
    <row r="199" spans="1:3">
      <c r="A199" s="2598" t="s">
        <v>4419</v>
      </c>
      <c r="B199" s="1542" t="s">
        <v>4421</v>
      </c>
      <c r="C199" s="307">
        <f>'114117'!K46</f>
        <v>0</v>
      </c>
    </row>
    <row r="200" spans="1:3" ht="15.75">
      <c r="A200" s="115" t="s">
        <v>1986</v>
      </c>
      <c r="B200" s="9" t="s">
        <v>2282</v>
      </c>
      <c r="C200" s="2590">
        <f>SUM(C187:C196)-C197+C198+C199</f>
        <v>274504484</v>
      </c>
    </row>
    <row r="201" spans="1:3" ht="15.75">
      <c r="A201" s="115" t="s">
        <v>1987</v>
      </c>
      <c r="B201" s="9" t="s">
        <v>2282</v>
      </c>
      <c r="C201" s="9">
        <f>C185-C200</f>
        <v>37362006</v>
      </c>
    </row>
    <row r="202" spans="1:3">
      <c r="A202" s="17"/>
      <c r="B202" s="17"/>
      <c r="C202" s="307"/>
    </row>
    <row r="203" spans="1:3">
      <c r="A203" s="17" t="s">
        <v>3213</v>
      </c>
      <c r="B203" s="17" t="s">
        <v>1989</v>
      </c>
      <c r="C203" s="307"/>
    </row>
    <row r="204" spans="1:3">
      <c r="A204" s="17"/>
      <c r="B204" s="17"/>
      <c r="C204" s="307"/>
    </row>
    <row r="205" spans="1:3" ht="15.75">
      <c r="A205" s="115" t="s">
        <v>3214</v>
      </c>
      <c r="C205" s="2590">
        <f>C201+C202-C203+C204</f>
        <v>37362006</v>
      </c>
    </row>
    <row r="207" spans="1:3">
      <c r="A207" s="17" t="s">
        <v>3215</v>
      </c>
      <c r="B207" s="1542" t="s">
        <v>4505</v>
      </c>
      <c r="C207" s="307">
        <f>SUM('114117'!M49,'114117'!Q49,'114117'!S49,'114117'!U49)</f>
        <v>0</v>
      </c>
    </row>
    <row r="209" spans="1:3" ht="15.75">
      <c r="A209" s="115" t="s">
        <v>3216</v>
      </c>
      <c r="B209" s="17" t="s">
        <v>3217</v>
      </c>
      <c r="C209" s="682">
        <f>C182+C205+C207</f>
        <v>172341700</v>
      </c>
    </row>
    <row r="210" spans="1:3" ht="15.75">
      <c r="A210" s="17"/>
      <c r="B210" s="115"/>
      <c r="C210" s="115"/>
    </row>
    <row r="212" spans="1:3" ht="18">
      <c r="A212" s="406" t="s">
        <v>1911</v>
      </c>
      <c r="B212" s="406"/>
      <c r="C212" s="406"/>
    </row>
    <row r="213" spans="1:3" ht="18">
      <c r="A213" s="406" t="s">
        <v>3218</v>
      </c>
      <c r="B213" s="406"/>
      <c r="C213" s="406"/>
    </row>
    <row r="217" spans="1:3" ht="15.75">
      <c r="A217" s="17"/>
      <c r="B217" s="2594" t="s">
        <v>2275</v>
      </c>
    </row>
    <row r="218" spans="1:3" ht="15.75">
      <c r="A218" s="17"/>
      <c r="B218" s="2594" t="s">
        <v>2276</v>
      </c>
      <c r="C218" s="2594" t="str">
        <f>$C$16</f>
        <v>12/31/2016</v>
      </c>
    </row>
    <row r="219" spans="1:3" ht="15.75">
      <c r="A219" s="646" t="s">
        <v>3219</v>
      </c>
      <c r="B219" s="115"/>
      <c r="C219" s="115"/>
    </row>
    <row r="220" spans="1:3">
      <c r="A220" s="17" t="s">
        <v>3220</v>
      </c>
      <c r="B220" s="1542" t="s">
        <v>4462</v>
      </c>
      <c r="C220" s="307">
        <f>'114117'!AC12-'114117'!AC13</f>
        <v>1786</v>
      </c>
    </row>
    <row r="221" spans="1:3">
      <c r="A221" s="17" t="s">
        <v>3221</v>
      </c>
      <c r="B221" s="1542" t="s">
        <v>4463</v>
      </c>
      <c r="C221" s="307">
        <f>'114117'!AC14-'114117'!AC15</f>
        <v>0</v>
      </c>
    </row>
    <row r="222" spans="1:3">
      <c r="A222" s="17" t="s">
        <v>3222</v>
      </c>
      <c r="B222" s="1542" t="s">
        <v>4464</v>
      </c>
      <c r="C222" s="307">
        <f>'114117'!AC16</f>
        <v>-30860</v>
      </c>
    </row>
    <row r="223" spans="1:3">
      <c r="A223" s="17" t="s">
        <v>3223</v>
      </c>
      <c r="B223" s="1542" t="s">
        <v>4465</v>
      </c>
      <c r="C223" s="307">
        <f>'114117'!AC17</f>
        <v>0</v>
      </c>
    </row>
    <row r="224" spans="1:3">
      <c r="A224" s="17" t="s">
        <v>3224</v>
      </c>
      <c r="B224" s="1542" t="s">
        <v>4466</v>
      </c>
      <c r="C224" s="307">
        <f>'114117'!AC18</f>
        <v>125302</v>
      </c>
    </row>
    <row r="225" spans="1:3">
      <c r="A225" s="17" t="s">
        <v>3225</v>
      </c>
      <c r="B225" s="1542" t="s">
        <v>4467</v>
      </c>
      <c r="C225" s="307">
        <f>'114117'!AC19</f>
        <v>520751</v>
      </c>
    </row>
    <row r="226" spans="1:3">
      <c r="A226" s="17" t="s">
        <v>715</v>
      </c>
      <c r="B226" s="1542" t="s">
        <v>4468</v>
      </c>
      <c r="C226" s="307">
        <f>'114117'!AC20</f>
        <v>11045772</v>
      </c>
    </row>
    <row r="227" spans="1:3">
      <c r="A227" s="17" t="s">
        <v>716</v>
      </c>
      <c r="B227" s="1542" t="s">
        <v>4469</v>
      </c>
      <c r="C227" s="307">
        <f>'114117'!AC21</f>
        <v>6605</v>
      </c>
    </row>
    <row r="228" spans="1:3" ht="15.75">
      <c r="A228" s="115" t="s">
        <v>717</v>
      </c>
      <c r="B228" s="9" t="s">
        <v>2282</v>
      </c>
      <c r="C228" s="9">
        <f>SUM(C220:C227)</f>
        <v>11669356</v>
      </c>
    </row>
    <row r="230" spans="1:3" ht="15.75">
      <c r="A230" s="646" t="s">
        <v>718</v>
      </c>
      <c r="B230" s="115"/>
    </row>
    <row r="231" spans="1:3">
      <c r="A231" s="17" t="s">
        <v>719</v>
      </c>
      <c r="B231" s="1542" t="s">
        <v>4506</v>
      </c>
      <c r="C231" s="307">
        <f>'114117'!AC24</f>
        <v>-90023</v>
      </c>
    </row>
    <row r="232" spans="1:3">
      <c r="A232" s="17" t="s">
        <v>720</v>
      </c>
      <c r="B232" s="1542" t="s">
        <v>4507</v>
      </c>
      <c r="C232" s="307">
        <f>'114117'!AC25</f>
        <v>0</v>
      </c>
    </row>
    <row r="233" spans="1:3">
      <c r="A233" s="17" t="s">
        <v>721</v>
      </c>
      <c r="B233" s="1542" t="s">
        <v>4508</v>
      </c>
      <c r="C233" s="307">
        <f>'114117'!AC26</f>
        <v>1144411</v>
      </c>
    </row>
    <row r="234" spans="1:3" ht="15.75">
      <c r="A234" s="115" t="s">
        <v>722</v>
      </c>
      <c r="B234" s="9" t="s">
        <v>2282</v>
      </c>
      <c r="C234" s="9">
        <f>SUM(C231:C233)</f>
        <v>1054388</v>
      </c>
    </row>
    <row r="236" spans="1:3" ht="15.75">
      <c r="A236" s="646" t="s">
        <v>723</v>
      </c>
      <c r="B236" s="115"/>
    </row>
    <row r="237" spans="1:3">
      <c r="A237" s="17" t="s">
        <v>724</v>
      </c>
      <c r="B237" s="1542" t="s">
        <v>4509</v>
      </c>
      <c r="C237" s="307">
        <f>'114117'!AC29</f>
        <v>153422</v>
      </c>
    </row>
    <row r="238" spans="1:3">
      <c r="A238" s="17" t="s">
        <v>725</v>
      </c>
      <c r="B238" s="1542" t="s">
        <v>4510</v>
      </c>
      <c r="C238" s="307">
        <f>SUM('114117'!AC30:AC32)-'114117'!AC33+'114117'!AC34-'114117'!AC35</f>
        <v>3755061</v>
      </c>
    </row>
    <row r="239" spans="1:3" ht="15.75">
      <c r="A239" s="115" t="s">
        <v>726</v>
      </c>
      <c r="B239" s="9" t="s">
        <v>2282</v>
      </c>
      <c r="C239" s="9">
        <f>C237+C238</f>
        <v>3908483</v>
      </c>
    </row>
    <row r="240" spans="1:3" ht="15.75">
      <c r="A240" s="115" t="s">
        <v>727</v>
      </c>
      <c r="B240" s="9" t="s">
        <v>2282</v>
      </c>
      <c r="C240" s="9">
        <f>C228-C234-C239</f>
        <v>6706485</v>
      </c>
    </row>
    <row r="242" spans="1:3" ht="15.75">
      <c r="A242" s="646" t="s">
        <v>728</v>
      </c>
      <c r="B242" s="115"/>
    </row>
    <row r="243" spans="1:3">
      <c r="A243" s="17" t="s">
        <v>729</v>
      </c>
      <c r="B243" s="1542" t="s">
        <v>4511</v>
      </c>
      <c r="C243" s="307">
        <f>'114117'!AC39</f>
        <v>40497001</v>
      </c>
    </row>
    <row r="244" spans="1:3">
      <c r="A244" s="17" t="s">
        <v>730</v>
      </c>
      <c r="B244" s="1542" t="s">
        <v>4512</v>
      </c>
      <c r="C244" s="307">
        <f>'114117'!AC40+'114117'!AC41-'114117'!AC43</f>
        <v>2692728</v>
      </c>
    </row>
    <row r="245" spans="1:3">
      <c r="A245" s="17" t="s">
        <v>731</v>
      </c>
      <c r="B245" s="1542" t="s">
        <v>4513</v>
      </c>
      <c r="C245" s="307">
        <f>'114117'!AC42</f>
        <v>0</v>
      </c>
    </row>
    <row r="246" spans="1:3">
      <c r="A246" s="17" t="s">
        <v>732</v>
      </c>
      <c r="B246" s="1542" t="s">
        <v>4514</v>
      </c>
      <c r="C246" s="307">
        <f>'114117'!AC44</f>
        <v>1818883</v>
      </c>
    </row>
    <row r="247" spans="1:3">
      <c r="A247" s="17" t="s">
        <v>733</v>
      </c>
      <c r="B247" s="1542" t="s">
        <v>4515</v>
      </c>
      <c r="C247" s="307">
        <f>'114117'!AC45-'114117'!AC46</f>
        <v>15152385</v>
      </c>
    </row>
    <row r="248" spans="1:3" ht="15.75">
      <c r="A248" s="115" t="s">
        <v>734</v>
      </c>
      <c r="B248" s="1460" t="s">
        <v>2282</v>
      </c>
      <c r="C248" s="2590">
        <f>SUM(C246:C247)-C245+C244+C243</f>
        <v>60160997</v>
      </c>
    </row>
    <row r="249" spans="1:3" ht="15.75">
      <c r="A249" s="115" t="s">
        <v>735</v>
      </c>
      <c r="B249" s="1460" t="s">
        <v>2282</v>
      </c>
      <c r="C249" s="2591">
        <f>C209+C240-C248</f>
        <v>118887188</v>
      </c>
    </row>
    <row r="250" spans="1:3">
      <c r="B250" s="1460"/>
    </row>
    <row r="251" spans="1:3" ht="15.75">
      <c r="A251" s="646" t="s">
        <v>736</v>
      </c>
      <c r="B251" s="2597"/>
    </row>
    <row r="252" spans="1:3">
      <c r="A252" s="17" t="s">
        <v>737</v>
      </c>
      <c r="B252" s="1542" t="s">
        <v>4516</v>
      </c>
      <c r="C252" s="307">
        <f>'114117'!AC50</f>
        <v>0</v>
      </c>
    </row>
    <row r="253" spans="1:3">
      <c r="A253" s="17" t="s">
        <v>1997</v>
      </c>
      <c r="B253" s="1542" t="s">
        <v>4517</v>
      </c>
      <c r="C253" s="307">
        <f>'114117'!AC51</f>
        <v>0</v>
      </c>
    </row>
    <row r="254" spans="1:3">
      <c r="A254" s="17" t="s">
        <v>1998</v>
      </c>
      <c r="B254" s="1542" t="s">
        <v>4518</v>
      </c>
      <c r="C254" s="307">
        <f>'114117'!AC53</f>
        <v>0</v>
      </c>
    </row>
    <row r="255" spans="1:3" ht="15.75">
      <c r="A255" s="115" t="s">
        <v>1999</v>
      </c>
      <c r="B255" s="9" t="s">
        <v>2282</v>
      </c>
      <c r="C255" s="2590">
        <f>C252-C253-C254</f>
        <v>0</v>
      </c>
    </row>
    <row r="257" spans="1:3" ht="15.75">
      <c r="A257" s="682" t="s">
        <v>2000</v>
      </c>
      <c r="B257" s="17" t="s">
        <v>2282</v>
      </c>
      <c r="C257" s="682">
        <f>C249+C255</f>
        <v>118887188</v>
      </c>
    </row>
    <row r="258" spans="1:3" ht="18">
      <c r="A258" s="683"/>
      <c r="B258" s="682"/>
      <c r="C258" s="683"/>
    </row>
    <row r="259" spans="1:3" ht="18.75" thickBot="1">
      <c r="A259" s="684"/>
      <c r="B259" s="684"/>
      <c r="C259" s="684"/>
    </row>
    <row r="260" spans="1:3" ht="18">
      <c r="A260" s="683"/>
      <c r="B260" s="683"/>
      <c r="C260" s="683"/>
    </row>
    <row r="261" spans="1:3" ht="15.75">
      <c r="A261" s="17"/>
      <c r="B261" s="115"/>
    </row>
    <row r="262" spans="1:3" ht="15.75">
      <c r="A262" s="646" t="s">
        <v>2001</v>
      </c>
      <c r="B262" s="2594"/>
    </row>
    <row r="263" spans="1:3" ht="15.75">
      <c r="A263" s="115"/>
      <c r="B263" s="115"/>
    </row>
    <row r="264" spans="1:3">
      <c r="A264" s="17" t="s">
        <v>2002</v>
      </c>
      <c r="B264" s="17" t="s">
        <v>2003</v>
      </c>
      <c r="C264" s="408">
        <f>'118119'!G23</f>
        <v>448472608</v>
      </c>
    </row>
    <row r="265" spans="1:3">
      <c r="A265" s="17" t="s">
        <v>2004</v>
      </c>
      <c r="B265" s="17" t="s">
        <v>2005</v>
      </c>
      <c r="C265" s="307">
        <f>'118119'!G38</f>
        <v>118887188</v>
      </c>
    </row>
    <row r="266" spans="1:3">
      <c r="A266" s="17" t="s">
        <v>2006</v>
      </c>
      <c r="B266" s="17" t="s">
        <v>2007</v>
      </c>
      <c r="C266" s="307">
        <f>'118119'!G44</f>
        <v>0</v>
      </c>
    </row>
    <row r="267" spans="1:3">
      <c r="A267" s="17" t="s">
        <v>2008</v>
      </c>
      <c r="B267" s="17" t="s">
        <v>2009</v>
      </c>
      <c r="C267" s="307">
        <f>-'118119'!G51</f>
        <v>0</v>
      </c>
    </row>
    <row r="268" spans="1:3">
      <c r="A268" s="17" t="s">
        <v>2010</v>
      </c>
      <c r="B268" s="17" t="s">
        <v>2011</v>
      </c>
      <c r="C268" s="307">
        <f>-'118119'!G58</f>
        <v>75000000</v>
      </c>
    </row>
    <row r="269" spans="1:3">
      <c r="A269" s="17" t="s">
        <v>2012</v>
      </c>
      <c r="B269" s="17" t="s">
        <v>2013</v>
      </c>
      <c r="C269" s="307">
        <f>-'118119'!G31+'118119'!G37-'118119'!G59</f>
        <v>0</v>
      </c>
    </row>
    <row r="270" spans="1:3">
      <c r="A270" s="9" t="s">
        <v>2014</v>
      </c>
      <c r="B270" s="9" t="s">
        <v>2282</v>
      </c>
      <c r="C270" s="2590">
        <f>C265+C269-SUM(C266:C268)</f>
        <v>43887188</v>
      </c>
    </row>
    <row r="272" spans="1:3">
      <c r="A272" s="9" t="s">
        <v>2015</v>
      </c>
      <c r="B272" s="9" t="s">
        <v>2282</v>
      </c>
      <c r="C272" s="2591">
        <f>C264+C270</f>
        <v>492359796</v>
      </c>
    </row>
    <row r="274" spans="1:3">
      <c r="A274" s="17" t="s">
        <v>2016</v>
      </c>
      <c r="B274" s="17" t="s">
        <v>2017</v>
      </c>
      <c r="C274" s="307">
        <f>'118119'!G92</f>
        <v>441055</v>
      </c>
    </row>
    <row r="276" spans="1:3" ht="15.75">
      <c r="A276" s="115" t="s">
        <v>2018</v>
      </c>
      <c r="B276" s="17" t="s">
        <v>2019</v>
      </c>
      <c r="C276" s="682">
        <f>C272+C274</f>
        <v>492800851</v>
      </c>
    </row>
    <row r="279" spans="1:3" ht="18">
      <c r="A279" s="406" t="s">
        <v>2020</v>
      </c>
      <c r="B279" s="406"/>
      <c r="C279" s="406"/>
    </row>
    <row r="280" spans="1:3" ht="18">
      <c r="A280" s="406" t="s">
        <v>3218</v>
      </c>
      <c r="B280" s="406"/>
      <c r="C280" s="406"/>
    </row>
    <row r="281" spans="1:3" ht="18">
      <c r="A281" s="406"/>
      <c r="B281" s="406"/>
      <c r="C281" s="406"/>
    </row>
    <row r="282" spans="1:3" ht="18">
      <c r="A282" s="406"/>
      <c r="B282" s="406"/>
      <c r="C282" s="406"/>
    </row>
    <row r="283" spans="1:3" ht="18">
      <c r="A283" s="406"/>
      <c r="B283" s="406"/>
      <c r="C283" s="406"/>
    </row>
    <row r="284" spans="1:3" ht="15.75">
      <c r="A284" s="17"/>
      <c r="B284" s="2594" t="s">
        <v>2275</v>
      </c>
    </row>
    <row r="285" spans="1:3" ht="15.75">
      <c r="A285" s="17"/>
      <c r="B285" s="2594" t="s">
        <v>2276</v>
      </c>
      <c r="C285" s="2594" t="str">
        <f>$C$16</f>
        <v>12/31/2016</v>
      </c>
    </row>
    <row r="286" spans="1:3" ht="15.75">
      <c r="A286" s="115" t="s">
        <v>2021</v>
      </c>
      <c r="B286" s="115"/>
      <c r="C286" s="115"/>
    </row>
    <row r="287" spans="1:3">
      <c r="A287" s="17" t="s">
        <v>2000</v>
      </c>
      <c r="B287" s="17" t="s">
        <v>2022</v>
      </c>
      <c r="C287" s="408">
        <f>'120121'!E19</f>
        <v>118887189</v>
      </c>
    </row>
    <row r="288" spans="1:3">
      <c r="A288" s="17" t="s">
        <v>2023</v>
      </c>
      <c r="B288" s="17"/>
      <c r="C288" s="307"/>
    </row>
    <row r="289" spans="1:3">
      <c r="A289" s="17" t="s">
        <v>2024</v>
      </c>
      <c r="B289" s="17"/>
      <c r="C289" s="307"/>
    </row>
    <row r="290" spans="1:3">
      <c r="A290" s="17" t="s">
        <v>2025</v>
      </c>
      <c r="B290" s="17" t="s">
        <v>2026</v>
      </c>
      <c r="C290" s="307">
        <f>SUM('120121'!E21:E24)</f>
        <v>106852854</v>
      </c>
    </row>
    <row r="291" spans="1:3">
      <c r="A291" s="17" t="s">
        <v>41</v>
      </c>
      <c r="B291" s="17" t="s">
        <v>42</v>
      </c>
      <c r="C291" s="307">
        <f>SUM('120121'!E25:E26)</f>
        <v>59847803</v>
      </c>
    </row>
    <row r="292" spans="1:3">
      <c r="A292" s="17" t="s">
        <v>43</v>
      </c>
      <c r="B292" s="17" t="s">
        <v>44</v>
      </c>
      <c r="C292" s="307">
        <f>SUM('120121'!E27:E29)</f>
        <v>-61277782</v>
      </c>
    </row>
    <row r="293" spans="1:3">
      <c r="A293" s="17" t="s">
        <v>45</v>
      </c>
      <c r="B293" s="17" t="s">
        <v>46</v>
      </c>
      <c r="C293" s="307">
        <f>'120121'!E30</f>
        <v>53128153</v>
      </c>
    </row>
    <row r="294" spans="1:3">
      <c r="A294" s="17" t="s">
        <v>47</v>
      </c>
      <c r="B294" s="17" t="s">
        <v>4422</v>
      </c>
      <c r="C294" s="307">
        <f>SUM('120121'!E31:E32)</f>
        <v>-17714010</v>
      </c>
    </row>
    <row r="295" spans="1:3">
      <c r="A295" s="17" t="s">
        <v>48</v>
      </c>
      <c r="B295" s="17" t="s">
        <v>49</v>
      </c>
      <c r="C295" s="307">
        <f>-'120121'!E33</f>
        <v>-520751</v>
      </c>
    </row>
    <row r="296" spans="1:3">
      <c r="A296" s="17" t="s">
        <v>50</v>
      </c>
      <c r="B296" s="17" t="s">
        <v>51</v>
      </c>
      <c r="C296" s="307">
        <f>-'120121'!E34</f>
        <v>0</v>
      </c>
    </row>
    <row r="297" spans="1:3">
      <c r="A297" s="17" t="s">
        <v>52</v>
      </c>
      <c r="B297" s="17" t="s">
        <v>53</v>
      </c>
      <c r="C297" s="307">
        <f>'120121'!E35</f>
        <v>25105072</v>
      </c>
    </row>
    <row r="298" spans="1:3">
      <c r="A298" s="17"/>
      <c r="B298" s="17" t="s">
        <v>54</v>
      </c>
      <c r="C298" s="307">
        <f>'120121'!E36</f>
        <v>62433952</v>
      </c>
    </row>
    <row r="299" spans="1:3">
      <c r="A299" s="17"/>
      <c r="B299" s="17" t="s">
        <v>55</v>
      </c>
      <c r="C299" s="307">
        <f>SUM('120121'!E37:E38)</f>
        <v>0</v>
      </c>
    </row>
    <row r="300" spans="1:3">
      <c r="A300" s="17" t="s">
        <v>56</v>
      </c>
      <c r="B300" s="17" t="s">
        <v>2282</v>
      </c>
      <c r="C300" s="269">
        <f>SUM(C287:C299)</f>
        <v>346742480</v>
      </c>
    </row>
    <row r="301" spans="1:3">
      <c r="A301" s="17"/>
      <c r="B301" s="17"/>
      <c r="C301" s="307"/>
    </row>
    <row r="302" spans="1:3" ht="15.75">
      <c r="A302" s="115" t="s">
        <v>57</v>
      </c>
      <c r="B302" s="115"/>
      <c r="C302" s="307"/>
    </row>
    <row r="303" spans="1:3">
      <c r="A303" s="17" t="s">
        <v>58</v>
      </c>
      <c r="B303" s="17" t="s">
        <v>59</v>
      </c>
      <c r="C303" s="307">
        <f>'120121'!E51</f>
        <v>-231020700</v>
      </c>
    </row>
    <row r="304" spans="1:3">
      <c r="A304" s="17" t="s">
        <v>60</v>
      </c>
      <c r="B304" s="17" t="s">
        <v>61</v>
      </c>
      <c r="C304" s="307">
        <f>SUM('120121'!E52:E55)</f>
        <v>0</v>
      </c>
    </row>
    <row r="305" spans="1:3">
      <c r="A305" s="17" t="s">
        <v>62</v>
      </c>
      <c r="B305" s="17" t="s">
        <v>63</v>
      </c>
      <c r="C305" s="307">
        <f>'120121'!E56</f>
        <v>0</v>
      </c>
    </row>
    <row r="306" spans="1:3">
      <c r="A306" s="17" t="s">
        <v>64</v>
      </c>
      <c r="B306" s="17" t="s">
        <v>65</v>
      </c>
      <c r="C306" s="307">
        <f>'120121'!E57</f>
        <v>0</v>
      </c>
    </row>
    <row r="307" spans="1:3">
      <c r="A307" s="17" t="s">
        <v>66</v>
      </c>
      <c r="B307" s="17"/>
      <c r="C307" s="307"/>
    </row>
    <row r="308" spans="1:3">
      <c r="A308" s="17" t="s">
        <v>67</v>
      </c>
      <c r="B308" s="17" t="s">
        <v>1989</v>
      </c>
      <c r="C308" s="307"/>
    </row>
    <row r="309" spans="1:3">
      <c r="A309" s="17" t="s">
        <v>68</v>
      </c>
      <c r="B309" s="17" t="s">
        <v>69</v>
      </c>
      <c r="C309" s="307">
        <f>SUM('120121'!E59:E60)</f>
        <v>0</v>
      </c>
    </row>
    <row r="310" spans="1:3">
      <c r="A310" s="17" t="s">
        <v>70</v>
      </c>
      <c r="B310" s="17" t="s">
        <v>71</v>
      </c>
      <c r="C310" s="307">
        <f>SUM('120121'!E61:E62)</f>
        <v>0</v>
      </c>
    </row>
    <row r="311" spans="1:3">
      <c r="A311" s="17" t="s">
        <v>72</v>
      </c>
      <c r="B311" s="17" t="s">
        <v>73</v>
      </c>
      <c r="C311" s="307">
        <f>SUM('120121'!E81:E83)</f>
        <v>0</v>
      </c>
    </row>
    <row r="312" spans="1:3">
      <c r="A312" s="17" t="s">
        <v>74</v>
      </c>
      <c r="B312" s="17" t="s">
        <v>75</v>
      </c>
      <c r="C312" s="307">
        <f>SUM('120121'!E84:E87)</f>
        <v>0</v>
      </c>
    </row>
    <row r="313" spans="1:3">
      <c r="A313" s="17"/>
      <c r="B313" s="17" t="s">
        <v>76</v>
      </c>
      <c r="C313" s="307">
        <f>SUM('120121'!E88:E90)</f>
        <v>16970</v>
      </c>
    </row>
    <row r="314" spans="1:3">
      <c r="A314" s="17"/>
      <c r="B314" s="17"/>
      <c r="C314" s="307"/>
    </row>
    <row r="315" spans="1:3">
      <c r="A315" s="17" t="s">
        <v>77</v>
      </c>
      <c r="B315" s="17" t="s">
        <v>2282</v>
      </c>
      <c r="C315" s="269">
        <f>SUM(C303:C314)</f>
        <v>-231003730</v>
      </c>
    </row>
    <row r="316" spans="1:3">
      <c r="A316" s="17"/>
      <c r="B316" s="17"/>
      <c r="C316" s="307"/>
    </row>
    <row r="317" spans="1:3" ht="15.75">
      <c r="A317" s="115" t="s">
        <v>78</v>
      </c>
      <c r="B317" s="115"/>
      <c r="C317" s="307"/>
    </row>
    <row r="318" spans="1:3">
      <c r="A318" s="17" t="s">
        <v>79</v>
      </c>
      <c r="B318" s="17"/>
      <c r="C318" s="307"/>
    </row>
    <row r="319" spans="1:3">
      <c r="A319" s="17" t="s">
        <v>80</v>
      </c>
      <c r="B319" s="17" t="s">
        <v>81</v>
      </c>
      <c r="C319" s="307">
        <f>'120121'!E96+SUM('120121'!E99:E100)+'120121'!E108+SUM('120121'!E111:E112)</f>
        <v>297897247</v>
      </c>
    </row>
    <row r="320" spans="1:3">
      <c r="A320" s="17" t="s">
        <v>82</v>
      </c>
      <c r="B320" s="17" t="s">
        <v>83</v>
      </c>
      <c r="C320" s="307">
        <f>'120121'!E98+'120121'!E110</f>
        <v>0</v>
      </c>
    </row>
    <row r="321" spans="1:3">
      <c r="A321" s="17" t="s">
        <v>84</v>
      </c>
      <c r="B321" s="17" t="s">
        <v>85</v>
      </c>
      <c r="C321" s="307">
        <f>'120121'!E97+'120121'!E109</f>
        <v>0</v>
      </c>
    </row>
    <row r="322" spans="1:3">
      <c r="A322" s="17" t="s">
        <v>86</v>
      </c>
      <c r="B322" s="17" t="s">
        <v>781</v>
      </c>
      <c r="C322" s="307">
        <f>SUM('120121'!E101,'120121'!E113)</f>
        <v>-334945000</v>
      </c>
    </row>
    <row r="323" spans="1:3">
      <c r="A323" s="17" t="s">
        <v>782</v>
      </c>
      <c r="B323" s="17" t="s">
        <v>783</v>
      </c>
      <c r="C323" s="307">
        <f>'120121'!E115+'120121'!E116</f>
        <v>-75000000</v>
      </c>
    </row>
    <row r="324" spans="1:3">
      <c r="A324" s="17" t="s">
        <v>784</v>
      </c>
      <c r="B324" s="17" t="s">
        <v>785</v>
      </c>
      <c r="C324" s="307">
        <f>SUM('120121'!E102:E104)+'120121'!E114</f>
        <v>-3488102</v>
      </c>
    </row>
    <row r="325" spans="1:3">
      <c r="A325" s="17"/>
      <c r="B325" s="17"/>
      <c r="C325" s="307"/>
    </row>
    <row r="326" spans="1:3">
      <c r="A326" s="17"/>
      <c r="B326" s="17"/>
      <c r="C326" s="307"/>
    </row>
    <row r="327" spans="1:3">
      <c r="A327" s="17" t="s">
        <v>786</v>
      </c>
      <c r="B327" s="17" t="s">
        <v>2282</v>
      </c>
      <c r="C327" s="269">
        <f>SUM(C319:C326)</f>
        <v>-115535855</v>
      </c>
    </row>
    <row r="328" spans="1:3">
      <c r="A328" s="17"/>
      <c r="B328" s="17"/>
      <c r="C328" s="307"/>
    </row>
    <row r="329" spans="1:3">
      <c r="A329" s="17" t="s">
        <v>787</v>
      </c>
      <c r="B329" s="17" t="s">
        <v>2282</v>
      </c>
      <c r="C329" s="307">
        <f>(C327+C315)+C300</f>
        <v>202895</v>
      </c>
    </row>
    <row r="330" spans="1:3">
      <c r="A330" s="17"/>
      <c r="B330" s="17"/>
      <c r="C330" s="307"/>
    </row>
    <row r="331" spans="1:3">
      <c r="A331" s="17" t="s">
        <v>788</v>
      </c>
      <c r="B331" s="17" t="s">
        <v>789</v>
      </c>
      <c r="C331" s="307">
        <f>'120121'!E123</f>
        <v>4189840</v>
      </c>
    </row>
    <row r="332" spans="1:3">
      <c r="A332" s="17"/>
      <c r="B332" s="17"/>
      <c r="C332" s="307"/>
    </row>
    <row r="333" spans="1:3" ht="15.75">
      <c r="A333" s="115" t="s">
        <v>790</v>
      </c>
      <c r="B333" s="17" t="s">
        <v>791</v>
      </c>
      <c r="C333" s="682">
        <f>C331+C329</f>
        <v>4392735</v>
      </c>
    </row>
    <row r="336" spans="1:3" ht="18">
      <c r="A336" s="406" t="s">
        <v>792</v>
      </c>
      <c r="B336" s="69"/>
      <c r="C336" s="69"/>
    </row>
    <row r="340" spans="1:3" ht="15.75">
      <c r="A340" s="17"/>
      <c r="B340" s="2594" t="s">
        <v>2275</v>
      </c>
    </row>
    <row r="341" spans="1:3" ht="15.75">
      <c r="A341" s="17"/>
      <c r="B341" s="2594" t="s">
        <v>2276</v>
      </c>
      <c r="C341" s="2594" t="str">
        <f>$C$16</f>
        <v>12/31/2016</v>
      </c>
    </row>
    <row r="342" spans="1:3" ht="15.75">
      <c r="A342" s="646" t="s">
        <v>793</v>
      </c>
      <c r="B342" s="115"/>
      <c r="C342" s="115"/>
    </row>
    <row r="343" spans="1:3" ht="15.75">
      <c r="A343" s="2838" t="s">
        <v>4344</v>
      </c>
      <c r="B343" s="115"/>
      <c r="C343" s="115"/>
    </row>
    <row r="344" spans="1:3">
      <c r="A344" s="17" t="s">
        <v>794</v>
      </c>
      <c r="B344" s="1542" t="s">
        <v>4519</v>
      </c>
      <c r="C344" s="408">
        <f>'300301'!D24</f>
        <v>589102205</v>
      </c>
    </row>
    <row r="345" spans="1:3">
      <c r="A345" s="17" t="s">
        <v>795</v>
      </c>
      <c r="B345" s="1542" t="s">
        <v>4520</v>
      </c>
      <c r="C345" s="307">
        <f>'300301'!D26</f>
        <v>126411234</v>
      </c>
    </row>
    <row r="346" spans="1:3">
      <c r="A346" s="17" t="s">
        <v>796</v>
      </c>
      <c r="B346" s="1542" t="s">
        <v>4521</v>
      </c>
      <c r="C346" s="307">
        <f>'300301'!D27</f>
        <v>10766434</v>
      </c>
    </row>
    <row r="347" spans="1:3">
      <c r="A347" s="17" t="s">
        <v>797</v>
      </c>
      <c r="B347" s="1542" t="s">
        <v>4522</v>
      </c>
      <c r="C347" s="307">
        <f>SUM('300301'!D28:D31)</f>
        <v>24395801</v>
      </c>
    </row>
    <row r="348" spans="1:3" ht="15.75">
      <c r="A348" s="115" t="s">
        <v>798</v>
      </c>
      <c r="B348" s="1542" t="s">
        <v>2282</v>
      </c>
      <c r="C348" s="307">
        <f>SUM(C344:C347)</f>
        <v>750675674</v>
      </c>
    </row>
    <row r="349" spans="1:3">
      <c r="A349" s="17" t="s">
        <v>799</v>
      </c>
      <c r="B349" s="1542" t="s">
        <v>4523</v>
      </c>
      <c r="C349" s="307">
        <f>'300301'!D33</f>
        <v>52596311</v>
      </c>
    </row>
    <row r="350" spans="1:3">
      <c r="A350" s="2836" t="s">
        <v>4627</v>
      </c>
      <c r="B350" s="1542"/>
      <c r="C350" s="2596"/>
    </row>
    <row r="351" spans="1:3">
      <c r="A351" s="1542" t="s">
        <v>4628</v>
      </c>
      <c r="B351" s="1542" t="s">
        <v>4632</v>
      </c>
      <c r="C351" s="2596">
        <f>'300301'!D46</f>
        <v>91422233</v>
      </c>
    </row>
    <row r="352" spans="1:3">
      <c r="A352" s="1542" t="s">
        <v>4629</v>
      </c>
      <c r="B352" s="1542" t="s">
        <v>4633</v>
      </c>
      <c r="C352" s="2596">
        <f>'300301'!D48</f>
        <v>115299844</v>
      </c>
    </row>
    <row r="353" spans="1:5">
      <c r="A353" s="2837" t="s">
        <v>4630</v>
      </c>
      <c r="B353" s="1542" t="s">
        <v>4634</v>
      </c>
      <c r="C353" s="2596">
        <f>'300301'!D49</f>
        <v>53448460</v>
      </c>
    </row>
    <row r="354" spans="1:5">
      <c r="A354" s="1542" t="s">
        <v>4679</v>
      </c>
      <c r="B354" s="1542" t="s">
        <v>4694</v>
      </c>
      <c r="C354" s="2596">
        <f>SUM('300301'!D50:D54)</f>
        <v>47020228</v>
      </c>
    </row>
    <row r="355" spans="1:5">
      <c r="A355" s="1542" t="s">
        <v>800</v>
      </c>
      <c r="B355" s="1542" t="s">
        <v>4695</v>
      </c>
      <c r="C355" s="2596">
        <f>'300301'!D59-SUM('300301'!D35,'300301'!D55)</f>
        <v>130296321</v>
      </c>
      <c r="E355" s="2887"/>
    </row>
    <row r="356" spans="1:5" ht="15.75">
      <c r="A356" s="115" t="s">
        <v>801</v>
      </c>
      <c r="B356" s="1542" t="s">
        <v>4696</v>
      </c>
      <c r="C356" s="408">
        <f>SUM(C348:C355)</f>
        <v>1240759071</v>
      </c>
    </row>
    <row r="357" spans="1:5">
      <c r="A357" s="17"/>
      <c r="B357" s="1542"/>
      <c r="C357" s="307"/>
    </row>
    <row r="358" spans="1:5" ht="15.75">
      <c r="A358" s="646" t="s">
        <v>802</v>
      </c>
      <c r="B358" s="1542"/>
      <c r="C358" s="307"/>
    </row>
    <row r="359" spans="1:5">
      <c r="A359" s="2838" t="s">
        <v>4344</v>
      </c>
      <c r="B359" s="1542"/>
      <c r="C359" s="307"/>
    </row>
    <row r="360" spans="1:5">
      <c r="A360" s="17" t="s">
        <v>794</v>
      </c>
      <c r="B360" s="1542" t="s">
        <v>4643</v>
      </c>
      <c r="C360" s="307">
        <f>'300301'!F24</f>
        <v>5123827</v>
      </c>
    </row>
    <row r="361" spans="1:5">
      <c r="A361" s="17" t="s">
        <v>795</v>
      </c>
      <c r="B361" s="1542" t="s">
        <v>4644</v>
      </c>
      <c r="C361" s="307">
        <f>'300301'!F26</f>
        <v>1209002</v>
      </c>
    </row>
    <row r="362" spans="1:5">
      <c r="A362" s="17" t="s">
        <v>796</v>
      </c>
      <c r="B362" s="1542" t="s">
        <v>4645</v>
      </c>
      <c r="C362" s="307">
        <f>'300301'!F27</f>
        <v>164122</v>
      </c>
    </row>
    <row r="363" spans="1:5">
      <c r="A363" s="17" t="s">
        <v>797</v>
      </c>
      <c r="B363" s="1542" t="s">
        <v>4524</v>
      </c>
      <c r="C363" s="307">
        <f>SUM('300301'!F28:F31)</f>
        <v>268300</v>
      </c>
    </row>
    <row r="364" spans="1:5" ht="15.75">
      <c r="A364" s="115" t="s">
        <v>803</v>
      </c>
      <c r="B364" s="1542" t="s">
        <v>2282</v>
      </c>
      <c r="C364" s="307">
        <f>SUM(C360:C363)</f>
        <v>6765251</v>
      </c>
    </row>
    <row r="365" spans="1:5">
      <c r="A365" s="17" t="s">
        <v>799</v>
      </c>
      <c r="B365" s="1542" t="s">
        <v>4525</v>
      </c>
      <c r="C365" s="307">
        <f>'300301'!F33</f>
        <v>1943941</v>
      </c>
    </row>
    <row r="366" spans="1:5">
      <c r="A366" s="2836" t="s">
        <v>4627</v>
      </c>
      <c r="B366" s="1542"/>
      <c r="C366" s="307"/>
    </row>
    <row r="367" spans="1:5">
      <c r="A367" s="1542" t="s">
        <v>4628</v>
      </c>
      <c r="B367" s="1542" t="s">
        <v>4635</v>
      </c>
      <c r="C367" s="2596">
        <f>'300301'!F46</f>
        <v>1494843</v>
      </c>
    </row>
    <row r="368" spans="1:5">
      <c r="A368" s="1542" t="s">
        <v>4629</v>
      </c>
      <c r="B368" s="1542" t="s">
        <v>4636</v>
      </c>
      <c r="C368" s="2596">
        <f>'300301'!F48</f>
        <v>3234319</v>
      </c>
    </row>
    <row r="369" spans="1:3">
      <c r="A369" s="2837" t="s">
        <v>4630</v>
      </c>
      <c r="B369" s="1542" t="s">
        <v>4637</v>
      </c>
      <c r="C369" s="2596">
        <f>'300301'!F49</f>
        <v>2872281</v>
      </c>
    </row>
    <row r="370" spans="1:3">
      <c r="A370" s="1542" t="s">
        <v>4631</v>
      </c>
      <c r="B370" s="1542" t="s">
        <v>4697</v>
      </c>
      <c r="C370" s="2596">
        <f>'300301'!F50+'300301'!F51+'300301'!F52+'300301'!F53+'300301'!F54</f>
        <v>1145286</v>
      </c>
    </row>
    <row r="371" spans="1:3" ht="15.75">
      <c r="A371" s="115" t="s">
        <v>804</v>
      </c>
      <c r="B371" s="1542" t="s">
        <v>4701</v>
      </c>
      <c r="C371" s="307">
        <f>SUM(C364:C370)</f>
        <v>17455921</v>
      </c>
    </row>
    <row r="372" spans="1:3" ht="15.75">
      <c r="A372" s="69"/>
      <c r="B372" s="71"/>
      <c r="C372" s="410"/>
    </row>
    <row r="373" spans="1:3" ht="15.75">
      <c r="A373" s="71" t="s">
        <v>805</v>
      </c>
      <c r="B373" s="69"/>
      <c r="C373" s="410"/>
    </row>
    <row r="374" spans="1:3">
      <c r="A374" s="2838" t="s">
        <v>4344</v>
      </c>
      <c r="B374" s="69"/>
      <c r="C374" s="410"/>
    </row>
    <row r="375" spans="1:3">
      <c r="A375" s="17" t="s">
        <v>794</v>
      </c>
      <c r="B375" s="1542" t="s">
        <v>4526</v>
      </c>
      <c r="C375" s="307">
        <f>'300301'!H24</f>
        <v>608584</v>
      </c>
    </row>
    <row r="376" spans="1:3">
      <c r="A376" s="17" t="s">
        <v>795</v>
      </c>
      <c r="B376" s="1542" t="s">
        <v>4527</v>
      </c>
      <c r="C376" s="307">
        <f>'300301'!H26</f>
        <v>67418</v>
      </c>
    </row>
    <row r="377" spans="1:3">
      <c r="A377" s="17" t="s">
        <v>796</v>
      </c>
      <c r="B377" s="1542" t="s">
        <v>4528</v>
      </c>
      <c r="C377" s="307">
        <f>'300301'!H27</f>
        <v>1794</v>
      </c>
    </row>
    <row r="378" spans="1:3">
      <c r="A378" s="17" t="s">
        <v>797</v>
      </c>
      <c r="B378" s="1542" t="s">
        <v>4529</v>
      </c>
      <c r="C378" s="307">
        <f>SUM('300301'!H28:H31)</f>
        <v>5930</v>
      </c>
    </row>
    <row r="379" spans="1:3" ht="15.75">
      <c r="A379" s="115" t="s">
        <v>806</v>
      </c>
      <c r="B379" s="1542" t="s">
        <v>2282</v>
      </c>
      <c r="C379" s="307">
        <f>SUM(C375:C378)</f>
        <v>683726</v>
      </c>
    </row>
    <row r="380" spans="1:3" s="1460" customFormat="1">
      <c r="A380" s="1542" t="s">
        <v>799</v>
      </c>
      <c r="B380" s="1542" t="s">
        <v>4530</v>
      </c>
      <c r="C380" s="2596">
        <f>'300301'!H33</f>
        <v>0</v>
      </c>
    </row>
    <row r="381" spans="1:3" s="1460" customFormat="1">
      <c r="A381" s="2836" t="s">
        <v>4627</v>
      </c>
      <c r="B381" s="1542" t="s">
        <v>4638</v>
      </c>
      <c r="C381" s="2596"/>
    </row>
    <row r="382" spans="1:3" s="1460" customFormat="1">
      <c r="A382" s="1542" t="s">
        <v>4628</v>
      </c>
      <c r="B382" s="1542" t="s">
        <v>4639</v>
      </c>
      <c r="C382" s="2596">
        <f>'300301'!H46</f>
        <v>158371</v>
      </c>
    </row>
    <row r="383" spans="1:3" s="1460" customFormat="1">
      <c r="A383" s="1542" t="s">
        <v>4629</v>
      </c>
      <c r="B383" s="1542" t="s">
        <v>4640</v>
      </c>
      <c r="C383" s="2596">
        <f>'300301'!H48</f>
        <v>38627</v>
      </c>
    </row>
    <row r="384" spans="1:3" s="1460" customFormat="1">
      <c r="A384" s="2837" t="s">
        <v>4630</v>
      </c>
      <c r="B384" s="1542" t="s">
        <v>4641</v>
      </c>
      <c r="C384" s="2596">
        <f>'300301'!H49</f>
        <v>1280</v>
      </c>
    </row>
    <row r="385" spans="1:3" s="1460" customFormat="1">
      <c r="A385" s="1542" t="s">
        <v>4631</v>
      </c>
      <c r="B385" s="1542" t="s">
        <v>4642</v>
      </c>
      <c r="C385" s="2596">
        <f>'300301'!H54+'300301'!H53+'300301'!H52+'300301'!H51+'300301'!H50</f>
        <v>8254</v>
      </c>
    </row>
    <row r="386" spans="1:3" s="1460" customFormat="1" ht="15.75">
      <c r="A386" s="2597" t="s">
        <v>807</v>
      </c>
      <c r="B386" s="1542" t="s">
        <v>4700</v>
      </c>
      <c r="C386" s="2596">
        <f>SUM(C379:C385)</f>
        <v>890258</v>
      </c>
    </row>
    <row r="388" spans="1:3" ht="18">
      <c r="A388" s="406" t="s">
        <v>808</v>
      </c>
      <c r="B388" s="406"/>
      <c r="C388" s="406"/>
    </row>
    <row r="389" spans="1:3" ht="15.75">
      <c r="A389" s="646" t="s">
        <v>809</v>
      </c>
    </row>
    <row r="390" spans="1:3">
      <c r="A390" s="17" t="s">
        <v>810</v>
      </c>
      <c r="B390" s="17" t="s">
        <v>2282</v>
      </c>
      <c r="C390" s="2890">
        <f>C344/C375</f>
        <v>967.98832207222006</v>
      </c>
    </row>
    <row r="391" spans="1:3">
      <c r="A391" s="17" t="s">
        <v>811</v>
      </c>
      <c r="B391" s="17" t="s">
        <v>2282</v>
      </c>
      <c r="C391" s="307">
        <f>(+C360*1000)/C375</f>
        <v>8419.2601185703206</v>
      </c>
    </row>
    <row r="392" spans="1:3">
      <c r="A392" s="17" t="s">
        <v>812</v>
      </c>
      <c r="B392" s="17" t="s">
        <v>2282</v>
      </c>
      <c r="C392" s="686">
        <f>(+C344*100)/(C360*1000)</f>
        <v>11.497308652302273</v>
      </c>
    </row>
    <row r="393" spans="1:3">
      <c r="A393" s="17"/>
      <c r="B393" s="17"/>
      <c r="C393" s="307"/>
    </row>
    <row r="394" spans="1:3" ht="15.75">
      <c r="A394" s="646" t="s">
        <v>813</v>
      </c>
      <c r="B394" s="17"/>
      <c r="C394" s="307"/>
    </row>
    <row r="395" spans="1:3">
      <c r="A395" s="17" t="s">
        <v>810</v>
      </c>
      <c r="B395" s="17" t="s">
        <v>2282</v>
      </c>
      <c r="C395" s="685">
        <f>C345/C376</f>
        <v>1875.0368447595597</v>
      </c>
    </row>
    <row r="396" spans="1:3">
      <c r="A396" s="17" t="s">
        <v>811</v>
      </c>
      <c r="B396" s="17" t="s">
        <v>2282</v>
      </c>
      <c r="C396" s="307">
        <f>(+C361*1000)/C376</f>
        <v>17932.925924827199</v>
      </c>
    </row>
    <row r="397" spans="1:3">
      <c r="A397" s="17" t="s">
        <v>812</v>
      </c>
      <c r="B397" s="17" t="s">
        <v>2282</v>
      </c>
      <c r="C397" s="686">
        <f>(+C345*100)/(C361*1000)</f>
        <v>10.455833323683501</v>
      </c>
    </row>
    <row r="398" spans="1:3">
      <c r="A398" s="17"/>
      <c r="B398" s="17"/>
      <c r="C398" s="686"/>
    </row>
    <row r="399" spans="1:3" ht="15.75">
      <c r="A399" s="646" t="s">
        <v>814</v>
      </c>
      <c r="B399" s="17"/>
      <c r="C399" s="686"/>
    </row>
    <row r="400" spans="1:3">
      <c r="A400" s="17" t="s">
        <v>810</v>
      </c>
      <c r="B400" s="17" t="s">
        <v>2282</v>
      </c>
      <c r="C400" s="685">
        <f>C346/C377</f>
        <v>6001.3567447045707</v>
      </c>
    </row>
    <row r="401" spans="1:3">
      <c r="A401" s="17" t="s">
        <v>811</v>
      </c>
      <c r="B401" s="17" t="s">
        <v>2282</v>
      </c>
      <c r="C401" s="307">
        <f>(+C362*1000)/C377</f>
        <v>91483.835005574132</v>
      </c>
    </row>
    <row r="402" spans="1:3">
      <c r="A402" s="17" t="s">
        <v>812</v>
      </c>
      <c r="B402" s="17" t="s">
        <v>2282</v>
      </c>
      <c r="C402" s="686">
        <f>(+C346*100)/(C362*1000)</f>
        <v>6.5600187665273397</v>
      </c>
    </row>
    <row r="404" spans="1:3" ht="18">
      <c r="A404" s="406" t="s">
        <v>3604</v>
      </c>
      <c r="B404" s="406"/>
      <c r="C404" s="406"/>
    </row>
    <row r="405" spans="1:3">
      <c r="A405" s="17" t="s">
        <v>815</v>
      </c>
      <c r="B405" s="17" t="s">
        <v>816</v>
      </c>
      <c r="C405" s="408">
        <f>'320323'!E29</f>
        <v>0</v>
      </c>
    </row>
    <row r="406" spans="1:3">
      <c r="A406" s="17" t="s">
        <v>817</v>
      </c>
      <c r="B406" s="17" t="s">
        <v>818</v>
      </c>
      <c r="C406" s="307">
        <f>'320323'!E49</f>
        <v>0</v>
      </c>
    </row>
    <row r="407" spans="1:3">
      <c r="A407" s="17" t="s">
        <v>819</v>
      </c>
      <c r="B407" s="17" t="s">
        <v>820</v>
      </c>
      <c r="C407" s="307">
        <f>'320323'!K16</f>
        <v>2069741</v>
      </c>
    </row>
    <row r="408" spans="1:3">
      <c r="A408" s="17" t="s">
        <v>821</v>
      </c>
      <c r="B408" s="1542" t="s">
        <v>4531</v>
      </c>
      <c r="C408" s="307">
        <f>'320323'!K33</f>
        <v>436585</v>
      </c>
    </row>
    <row r="409" spans="1:3">
      <c r="A409" s="17" t="s">
        <v>822</v>
      </c>
      <c r="B409" s="1542" t="s">
        <v>4532</v>
      </c>
      <c r="C409" s="307">
        <f>'320323'!K39</f>
        <v>386699310</v>
      </c>
    </row>
    <row r="410" spans="1:3">
      <c r="A410" s="17" t="s">
        <v>763</v>
      </c>
      <c r="B410" s="1542" t="s">
        <v>2282</v>
      </c>
      <c r="C410" s="307">
        <f>SUM(C405:C409)</f>
        <v>389205636</v>
      </c>
    </row>
    <row r="411" spans="1:3">
      <c r="A411" s="17" t="s">
        <v>764</v>
      </c>
      <c r="B411" s="1542" t="s">
        <v>4533</v>
      </c>
      <c r="C411" s="307">
        <f>'320323'!K73</f>
        <v>47009643</v>
      </c>
    </row>
    <row r="412" spans="1:3">
      <c r="A412" s="1542" t="s">
        <v>4423</v>
      </c>
      <c r="B412" s="1542" t="s">
        <v>4424</v>
      </c>
      <c r="C412" s="2596">
        <f>'320323'!P26</f>
        <v>0</v>
      </c>
    </row>
    <row r="413" spans="1:3">
      <c r="A413" s="17" t="s">
        <v>2027</v>
      </c>
      <c r="B413" s="1542" t="s">
        <v>4534</v>
      </c>
      <c r="C413" s="307">
        <f>'320323'!P54</f>
        <v>184037028</v>
      </c>
    </row>
    <row r="414" spans="1:3">
      <c r="A414" s="17" t="s">
        <v>2028</v>
      </c>
      <c r="B414" s="1542" t="s">
        <v>4535</v>
      </c>
      <c r="C414" s="307">
        <f>'320323'!P62+'320323'!P69</f>
        <v>134648986</v>
      </c>
    </row>
    <row r="415" spans="1:3">
      <c r="A415" s="17" t="s">
        <v>2029</v>
      </c>
      <c r="B415" s="1542" t="s">
        <v>4536</v>
      </c>
      <c r="C415" s="307">
        <f>'320323'!P76</f>
        <v>5891577</v>
      </c>
    </row>
    <row r="416" spans="1:3">
      <c r="A416" s="17" t="s">
        <v>2030</v>
      </c>
      <c r="B416" s="1542" t="s">
        <v>4537</v>
      </c>
      <c r="C416" s="307">
        <f>'320323'!V22</f>
        <v>96599131</v>
      </c>
    </row>
    <row r="417" spans="1:4" ht="15.75">
      <c r="A417" s="115" t="s">
        <v>2031</v>
      </c>
      <c r="B417" s="1542" t="s">
        <v>4538</v>
      </c>
      <c r="C417" s="408">
        <f>SUM(C410:C416)</f>
        <v>857392001</v>
      </c>
    </row>
    <row r="418" spans="1:4" ht="15.75">
      <c r="A418" s="17"/>
      <c r="B418" s="115"/>
      <c r="C418" s="115"/>
    </row>
    <row r="420" spans="1:4" ht="18">
      <c r="A420" s="406" t="s">
        <v>2032</v>
      </c>
      <c r="B420" s="69"/>
      <c r="C420" s="406"/>
      <c r="D420" s="406"/>
    </row>
    <row r="421" spans="1:4" ht="18">
      <c r="A421" s="516"/>
      <c r="B421" s="516"/>
      <c r="C421" s="516"/>
      <c r="D421" s="516"/>
    </row>
    <row r="424" spans="1:4" ht="15.75">
      <c r="A424" s="17"/>
      <c r="B424" s="2594" t="s">
        <v>2275</v>
      </c>
    </row>
    <row r="425" spans="1:4" ht="18">
      <c r="A425" s="517"/>
      <c r="B425" s="2594" t="s">
        <v>2276</v>
      </c>
      <c r="C425" s="2594" t="str">
        <f>$C$16</f>
        <v>12/31/2016</v>
      </c>
    </row>
    <row r="426" spans="1:4" ht="18">
      <c r="A426" s="517"/>
      <c r="B426" s="115"/>
      <c r="C426" s="115"/>
    </row>
    <row r="427" spans="1:4">
      <c r="A427" s="17" t="s">
        <v>2033</v>
      </c>
      <c r="B427" s="17" t="s">
        <v>2282</v>
      </c>
      <c r="C427" s="408">
        <f>C356</f>
        <v>1240759071</v>
      </c>
    </row>
    <row r="428" spans="1:4">
      <c r="A428" s="17"/>
      <c r="B428" s="17"/>
      <c r="C428" s="408"/>
    </row>
    <row r="429" spans="1:4">
      <c r="A429" s="17" t="s">
        <v>2034</v>
      </c>
      <c r="B429" s="17" t="s">
        <v>2282</v>
      </c>
      <c r="C429" s="307">
        <f>C371</f>
        <v>17455921</v>
      </c>
    </row>
    <row r="430" spans="1:4">
      <c r="A430" s="17"/>
      <c r="B430" s="17"/>
      <c r="C430" s="307"/>
    </row>
    <row r="431" spans="1:4" ht="15.75">
      <c r="A431" s="71" t="s">
        <v>2035</v>
      </c>
      <c r="B431" s="71"/>
      <c r="C431" s="71"/>
    </row>
    <row r="432" spans="1:4" ht="15.75">
      <c r="A432" s="17"/>
      <c r="B432" s="682"/>
    </row>
    <row r="433" spans="1:3">
      <c r="A433" s="17" t="s">
        <v>2036</v>
      </c>
      <c r="B433" s="17" t="s">
        <v>2282</v>
      </c>
      <c r="C433" s="408">
        <f>C506</f>
        <v>349280451</v>
      </c>
    </row>
    <row r="434" spans="1:3">
      <c r="A434" s="17"/>
      <c r="B434" s="17"/>
      <c r="C434" s="307"/>
    </row>
    <row r="435" spans="1:3">
      <c r="A435" s="17" t="s">
        <v>2037</v>
      </c>
      <c r="B435" s="17" t="s">
        <v>2282</v>
      </c>
      <c r="C435" s="307">
        <f>C511</f>
        <v>154574677</v>
      </c>
    </row>
    <row r="436" spans="1:3">
      <c r="A436" s="17"/>
      <c r="B436" s="17"/>
      <c r="C436" s="307"/>
    </row>
    <row r="437" spans="1:3">
      <c r="A437" s="17" t="s">
        <v>2822</v>
      </c>
      <c r="B437" s="17" t="s">
        <v>2282</v>
      </c>
      <c r="C437" s="307">
        <f>C519</f>
        <v>353536873</v>
      </c>
    </row>
    <row r="438" spans="1:3">
      <c r="A438" s="17"/>
      <c r="B438" s="17"/>
      <c r="C438" s="307"/>
    </row>
    <row r="439" spans="1:3">
      <c r="A439" s="17" t="s">
        <v>2038</v>
      </c>
      <c r="B439" s="17" t="s">
        <v>2282</v>
      </c>
      <c r="C439" s="307">
        <f>C527</f>
        <v>83015456</v>
      </c>
    </row>
    <row r="440" spans="1:3">
      <c r="A440" s="17"/>
      <c r="B440" s="17"/>
      <c r="C440" s="307"/>
    </row>
    <row r="441" spans="1:3">
      <c r="A441" s="17" t="s">
        <v>2039</v>
      </c>
      <c r="B441" s="17" t="s">
        <v>2282</v>
      </c>
      <c r="C441" s="307">
        <f>C173</f>
        <v>55100632</v>
      </c>
    </row>
    <row r="442" spans="1:3">
      <c r="A442" s="17"/>
      <c r="B442" s="17"/>
      <c r="C442" s="307"/>
    </row>
    <row r="443" spans="1:3">
      <c r="A443" s="17" t="s">
        <v>2040</v>
      </c>
      <c r="B443" s="17" t="s">
        <v>2282</v>
      </c>
      <c r="C443" s="307">
        <f>C172</f>
        <v>110271288</v>
      </c>
    </row>
    <row r="444" spans="1:3">
      <c r="A444" s="17"/>
      <c r="B444" s="17" t="s">
        <v>1778</v>
      </c>
      <c r="C444" s="307"/>
    </row>
    <row r="445" spans="1:3">
      <c r="A445" s="17" t="s">
        <v>2041</v>
      </c>
      <c r="B445" s="17" t="s">
        <v>2042</v>
      </c>
      <c r="C445" s="307">
        <f>C447-SUM(C433:C443)</f>
        <v>134979694</v>
      </c>
    </row>
    <row r="446" spans="1:3">
      <c r="B446" s="9" t="s">
        <v>1778</v>
      </c>
    </row>
    <row r="447" spans="1:3">
      <c r="A447" s="17" t="s">
        <v>2043</v>
      </c>
      <c r="B447" s="17" t="s">
        <v>2282</v>
      </c>
      <c r="C447" s="408">
        <f>C427</f>
        <v>1240759071</v>
      </c>
    </row>
    <row r="448" spans="1:3" ht="15.75">
      <c r="A448" s="17"/>
      <c r="B448" s="115"/>
      <c r="C448" s="307"/>
    </row>
    <row r="450" spans="1:3" ht="15.75">
      <c r="A450" s="71" t="s">
        <v>2044</v>
      </c>
      <c r="B450" s="71"/>
      <c r="C450" s="71"/>
    </row>
    <row r="451" spans="1:3">
      <c r="A451" s="69"/>
      <c r="B451" s="69"/>
      <c r="C451" s="69"/>
    </row>
    <row r="453" spans="1:3">
      <c r="A453" s="17" t="s">
        <v>2036</v>
      </c>
      <c r="B453" s="17" t="s">
        <v>2282</v>
      </c>
      <c r="C453" s="687">
        <f>(+C433/C$427)*100</f>
        <v>28.15054583630765</v>
      </c>
    </row>
    <row r="454" spans="1:3">
      <c r="A454" s="17"/>
      <c r="B454" s="17"/>
      <c r="C454" s="687"/>
    </row>
    <row r="455" spans="1:3">
      <c r="A455" s="17" t="s">
        <v>2037</v>
      </c>
      <c r="B455" s="17" t="s">
        <v>2282</v>
      </c>
      <c r="C455" s="687">
        <f>(+C435/C$427)*100</f>
        <v>12.458073498138464</v>
      </c>
    </row>
    <row r="456" spans="1:3">
      <c r="A456" s="17"/>
      <c r="B456" s="17"/>
      <c r="C456" s="687"/>
    </row>
    <row r="457" spans="1:3">
      <c r="A457" s="17" t="s">
        <v>2822</v>
      </c>
      <c r="B457" s="17" t="s">
        <v>2282</v>
      </c>
      <c r="C457" s="687">
        <f>(+C437/C$427)*100</f>
        <v>28.493595675674893</v>
      </c>
    </row>
    <row r="458" spans="1:3">
      <c r="A458" s="17"/>
      <c r="B458" s="17"/>
      <c r="C458" s="687"/>
    </row>
    <row r="459" spans="1:3">
      <c r="A459" s="17" t="s">
        <v>2038</v>
      </c>
      <c r="B459" s="17" t="s">
        <v>2282</v>
      </c>
      <c r="C459" s="687">
        <f>(+C439/C$427)*100</f>
        <v>6.6906991002768175</v>
      </c>
    </row>
    <row r="460" spans="1:3">
      <c r="A460" s="17"/>
      <c r="B460" s="17"/>
      <c r="C460" s="687"/>
    </row>
    <row r="461" spans="1:3">
      <c r="A461" s="17" t="s">
        <v>2039</v>
      </c>
      <c r="B461" s="17" t="s">
        <v>2282</v>
      </c>
      <c r="C461" s="687">
        <f>(+C441/C$427)*100</f>
        <v>4.4408808517185525</v>
      </c>
    </row>
    <row r="462" spans="1:3">
      <c r="A462" s="17"/>
      <c r="B462" s="17"/>
      <c r="C462" s="687"/>
    </row>
    <row r="463" spans="1:3">
      <c r="A463" s="17" t="s">
        <v>2040</v>
      </c>
      <c r="B463" s="17" t="s">
        <v>2282</v>
      </c>
      <c r="C463" s="687">
        <f>(+C443/C$427)*100</f>
        <v>8.8874053454330948</v>
      </c>
    </row>
    <row r="464" spans="1:3">
      <c r="A464" s="17"/>
      <c r="B464" s="17"/>
      <c r="C464" s="687"/>
    </row>
    <row r="465" spans="1:3">
      <c r="A465" s="17" t="s">
        <v>2041</v>
      </c>
      <c r="B465" s="17" t="s">
        <v>2282</v>
      </c>
      <c r="C465" s="687">
        <f>(+C445/C$427)*100</f>
        <v>10.878799692450526</v>
      </c>
    </row>
    <row r="466" spans="1:3">
      <c r="A466" s="17"/>
      <c r="B466" s="17"/>
      <c r="C466" s="687"/>
    </row>
    <row r="467" spans="1:3">
      <c r="A467" s="17" t="s">
        <v>2043</v>
      </c>
      <c r="B467" s="17" t="s">
        <v>2045</v>
      </c>
      <c r="C467" s="687">
        <f>SUM(C453:C466)</f>
        <v>100</v>
      </c>
    </row>
    <row r="468" spans="1:3" ht="15.75">
      <c r="A468" s="17"/>
      <c r="B468" s="115"/>
    </row>
    <row r="470" spans="1:3" ht="15.75">
      <c r="A470" s="71" t="s">
        <v>2046</v>
      </c>
      <c r="B470" s="71"/>
      <c r="C470" s="71"/>
    </row>
    <row r="472" spans="1:3">
      <c r="A472" s="69"/>
      <c r="B472" s="69"/>
      <c r="C472" s="69"/>
    </row>
    <row r="473" spans="1:3">
      <c r="A473" s="17" t="s">
        <v>2036</v>
      </c>
      <c r="B473" s="17" t="s">
        <v>2282</v>
      </c>
      <c r="C473" s="688">
        <f>(+C433/(C$429*1000))*100</f>
        <v>2.0009282294529176</v>
      </c>
    </row>
    <row r="474" spans="1:3">
      <c r="A474" s="17"/>
      <c r="B474" s="17"/>
      <c r="C474" s="688"/>
    </row>
    <row r="475" spans="1:3">
      <c r="A475" s="17" t="s">
        <v>2037</v>
      </c>
      <c r="B475" s="17" t="s">
        <v>2282</v>
      </c>
      <c r="C475" s="688">
        <f>(+C435/(C$429*1000))*100</f>
        <v>0.88551430199529435</v>
      </c>
    </row>
    <row r="476" spans="1:3">
      <c r="A476" s="17"/>
      <c r="B476" s="17"/>
      <c r="C476" s="688"/>
    </row>
    <row r="477" spans="1:3">
      <c r="A477" s="17" t="s">
        <v>2822</v>
      </c>
      <c r="B477" s="17" t="s">
        <v>2282</v>
      </c>
      <c r="C477" s="688">
        <f>(+C437/(C$429*1000))*100</f>
        <v>2.0253120588710272</v>
      </c>
    </row>
    <row r="478" spans="1:3">
      <c r="A478" s="17"/>
      <c r="B478" s="17"/>
      <c r="C478" s="688"/>
    </row>
    <row r="479" spans="1:3">
      <c r="A479" s="17" t="s">
        <v>2038</v>
      </c>
      <c r="B479" s="17" t="s">
        <v>2282</v>
      </c>
      <c r="C479" s="688">
        <f>(+C439/(C$429*1000))*100</f>
        <v>0.47557190479952333</v>
      </c>
    </row>
    <row r="480" spans="1:3">
      <c r="A480" s="17"/>
      <c r="B480" s="17"/>
      <c r="C480" s="688"/>
    </row>
    <row r="481" spans="1:3">
      <c r="A481" s="17" t="s">
        <v>2039</v>
      </c>
      <c r="B481" s="17" t="s">
        <v>2282</v>
      </c>
      <c r="C481" s="688">
        <f>(+C441/(C$429*1000))*100</f>
        <v>0.31565582818574855</v>
      </c>
    </row>
    <row r="482" spans="1:3">
      <c r="A482" s="17"/>
      <c r="B482" s="17"/>
      <c r="C482" s="688"/>
    </row>
    <row r="483" spans="1:3">
      <c r="A483" s="17" t="s">
        <v>2040</v>
      </c>
      <c r="B483" s="17" t="s">
        <v>2282</v>
      </c>
      <c r="C483" s="688">
        <f>(+C443/(C$429*1000))*100</f>
        <v>0.63171280392481155</v>
      </c>
    </row>
    <row r="484" spans="1:3">
      <c r="A484" s="17"/>
      <c r="B484" s="17"/>
      <c r="C484" s="688"/>
    </row>
    <row r="485" spans="1:3">
      <c r="A485" s="17" t="s">
        <v>2041</v>
      </c>
      <c r="B485" s="17" t="s">
        <v>2282</v>
      </c>
      <c r="C485" s="688">
        <f>(+C445/(C$429*1000))*100</f>
        <v>0.77326022499758107</v>
      </c>
    </row>
    <row r="486" spans="1:3">
      <c r="A486" s="17"/>
      <c r="B486" s="17"/>
      <c r="C486" s="688"/>
    </row>
    <row r="487" spans="1:3">
      <c r="A487" s="17" t="s">
        <v>2043</v>
      </c>
      <c r="B487" s="17" t="s">
        <v>2047</v>
      </c>
      <c r="C487" s="688">
        <f>SUM(C473:C486)</f>
        <v>7.1079553522269041</v>
      </c>
    </row>
    <row r="488" spans="1:3" ht="15.75">
      <c r="A488" s="19"/>
      <c r="B488" s="115"/>
    </row>
    <row r="490" spans="1:3">
      <c r="A490" s="9" t="s">
        <v>2048</v>
      </c>
    </row>
    <row r="494" spans="1:3" ht="15.75">
      <c r="A494" s="115" t="s">
        <v>2049</v>
      </c>
    </row>
    <row r="496" spans="1:3" ht="15.75">
      <c r="A496" s="17"/>
      <c r="B496" s="2594" t="s">
        <v>2275</v>
      </c>
    </row>
    <row r="497" spans="1:3" ht="15.75">
      <c r="A497" s="17"/>
      <c r="B497" s="2594" t="s">
        <v>2276</v>
      </c>
      <c r="C497" s="2594" t="str">
        <f>$C$16</f>
        <v>12/31/2016</v>
      </c>
    </row>
    <row r="498" spans="1:3" ht="15.75">
      <c r="A498" s="689" t="s">
        <v>2036</v>
      </c>
      <c r="B498" s="17"/>
      <c r="C498" s="307"/>
    </row>
    <row r="499" spans="1:3">
      <c r="A499" s="17" t="s">
        <v>2050</v>
      </c>
      <c r="B499" s="17" t="s">
        <v>2051</v>
      </c>
      <c r="C499" s="307">
        <f>'320323'!E13</f>
        <v>0</v>
      </c>
    </row>
    <row r="500" spans="1:3">
      <c r="A500" s="17" t="s">
        <v>2052</v>
      </c>
      <c r="B500" s="17" t="s">
        <v>2053</v>
      </c>
      <c r="C500" s="307">
        <f>'320323'!E33</f>
        <v>0</v>
      </c>
    </row>
    <row r="501" spans="1:3">
      <c r="A501" s="17" t="s">
        <v>2054</v>
      </c>
      <c r="B501" s="17" t="s">
        <v>2055</v>
      </c>
      <c r="C501" s="307">
        <f>'320323'!E53</f>
        <v>0</v>
      </c>
    </row>
    <row r="502" spans="1:3">
      <c r="A502" s="17" t="s">
        <v>2056</v>
      </c>
      <c r="B502" s="17" t="s">
        <v>2057</v>
      </c>
      <c r="C502" s="307">
        <f>'320323'!K20</f>
        <v>24532</v>
      </c>
    </row>
    <row r="503" spans="1:3">
      <c r="A503" s="17" t="s">
        <v>3319</v>
      </c>
      <c r="B503" s="1542" t="s">
        <v>4539</v>
      </c>
      <c r="C503" s="307">
        <f>'320323'!K35</f>
        <v>349255919</v>
      </c>
    </row>
    <row r="504" spans="1:3">
      <c r="A504" s="17" t="s">
        <v>2058</v>
      </c>
      <c r="B504" s="17" t="s">
        <v>2282</v>
      </c>
      <c r="C504" s="307">
        <f>SUM(C499:C503)</f>
        <v>349280451</v>
      </c>
    </row>
    <row r="505" spans="1:3">
      <c r="A505" s="17" t="s">
        <v>2059</v>
      </c>
      <c r="B505" s="17"/>
      <c r="C505" s="307"/>
    </row>
    <row r="506" spans="1:3">
      <c r="A506" s="17" t="s">
        <v>2060</v>
      </c>
      <c r="B506" s="17" t="s">
        <v>2282</v>
      </c>
      <c r="C506" s="307">
        <f>C504-C505</f>
        <v>349280451</v>
      </c>
    </row>
    <row r="507" spans="1:3">
      <c r="A507" s="17"/>
      <c r="B507" s="17"/>
      <c r="C507" s="307"/>
    </row>
    <row r="508" spans="1:3" ht="15.75">
      <c r="A508" s="689" t="s">
        <v>2037</v>
      </c>
      <c r="B508" s="17"/>
      <c r="C508" s="307"/>
    </row>
    <row r="509" spans="1:3">
      <c r="A509" s="17" t="s">
        <v>2061</v>
      </c>
      <c r="B509" s="1542" t="s">
        <v>4542</v>
      </c>
      <c r="C509" s="307">
        <f>'354355'!F42</f>
        <v>153659140</v>
      </c>
    </row>
    <row r="510" spans="1:3">
      <c r="A510" s="17" t="s">
        <v>2062</v>
      </c>
      <c r="B510" s="1542" t="s">
        <v>4541</v>
      </c>
      <c r="C510" s="307">
        <f>'320323'!V12</f>
        <v>915537</v>
      </c>
    </row>
    <row r="511" spans="1:3">
      <c r="A511" s="17" t="s">
        <v>2063</v>
      </c>
      <c r="B511" s="17" t="s">
        <v>2282</v>
      </c>
      <c r="C511" s="307">
        <f>SUM(C509:C510)</f>
        <v>154574677</v>
      </c>
    </row>
    <row r="512" spans="1:3">
      <c r="A512" s="17"/>
      <c r="B512" s="17"/>
      <c r="C512" s="307"/>
    </row>
    <row r="513" spans="1:3" ht="15.75">
      <c r="A513" s="689" t="s">
        <v>2822</v>
      </c>
      <c r="B513" s="17"/>
      <c r="C513" s="307"/>
    </row>
    <row r="514" spans="1:3">
      <c r="A514" s="17" t="s">
        <v>2064</v>
      </c>
      <c r="B514" s="1542" t="s">
        <v>4540</v>
      </c>
      <c r="C514" s="307">
        <f>'320323'!V24</f>
        <v>857392001</v>
      </c>
    </row>
    <row r="515" spans="1:3">
      <c r="A515" s="17" t="s">
        <v>3724</v>
      </c>
      <c r="B515" s="17" t="s">
        <v>2282</v>
      </c>
      <c r="C515" s="307">
        <f>C504</f>
        <v>349280451</v>
      </c>
    </row>
    <row r="516" spans="1:3">
      <c r="A516" s="17" t="s">
        <v>3725</v>
      </c>
      <c r="B516" s="17" t="s">
        <v>2282</v>
      </c>
      <c r="C516" s="307">
        <f>C511</f>
        <v>154574677</v>
      </c>
    </row>
    <row r="517" spans="1:3">
      <c r="A517" s="17" t="s">
        <v>3726</v>
      </c>
      <c r="B517" s="17" t="s">
        <v>2282</v>
      </c>
      <c r="C517" s="307">
        <f>C174</f>
        <v>0</v>
      </c>
    </row>
    <row r="518" spans="1:3">
      <c r="A518" s="17" t="s">
        <v>3727</v>
      </c>
      <c r="B518" s="17" t="s">
        <v>2282</v>
      </c>
      <c r="C518" s="307">
        <f>C175</f>
        <v>0</v>
      </c>
    </row>
    <row r="519" spans="1:3">
      <c r="A519" s="17" t="s">
        <v>3728</v>
      </c>
      <c r="B519" s="17" t="s">
        <v>2282</v>
      </c>
      <c r="C519" s="307">
        <f>C514-SUM(C515:C517)+C518</f>
        <v>353536873</v>
      </c>
    </row>
    <row r="521" spans="1:3" ht="15.75">
      <c r="A521" s="689" t="s">
        <v>3729</v>
      </c>
      <c r="B521" s="17"/>
      <c r="C521" s="307"/>
    </row>
    <row r="522" spans="1:3">
      <c r="A522" s="17" t="s">
        <v>3730</v>
      </c>
      <c r="B522" s="17" t="s">
        <v>2282</v>
      </c>
      <c r="C522" s="307">
        <f>C166</f>
        <v>80041899</v>
      </c>
    </row>
    <row r="523" spans="1:3">
      <c r="A523" s="17" t="s">
        <v>3731</v>
      </c>
      <c r="B523" s="17" t="s">
        <v>2282</v>
      </c>
      <c r="C523" s="307">
        <f>C168</f>
        <v>4794164</v>
      </c>
    </row>
    <row r="524" spans="1:3">
      <c r="A524" s="17" t="s">
        <v>3732</v>
      </c>
      <c r="B524" s="17" t="s">
        <v>2282</v>
      </c>
      <c r="C524" s="307">
        <f>C169</f>
        <v>-1820607</v>
      </c>
    </row>
    <row r="525" spans="1:3">
      <c r="A525" s="17" t="s">
        <v>3733</v>
      </c>
      <c r="B525" s="17" t="s">
        <v>2282</v>
      </c>
      <c r="C525" s="307">
        <f>C170</f>
        <v>0</v>
      </c>
    </row>
    <row r="526" spans="1:3">
      <c r="A526" s="17" t="s">
        <v>3734</v>
      </c>
      <c r="B526" s="17" t="s">
        <v>2282</v>
      </c>
      <c r="C526" s="307">
        <f>C171</f>
        <v>0</v>
      </c>
    </row>
    <row r="527" spans="1:3">
      <c r="A527" s="17" t="s">
        <v>3735</v>
      </c>
      <c r="B527" s="17"/>
      <c r="C527" s="307">
        <f>SUM(C522:C526)</f>
        <v>83015456</v>
      </c>
    </row>
    <row r="529" spans="1:5" ht="15.75">
      <c r="A529" s="689" t="s">
        <v>3736</v>
      </c>
    </row>
    <row r="530" spans="1:5">
      <c r="A530" s="17" t="s">
        <v>3737</v>
      </c>
      <c r="B530" s="17"/>
      <c r="C530" s="307">
        <f>C504</f>
        <v>349280451</v>
      </c>
    </row>
    <row r="531" spans="1:5">
      <c r="A531" s="17" t="s">
        <v>3738</v>
      </c>
      <c r="B531" s="17"/>
      <c r="C531" s="307">
        <f>C371</f>
        <v>17455921</v>
      </c>
    </row>
    <row r="532" spans="1:5">
      <c r="A532" s="17" t="s">
        <v>3739</v>
      </c>
      <c r="B532" s="17"/>
      <c r="C532" s="690">
        <f>IF(ISERR(C530/C531/1000)," ",C530/C531/1000)</f>
        <v>2.0009282294529175E-2</v>
      </c>
    </row>
    <row r="533" spans="1:5">
      <c r="A533" s="17" t="s">
        <v>2225</v>
      </c>
      <c r="B533" s="17"/>
      <c r="C533" s="307">
        <f>C365</f>
        <v>1943941</v>
      </c>
    </row>
    <row r="534" spans="1:5">
      <c r="A534" s="17" t="s">
        <v>2226</v>
      </c>
      <c r="B534" s="17"/>
      <c r="C534" s="307">
        <f>C532*C533*1000</f>
        <v>38896864.232909344</v>
      </c>
    </row>
    <row r="537" spans="1:5" ht="18">
      <c r="A537" s="406" t="s">
        <v>2227</v>
      </c>
      <c r="B537" s="69"/>
      <c r="C537" s="69"/>
      <c r="D537" s="17"/>
      <c r="E537" s="69"/>
    </row>
    <row r="538" spans="1:5" ht="18">
      <c r="A538" s="406"/>
      <c r="B538" s="69"/>
      <c r="C538" s="69"/>
      <c r="D538" s="69"/>
      <c r="E538" s="69"/>
    </row>
    <row r="539" spans="1:5" ht="18">
      <c r="A539" s="406"/>
      <c r="B539" s="69"/>
      <c r="C539" s="69"/>
      <c r="D539" s="69"/>
      <c r="E539" s="69"/>
    </row>
    <row r="541" spans="1:5" ht="15.75">
      <c r="A541" s="17"/>
      <c r="B541" s="17"/>
      <c r="C541" s="115"/>
      <c r="D541" s="115"/>
    </row>
    <row r="542" spans="1:5" ht="15.75">
      <c r="A542" s="17"/>
      <c r="B542" s="2594" t="s">
        <v>2275</v>
      </c>
      <c r="C542" s="17"/>
      <c r="D542" s="115"/>
      <c r="E542" s="115"/>
    </row>
    <row r="543" spans="1:5" ht="15.75">
      <c r="A543" s="17"/>
      <c r="B543" s="2594" t="s">
        <v>2276</v>
      </c>
      <c r="C543" s="2594" t="str">
        <f>$C$16</f>
        <v>12/31/2016</v>
      </c>
      <c r="D543" s="17"/>
      <c r="E543" s="115"/>
    </row>
    <row r="544" spans="1:5" ht="15.75">
      <c r="A544" s="17"/>
      <c r="B544" s="2594"/>
      <c r="C544" s="115"/>
      <c r="D544" s="17"/>
      <c r="E544" s="115"/>
    </row>
    <row r="545" spans="1:5" ht="15.75">
      <c r="A545" s="71" t="s">
        <v>2228</v>
      </c>
      <c r="B545" s="71"/>
      <c r="C545" s="71"/>
      <c r="D545" s="71"/>
      <c r="E545" s="71"/>
    </row>
    <row r="546" spans="1:5" ht="15.75">
      <c r="A546" s="71"/>
      <c r="B546" s="71"/>
      <c r="C546" s="115"/>
      <c r="D546" s="115"/>
      <c r="E546" s="71"/>
    </row>
    <row r="547" spans="1:5">
      <c r="A547" s="17" t="s">
        <v>2229</v>
      </c>
      <c r="B547" s="17" t="s">
        <v>2230</v>
      </c>
      <c r="C547" s="17">
        <f>'204207'!I31</f>
        <v>21906326</v>
      </c>
      <c r="D547" s="408"/>
      <c r="E547" s="408"/>
    </row>
    <row r="548" spans="1:5">
      <c r="A548" s="9" t="s">
        <v>2231</v>
      </c>
    </row>
    <row r="549" spans="1:5">
      <c r="A549" s="9" t="s">
        <v>3642</v>
      </c>
      <c r="B549" s="9" t="s">
        <v>4680</v>
      </c>
      <c r="C549" s="9">
        <f>'204207'!I42</f>
        <v>658460</v>
      </c>
    </row>
    <row r="550" spans="1:5">
      <c r="A550" s="9" t="s">
        <v>3644</v>
      </c>
      <c r="B550" s="9" t="s">
        <v>4681</v>
      </c>
      <c r="C550" s="9">
        <f>'204207'!I51</f>
        <v>0</v>
      </c>
    </row>
    <row r="551" spans="1:5">
      <c r="A551" s="9" t="s">
        <v>2232</v>
      </c>
      <c r="B551" s="9" t="s">
        <v>4682</v>
      </c>
      <c r="C551" s="9">
        <f>'204207'!I61</f>
        <v>132867806</v>
      </c>
    </row>
    <row r="552" spans="1:5">
      <c r="A552" s="9" t="s">
        <v>2162</v>
      </c>
      <c r="B552" s="1460" t="s">
        <v>4543</v>
      </c>
      <c r="C552" s="9">
        <f>'204207'!I83</f>
        <v>444060</v>
      </c>
    </row>
    <row r="553" spans="1:5">
      <c r="A553" s="9" t="s">
        <v>1363</v>
      </c>
      <c r="B553" s="1460" t="s">
        <v>4544</v>
      </c>
      <c r="C553" s="9">
        <f>'204207'!I97</f>
        <v>1042191013</v>
      </c>
    </row>
    <row r="554" spans="1:5">
      <c r="A554" s="9" t="s">
        <v>1364</v>
      </c>
      <c r="B554" s="1460" t="s">
        <v>4545</v>
      </c>
      <c r="C554" s="9">
        <f>'204207'!I114</f>
        <v>2451322959</v>
      </c>
    </row>
    <row r="555" spans="1:5">
      <c r="A555" s="1460" t="s">
        <v>4426</v>
      </c>
      <c r="B555" s="1460" t="s">
        <v>4425</v>
      </c>
      <c r="C555" s="2599">
        <f>'204207'!I123</f>
        <v>0</v>
      </c>
    </row>
    <row r="556" spans="1:5">
      <c r="A556" s="9" t="s">
        <v>1365</v>
      </c>
      <c r="B556" s="1460" t="s">
        <v>4546</v>
      </c>
      <c r="C556" s="9">
        <f>'204207'!I138</f>
        <v>180974456</v>
      </c>
    </row>
    <row r="557" spans="1:5">
      <c r="A557" s="9" t="s">
        <v>2791</v>
      </c>
      <c r="B557" s="9" t="s">
        <v>2792</v>
      </c>
      <c r="C557" s="9">
        <f>'200201'!E13</f>
        <v>0</v>
      </c>
    </row>
    <row r="558" spans="1:5">
      <c r="A558" s="9" t="s">
        <v>2793</v>
      </c>
      <c r="B558" s="9" t="s">
        <v>2794</v>
      </c>
      <c r="C558" s="9">
        <f>'200201'!E15</f>
        <v>0</v>
      </c>
    </row>
    <row r="559" spans="1:5">
      <c r="A559" s="9" t="s">
        <v>2795</v>
      </c>
      <c r="B559" s="9" t="s">
        <v>2796</v>
      </c>
      <c r="C559" s="9">
        <f>'202203'!H21+SUM('202203'!H25:H27)</f>
        <v>0</v>
      </c>
    </row>
    <row r="561" spans="1:5" ht="15.75">
      <c r="A561" s="115" t="s">
        <v>1504</v>
      </c>
      <c r="B561" s="17" t="s">
        <v>1505</v>
      </c>
      <c r="C561" s="9">
        <f>SUM(C547:D559)</f>
        <v>3830365080</v>
      </c>
    </row>
    <row r="562" spans="1:5">
      <c r="B562" s="9" t="s">
        <v>1506</v>
      </c>
    </row>
    <row r="563" spans="1:5">
      <c r="A563" s="9" t="s">
        <v>2994</v>
      </c>
      <c r="B563" s="9" t="s">
        <v>1507</v>
      </c>
      <c r="C563" s="9">
        <f>'200201'!E17</f>
        <v>0</v>
      </c>
    </row>
    <row r="564" spans="1:5">
      <c r="A564" s="9" t="s">
        <v>2995</v>
      </c>
      <c r="B564" s="9" t="s">
        <v>1508</v>
      </c>
      <c r="C564" s="9">
        <f>'200201'!E18</f>
        <v>1327628</v>
      </c>
    </row>
    <row r="565" spans="1:5">
      <c r="A565" s="9" t="s">
        <v>1287</v>
      </c>
      <c r="B565" s="9" t="s">
        <v>1509</v>
      </c>
      <c r="C565" s="9">
        <f>'200201'!E19</f>
        <v>206296357</v>
      </c>
    </row>
    <row r="566" spans="1:5">
      <c r="A566" s="9" t="s">
        <v>2996</v>
      </c>
      <c r="B566" s="9" t="s">
        <v>1510</v>
      </c>
      <c r="C566" s="9">
        <f>'200201'!E20</f>
        <v>0</v>
      </c>
    </row>
    <row r="568" spans="1:5" ht="15.75">
      <c r="A568" s="115" t="s">
        <v>1511</v>
      </c>
      <c r="B568" s="17" t="s">
        <v>1512</v>
      </c>
      <c r="C568" s="9">
        <f>SUM(C561:C566)</f>
        <v>4037989065</v>
      </c>
    </row>
    <row r="569" spans="1:5" ht="15.75">
      <c r="A569" s="115"/>
      <c r="B569" s="9" t="s">
        <v>1506</v>
      </c>
    </row>
    <row r="570" spans="1:5">
      <c r="A570" s="9" t="s">
        <v>1513</v>
      </c>
      <c r="B570" s="9" t="s">
        <v>1514</v>
      </c>
      <c r="C570" s="9">
        <f>'200201'!E42+'202203'!H28</f>
        <v>1968731514</v>
      </c>
    </row>
    <row r="572" spans="1:5" ht="15.75">
      <c r="A572" s="115" t="s">
        <v>1515</v>
      </c>
      <c r="B572" s="17" t="s">
        <v>2282</v>
      </c>
      <c r="C572" s="408">
        <f>C568-C570</f>
        <v>2069257551</v>
      </c>
      <c r="D572" s="408"/>
    </row>
    <row r="573" spans="1:5" ht="15.75">
      <c r="A573" s="17"/>
      <c r="B573" s="115"/>
      <c r="C573" s="115"/>
    </row>
    <row r="574" spans="1:5" ht="15.75">
      <c r="A574" s="71" t="s">
        <v>1516</v>
      </c>
      <c r="B574" s="71"/>
      <c r="C574" s="71"/>
      <c r="D574" s="71"/>
      <c r="E574" s="71"/>
    </row>
    <row r="576" spans="1:5">
      <c r="A576" s="17" t="s">
        <v>1517</v>
      </c>
      <c r="B576" s="2592" t="s">
        <v>2282</v>
      </c>
      <c r="C576" s="688">
        <f>C606/C608</f>
        <v>0.99325263500367855</v>
      </c>
      <c r="D576" s="17"/>
      <c r="E576" s="688"/>
    </row>
    <row r="577" spans="1:5">
      <c r="A577" s="17"/>
      <c r="B577" s="2592"/>
    </row>
    <row r="578" spans="1:5">
      <c r="A578" s="17" t="s">
        <v>1757</v>
      </c>
      <c r="B578" s="2592" t="s">
        <v>2282</v>
      </c>
      <c r="C578" s="408">
        <f>C610</f>
        <v>2447101710</v>
      </c>
      <c r="D578" s="17"/>
      <c r="E578" s="408"/>
    </row>
    <row r="579" spans="1:5">
      <c r="A579" s="17"/>
      <c r="B579" s="2592"/>
    </row>
    <row r="580" spans="1:5">
      <c r="A580" s="293" t="s">
        <v>1518</v>
      </c>
      <c r="B580" s="2592"/>
    </row>
    <row r="581" spans="1:5">
      <c r="A581" s="17" t="s">
        <v>1519</v>
      </c>
      <c r="B581" s="2592" t="s">
        <v>2282</v>
      </c>
      <c r="C581" s="691">
        <f>C612/C610</f>
        <v>0.51038395825402783</v>
      </c>
      <c r="D581" s="17"/>
      <c r="E581" s="691"/>
    </row>
    <row r="582" spans="1:5">
      <c r="A582" s="17" t="s">
        <v>1520</v>
      </c>
      <c r="B582" s="2592" t="s">
        <v>2282</v>
      </c>
      <c r="C582" s="691">
        <f>C614/C610</f>
        <v>0</v>
      </c>
      <c r="D582" s="17"/>
      <c r="E582" s="691"/>
    </row>
    <row r="583" spans="1:5">
      <c r="A583" s="17" t="s">
        <v>1521</v>
      </c>
      <c r="B583" s="2592" t="s">
        <v>2282</v>
      </c>
      <c r="C583" s="691">
        <f>C616/C610</f>
        <v>0.48720502630844881</v>
      </c>
      <c r="D583" s="17"/>
      <c r="E583" s="691"/>
    </row>
    <row r="584" spans="1:5">
      <c r="A584" s="17" t="s">
        <v>1522</v>
      </c>
      <c r="B584" s="2592" t="s">
        <v>2282</v>
      </c>
      <c r="C584" s="691">
        <f>C618/C610</f>
        <v>2.4110154375234366E-3</v>
      </c>
      <c r="D584" s="17"/>
      <c r="E584" s="691"/>
    </row>
    <row r="585" spans="1:5">
      <c r="A585" s="17"/>
      <c r="B585" s="2592"/>
      <c r="C585" s="692"/>
      <c r="D585" s="17"/>
      <c r="E585" s="692"/>
    </row>
    <row r="586" spans="1:5">
      <c r="A586" s="17" t="s">
        <v>1523</v>
      </c>
      <c r="B586" s="2592" t="s">
        <v>2282</v>
      </c>
      <c r="C586" s="688">
        <f>C620/C622</f>
        <v>4.5090998076378286</v>
      </c>
      <c r="D586" s="17"/>
      <c r="E586" s="688"/>
    </row>
    <row r="587" spans="1:5">
      <c r="A587" s="17"/>
      <c r="B587" s="2592"/>
    </row>
    <row r="588" spans="1:5">
      <c r="A588" s="17" t="s">
        <v>1524</v>
      </c>
      <c r="B588" s="2592" t="s">
        <v>2282</v>
      </c>
      <c r="C588" s="691">
        <f>C624/C626</f>
        <v>0.63085014677948303</v>
      </c>
      <c r="D588" s="17"/>
      <c r="E588" s="691"/>
    </row>
    <row r="589" spans="1:5">
      <c r="A589" s="17"/>
      <c r="B589" s="2592"/>
      <c r="C589" s="691"/>
      <c r="D589" s="17"/>
      <c r="E589" s="691"/>
    </row>
    <row r="590" spans="1:5">
      <c r="A590" s="17" t="s">
        <v>1525</v>
      </c>
      <c r="B590" s="2592" t="s">
        <v>2282</v>
      </c>
      <c r="C590" s="691">
        <f>C626/C616</f>
        <v>9.9717475316613055E-2</v>
      </c>
      <c r="D590" s="17"/>
      <c r="E590" s="691"/>
    </row>
    <row r="591" spans="1:5">
      <c r="A591" s="17"/>
      <c r="B591" s="2592"/>
    </row>
    <row r="592" spans="1:5">
      <c r="A592" s="17" t="s">
        <v>1526</v>
      </c>
      <c r="B592" s="2592"/>
    </row>
    <row r="593" spans="1:5">
      <c r="A593" s="17" t="s">
        <v>1527</v>
      </c>
      <c r="B593" s="2592" t="s">
        <v>2282</v>
      </c>
      <c r="C593" s="691">
        <f>C628/C630</f>
        <v>1.5009151993739089</v>
      </c>
      <c r="D593" s="17"/>
      <c r="E593" s="691"/>
    </row>
    <row r="594" spans="1:5">
      <c r="A594" s="17"/>
      <c r="B594" s="2592"/>
      <c r="C594" s="691"/>
      <c r="D594" s="17"/>
      <c r="E594" s="691"/>
    </row>
    <row r="595" spans="1:5">
      <c r="A595" s="17" t="s">
        <v>1528</v>
      </c>
      <c r="B595" s="2592" t="s">
        <v>2282</v>
      </c>
      <c r="C595" s="685">
        <f>C626/C632</f>
        <v>1.8429700022215685</v>
      </c>
      <c r="D595" s="17"/>
      <c r="E595" s="685"/>
    </row>
    <row r="596" spans="1:5">
      <c r="A596" s="17"/>
      <c r="B596" s="2592"/>
      <c r="C596" s="685"/>
      <c r="D596" s="17"/>
      <c r="E596" s="685"/>
    </row>
    <row r="597" spans="1:5">
      <c r="A597" s="17" t="s">
        <v>1529</v>
      </c>
      <c r="B597" s="2592" t="s">
        <v>2282</v>
      </c>
      <c r="C597" s="685">
        <f>C616/C632</f>
        <v>18.481915996869684</v>
      </c>
      <c r="D597" s="17"/>
      <c r="E597" s="685"/>
    </row>
    <row r="598" spans="1:5">
      <c r="A598" s="17"/>
      <c r="B598" s="2592"/>
      <c r="C598" s="685"/>
      <c r="D598" s="17"/>
      <c r="E598" s="685"/>
    </row>
    <row r="599" spans="1:5">
      <c r="A599" s="17" t="s">
        <v>1530</v>
      </c>
      <c r="B599" s="2592" t="s">
        <v>2282</v>
      </c>
      <c r="C599" s="685">
        <f>C624/C632</f>
        <v>1.1626378964116608</v>
      </c>
      <c r="D599" s="17"/>
      <c r="E599" s="685"/>
    </row>
    <row r="600" spans="1:5">
      <c r="A600" s="17"/>
      <c r="B600" s="2592"/>
      <c r="C600" s="685"/>
      <c r="D600" s="17"/>
      <c r="E600" s="685"/>
    </row>
    <row r="601" spans="1:5">
      <c r="A601" s="17" t="s">
        <v>1531</v>
      </c>
      <c r="B601" s="2592" t="s">
        <v>2282</v>
      </c>
      <c r="C601" s="691">
        <f>C634/C610</f>
        <v>0.33556318343629454</v>
      </c>
      <c r="D601" s="17"/>
      <c r="E601" s="691"/>
    </row>
    <row r="604" spans="1:5" ht="15.75">
      <c r="A604" s="17"/>
      <c r="B604" s="2594" t="s">
        <v>1532</v>
      </c>
    </row>
    <row r="605" spans="1:5" ht="15.75">
      <c r="A605" s="17"/>
      <c r="B605" s="2594" t="s">
        <v>1533</v>
      </c>
      <c r="C605" s="2594" t="str">
        <f>$C$16</f>
        <v>12/31/2016</v>
      </c>
    </row>
    <row r="606" spans="1:5">
      <c r="A606" s="9" t="s">
        <v>1534</v>
      </c>
      <c r="B606" s="9" t="s">
        <v>1535</v>
      </c>
      <c r="C606" s="9">
        <f>C64</f>
        <v>380626883</v>
      </c>
    </row>
    <row r="608" spans="1:5">
      <c r="A608" s="9" t="s">
        <v>1536</v>
      </c>
      <c r="B608" s="9" t="s">
        <v>1537</v>
      </c>
      <c r="C608" s="9">
        <f>C128</f>
        <v>383212558</v>
      </c>
    </row>
    <row r="610" spans="1:3">
      <c r="A610" s="9" t="s">
        <v>1757</v>
      </c>
      <c r="B610" s="9" t="s">
        <v>2282</v>
      </c>
      <c r="C610" s="9">
        <f>SUM(C612:C618)</f>
        <v>2447101710</v>
      </c>
    </row>
    <row r="612" spans="1:3">
      <c r="A612" s="9" t="s">
        <v>1653</v>
      </c>
      <c r="B612" s="9" t="s">
        <v>1538</v>
      </c>
      <c r="C612" s="9">
        <f>C111</f>
        <v>1248961457</v>
      </c>
    </row>
    <row r="614" spans="1:3">
      <c r="A614" s="9" t="s">
        <v>1755</v>
      </c>
      <c r="B614" s="9" t="s">
        <v>1539</v>
      </c>
      <c r="C614" s="9">
        <f>C91</f>
        <v>0</v>
      </c>
    </row>
    <row r="616" spans="1:3">
      <c r="A616" s="9" t="s">
        <v>1540</v>
      </c>
      <c r="B616" s="9" t="s">
        <v>1541</v>
      </c>
      <c r="C616" s="9">
        <f>C102-C91</f>
        <v>1192240253</v>
      </c>
    </row>
    <row r="617" spans="1:3">
      <c r="A617" s="9" t="s">
        <v>1542</v>
      </c>
    </row>
    <row r="618" spans="1:3">
      <c r="A618" s="9" t="s">
        <v>1543</v>
      </c>
      <c r="B618" s="9" t="s">
        <v>1544</v>
      </c>
      <c r="C618" s="9">
        <f>C114+C116+C122</f>
        <v>5900000</v>
      </c>
    </row>
    <row r="620" spans="1:3">
      <c r="A620" s="9" t="s">
        <v>1545</v>
      </c>
      <c r="B620" s="9" t="s">
        <v>1546</v>
      </c>
      <c r="C620" s="9">
        <f>C645</f>
        <v>271271940</v>
      </c>
    </row>
    <row r="622" spans="1:3">
      <c r="A622" s="9" t="s">
        <v>1547</v>
      </c>
      <c r="B622" s="9" t="s">
        <v>1548</v>
      </c>
      <c r="C622" s="9">
        <f>C248</f>
        <v>60160997</v>
      </c>
    </row>
    <row r="624" spans="1:3">
      <c r="A624" s="9" t="s">
        <v>782</v>
      </c>
      <c r="B624" s="9" t="s">
        <v>1549</v>
      </c>
      <c r="C624" s="2590">
        <f>C268</f>
        <v>75000000</v>
      </c>
    </row>
    <row r="626" spans="1:5">
      <c r="A626" s="9" t="s">
        <v>2000</v>
      </c>
      <c r="B626" s="9" t="s">
        <v>1550</v>
      </c>
      <c r="C626" s="9">
        <f>C249-C267</f>
        <v>118887188</v>
      </c>
    </row>
    <row r="627" spans="1:5">
      <c r="A627" s="9" t="s">
        <v>1551</v>
      </c>
    </row>
    <row r="628" spans="1:5">
      <c r="A628" s="9" t="s">
        <v>1552</v>
      </c>
      <c r="B628" s="9" t="s">
        <v>1553</v>
      </c>
      <c r="C628" s="9">
        <f>C300</f>
        <v>346742480</v>
      </c>
    </row>
    <row r="630" spans="1:5">
      <c r="A630" s="9" t="s">
        <v>1554</v>
      </c>
      <c r="B630" s="9" t="s">
        <v>1555</v>
      </c>
      <c r="C630" s="9">
        <f>-C303</f>
        <v>231020700</v>
      </c>
    </row>
    <row r="632" spans="1:5">
      <c r="A632" s="17" t="s">
        <v>1556</v>
      </c>
      <c r="B632" s="17" t="s">
        <v>1557</v>
      </c>
      <c r="C632" s="307">
        <f>'250251'!G40</f>
        <v>64508477</v>
      </c>
      <c r="D632" s="17"/>
      <c r="E632" s="686"/>
    </row>
    <row r="634" spans="1:5">
      <c r="A634" s="9" t="s">
        <v>1558</v>
      </c>
      <c r="B634" s="9" t="s">
        <v>1559</v>
      </c>
      <c r="C634" s="9">
        <f>C73-C132</f>
        <v>821157240</v>
      </c>
    </row>
    <row r="636" spans="1:5">
      <c r="A636" s="9" t="s">
        <v>1560</v>
      </c>
      <c r="B636" s="9" t="s">
        <v>1561</v>
      </c>
      <c r="C636" s="9">
        <f>'320323'!V44</f>
        <v>1535</v>
      </c>
    </row>
    <row r="638" spans="1:5">
      <c r="A638" s="293" t="s">
        <v>1562</v>
      </c>
    </row>
    <row r="639" spans="1:5">
      <c r="A639" s="9" t="s">
        <v>1563</v>
      </c>
      <c r="B639" s="9" t="s">
        <v>1564</v>
      </c>
      <c r="C639" s="9">
        <f>C209</f>
        <v>172341700</v>
      </c>
    </row>
    <row r="640" spans="1:5">
      <c r="A640" s="9" t="s">
        <v>1565</v>
      </c>
      <c r="B640" s="9" t="s">
        <v>1566</v>
      </c>
      <c r="C640" s="9">
        <f>C173</f>
        <v>55100632</v>
      </c>
    </row>
    <row r="641" spans="1:3">
      <c r="A641" s="9" t="s">
        <v>1567</v>
      </c>
      <c r="B641" s="9" t="s">
        <v>1568</v>
      </c>
      <c r="C641" s="9">
        <f>C196</f>
        <v>33368062</v>
      </c>
    </row>
    <row r="642" spans="1:3">
      <c r="A642" s="9" t="s">
        <v>1569</v>
      </c>
      <c r="B642" s="9" t="s">
        <v>1570</v>
      </c>
      <c r="C642" s="9">
        <f>C228</f>
        <v>11669356</v>
      </c>
    </row>
    <row r="643" spans="1:3">
      <c r="A643" s="9" t="s">
        <v>1571</v>
      </c>
      <c r="B643" s="9" t="s">
        <v>1572</v>
      </c>
      <c r="C643" s="9">
        <f>C234</f>
        <v>1054388</v>
      </c>
    </row>
    <row r="644" spans="1:3">
      <c r="A644" s="9" t="s">
        <v>1573</v>
      </c>
      <c r="B644" s="9" t="s">
        <v>1574</v>
      </c>
      <c r="C644" s="9">
        <f>C237</f>
        <v>153422</v>
      </c>
    </row>
    <row r="645" spans="1:3">
      <c r="A645" s="9" t="s">
        <v>1575</v>
      </c>
      <c r="B645" s="9" t="s">
        <v>2282</v>
      </c>
      <c r="C645" s="9">
        <f>SUM(C639:C642)-C643-C644</f>
        <v>271271940</v>
      </c>
    </row>
  </sheetData>
  <pageMargins left="0.5" right="0.5" top="0.5" bottom="0.5" header="0.5" footer="0.5"/>
  <pageSetup scale="55" orientation="portrait" horizontalDpi="300"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40"/>
  <sheetViews>
    <sheetView defaultGridColor="0" topLeftCell="A19" colorId="22" zoomScaleNormal="100" workbookViewId="0">
      <selection activeCell="B32" sqref="B32"/>
    </sheetView>
  </sheetViews>
  <sheetFormatPr defaultColWidth="9.6640625" defaultRowHeight="15"/>
  <cols>
    <col min="1" max="1" width="4.6640625" style="9" customWidth="1"/>
    <col min="2" max="2" width="36.6640625" style="9" customWidth="1"/>
    <col min="3" max="3" width="3.44140625" style="9" customWidth="1"/>
    <col min="4" max="4" width="18.77734375" style="9" customWidth="1"/>
    <col min="5" max="5" width="15.6640625" style="9" customWidth="1"/>
    <col min="6" max="16384" width="9.6640625" style="9"/>
  </cols>
  <sheetData>
    <row r="1" spans="1:7">
      <c r="A1" s="43"/>
      <c r="B1" s="44" t="s">
        <v>1789</v>
      </c>
      <c r="C1" s="59" t="s">
        <v>1335</v>
      </c>
      <c r="D1" s="44"/>
      <c r="E1" s="46" t="s">
        <v>1791</v>
      </c>
      <c r="F1" s="878" t="s">
        <v>1792</v>
      </c>
      <c r="G1" s="878"/>
    </row>
    <row r="2" spans="1:7">
      <c r="A2" s="34"/>
      <c r="B2" s="81" t="str">
        <f>'Data Sheet'!$C$25</f>
        <v xml:space="preserve"> New York State Electric &amp; Gas Corporation</v>
      </c>
      <c r="C2" s="57" t="s">
        <v>1713</v>
      </c>
      <c r="D2" s="65" t="s">
        <v>1816</v>
      </c>
      <c r="E2" s="30" t="s">
        <v>1714</v>
      </c>
      <c r="F2" s="52"/>
      <c r="G2" s="36"/>
    </row>
    <row r="3" spans="1:7" ht="15" customHeight="1">
      <c r="A3" s="37"/>
      <c r="B3" s="38"/>
      <c r="C3" s="117" t="s">
        <v>1715</v>
      </c>
      <c r="D3" s="116" t="s">
        <v>1817</v>
      </c>
      <c r="E3" s="693" t="str">
        <f>'Data Sheet'!$C$40</f>
        <v xml:space="preserve"> </v>
      </c>
      <c r="F3" s="1286" t="str">
        <f>'Data Sheet'!$C$38</f>
        <v>12/31/2016</v>
      </c>
      <c r="G3" s="879"/>
    </row>
    <row r="4" spans="1:7" ht="15" customHeight="1">
      <c r="A4" s="31" t="s">
        <v>1716</v>
      </c>
      <c r="B4" s="32"/>
      <c r="C4" s="32"/>
      <c r="D4" s="32"/>
      <c r="E4" s="32"/>
      <c r="F4" s="32"/>
      <c r="G4" s="33"/>
    </row>
    <row r="5" spans="1:7">
      <c r="A5" s="34"/>
      <c r="B5" s="30"/>
      <c r="C5" s="30"/>
      <c r="D5" s="35"/>
      <c r="E5" s="35"/>
      <c r="F5" s="35"/>
      <c r="G5" s="36"/>
    </row>
    <row r="6" spans="1:7" ht="15" customHeight="1">
      <c r="A6" s="34"/>
      <c r="B6" s="3050" t="s">
        <v>628</v>
      </c>
      <c r="C6" s="35"/>
      <c r="D6" s="3050" t="s">
        <v>1818</v>
      </c>
      <c r="E6" s="3050"/>
      <c r="F6" s="3051"/>
      <c r="G6" s="36"/>
    </row>
    <row r="7" spans="1:7">
      <c r="A7" s="34"/>
      <c r="B7" s="3051"/>
      <c r="C7" s="35"/>
      <c r="D7" s="3050"/>
      <c r="E7" s="3050"/>
      <c r="F7" s="3051"/>
      <c r="G7" s="36"/>
    </row>
    <row r="8" spans="1:7">
      <c r="A8" s="34"/>
      <c r="B8" s="3051"/>
      <c r="C8" s="35"/>
      <c r="D8" s="3050"/>
      <c r="E8" s="3050"/>
      <c r="F8" s="3051"/>
      <c r="G8" s="36"/>
    </row>
    <row r="9" spans="1:7">
      <c r="A9" s="34"/>
      <c r="B9" s="3051"/>
      <c r="C9" s="35"/>
      <c r="D9" s="3050"/>
      <c r="E9" s="3050"/>
      <c r="F9" s="3051"/>
      <c r="G9" s="36"/>
    </row>
    <row r="10" spans="1:7">
      <c r="A10" s="34"/>
      <c r="B10" s="3051"/>
      <c r="C10" s="35"/>
      <c r="D10" s="3051"/>
      <c r="E10" s="3051"/>
      <c r="F10" s="3051"/>
      <c r="G10" s="36"/>
    </row>
    <row r="11" spans="1:7" ht="15" customHeight="1">
      <c r="A11" s="34"/>
      <c r="B11" s="3051"/>
      <c r="C11" s="35"/>
      <c r="D11" s="3052" t="s">
        <v>1819</v>
      </c>
      <c r="E11" s="3052"/>
      <c r="F11" s="3053"/>
      <c r="G11" s="36"/>
    </row>
    <row r="12" spans="1:7">
      <c r="A12" s="34"/>
      <c r="B12" s="3051"/>
      <c r="C12" s="17"/>
      <c r="D12" s="3052"/>
      <c r="E12" s="3052"/>
      <c r="F12" s="3053"/>
      <c r="G12" s="36"/>
    </row>
    <row r="13" spans="1:7">
      <c r="A13" s="34"/>
      <c r="B13" s="17"/>
      <c r="C13" s="17"/>
      <c r="D13" s="3052"/>
      <c r="E13" s="3052"/>
      <c r="F13" s="3053"/>
      <c r="G13" s="36"/>
    </row>
    <row r="14" spans="1:7">
      <c r="A14" s="34"/>
      <c r="B14" s="17"/>
      <c r="C14" s="17"/>
      <c r="D14" s="880"/>
      <c r="E14" s="880"/>
      <c r="F14" s="881"/>
      <c r="G14" s="36"/>
    </row>
    <row r="15" spans="1:7">
      <c r="A15" s="34"/>
      <c r="B15" s="17"/>
      <c r="C15" s="17"/>
      <c r="D15" s="880"/>
      <c r="E15" s="880"/>
      <c r="F15" s="880"/>
      <c r="G15" s="36"/>
    </row>
    <row r="16" spans="1:7">
      <c r="A16" s="31"/>
      <c r="B16" s="32"/>
      <c r="C16" s="32"/>
      <c r="D16" s="32"/>
      <c r="E16" s="32"/>
      <c r="F16" s="32"/>
      <c r="G16" s="33"/>
    </row>
    <row r="17" spans="1:7">
      <c r="A17" s="31" t="s">
        <v>1717</v>
      </c>
      <c r="B17" s="32"/>
      <c r="C17" s="32"/>
      <c r="D17" s="32"/>
      <c r="E17" s="32"/>
      <c r="F17" s="32"/>
      <c r="G17" s="33"/>
    </row>
    <row r="18" spans="1:7" ht="15" customHeight="1">
      <c r="A18" s="34"/>
      <c r="B18" s="3054" t="s">
        <v>3067</v>
      </c>
      <c r="C18" s="882"/>
      <c r="D18" s="3056" t="s">
        <v>3068</v>
      </c>
      <c r="E18" s="3043"/>
      <c r="F18" s="3043"/>
      <c r="G18" s="883"/>
    </row>
    <row r="19" spans="1:7">
      <c r="A19" s="34"/>
      <c r="B19" s="3055"/>
      <c r="C19" s="856"/>
      <c r="D19" s="3045"/>
      <c r="E19" s="3045"/>
      <c r="F19" s="3045"/>
      <c r="G19" s="884"/>
    </row>
    <row r="20" spans="1:7" ht="15" customHeight="1">
      <c r="A20" s="34"/>
      <c r="B20" s="3058" t="s">
        <v>3069</v>
      </c>
      <c r="C20" s="885"/>
      <c r="D20" s="3045"/>
      <c r="E20" s="3045"/>
      <c r="F20" s="3045"/>
      <c r="G20" s="884"/>
    </row>
    <row r="21" spans="1:7">
      <c r="A21" s="34"/>
      <c r="B21" s="3058"/>
      <c r="C21" s="885"/>
      <c r="D21" s="3045"/>
      <c r="E21" s="3045"/>
      <c r="F21" s="3045"/>
      <c r="G21" s="884"/>
    </row>
    <row r="22" spans="1:7" ht="15" customHeight="1">
      <c r="A22" s="34"/>
      <c r="B22" s="3058" t="s">
        <v>629</v>
      </c>
      <c r="C22" s="856"/>
      <c r="D22" s="3045"/>
      <c r="E22" s="3045"/>
      <c r="F22" s="3045"/>
      <c r="G22" s="884"/>
    </row>
    <row r="23" spans="1:7">
      <c r="A23" s="34"/>
      <c r="B23" s="3058"/>
      <c r="C23" s="885"/>
      <c r="D23" s="3045"/>
      <c r="E23" s="3045"/>
      <c r="F23" s="3045"/>
      <c r="G23" s="884"/>
    </row>
    <row r="24" spans="1:7">
      <c r="A24" s="34"/>
      <c r="B24" s="3058"/>
      <c r="C24" s="886"/>
      <c r="D24" s="3045"/>
      <c r="E24" s="3045"/>
      <c r="F24" s="3045"/>
      <c r="G24" s="884"/>
    </row>
    <row r="25" spans="1:7" ht="15" customHeight="1">
      <c r="A25" s="34"/>
      <c r="B25" s="3058" t="s">
        <v>3070</v>
      </c>
      <c r="C25" s="886"/>
      <c r="D25" s="3045"/>
      <c r="E25" s="3045"/>
      <c r="F25" s="3045"/>
      <c r="G25" s="884"/>
    </row>
    <row r="26" spans="1:7">
      <c r="A26" s="34"/>
      <c r="B26" s="3059"/>
      <c r="C26" s="136"/>
      <c r="D26" s="3045"/>
      <c r="E26" s="3045"/>
      <c r="F26" s="3045"/>
      <c r="G26" s="884"/>
    </row>
    <row r="27" spans="1:7">
      <c r="A27" s="37"/>
      <c r="B27" s="3060"/>
      <c r="C27" s="32"/>
      <c r="D27" s="3057"/>
      <c r="E27" s="3057"/>
      <c r="F27" s="3057"/>
      <c r="G27" s="33"/>
    </row>
    <row r="28" spans="1:7">
      <c r="A28" s="151" t="s">
        <v>1718</v>
      </c>
      <c r="B28" s="35"/>
      <c r="C28" s="35"/>
      <c r="D28" s="52" t="s">
        <v>2906</v>
      </c>
      <c r="E28" s="174" t="s">
        <v>1719</v>
      </c>
      <c r="F28" s="887" t="s">
        <v>1720</v>
      </c>
      <c r="G28" s="36"/>
    </row>
    <row r="29" spans="1:7">
      <c r="A29" s="151" t="s">
        <v>1721</v>
      </c>
      <c r="B29" s="35" t="s">
        <v>1722</v>
      </c>
      <c r="C29" s="35"/>
      <c r="D29" s="52" t="s">
        <v>1723</v>
      </c>
      <c r="E29" s="174" t="s">
        <v>1724</v>
      </c>
      <c r="F29" s="52" t="s">
        <v>1725</v>
      </c>
      <c r="G29" s="36"/>
    </row>
    <row r="30" spans="1:7">
      <c r="A30" s="54"/>
      <c r="B30" s="32" t="s">
        <v>3007</v>
      </c>
      <c r="C30" s="32"/>
      <c r="D30" s="55" t="s">
        <v>3008</v>
      </c>
      <c r="E30" s="156" t="s">
        <v>3009</v>
      </c>
      <c r="F30" s="55" t="s">
        <v>3010</v>
      </c>
      <c r="G30" s="33"/>
    </row>
    <row r="31" spans="1:7">
      <c r="A31" s="151" t="s">
        <v>1726</v>
      </c>
      <c r="B31" s="136" t="s">
        <v>4730</v>
      </c>
      <c r="C31" s="136"/>
      <c r="D31" s="888"/>
      <c r="E31" s="889"/>
      <c r="F31" s="890"/>
      <c r="G31" s="891"/>
    </row>
    <row r="32" spans="1:7">
      <c r="A32" s="151" t="s">
        <v>1727</v>
      </c>
      <c r="B32" s="136"/>
      <c r="C32" s="136"/>
      <c r="D32" s="888"/>
      <c r="E32" s="889"/>
      <c r="F32" s="892"/>
      <c r="G32" s="891"/>
    </row>
    <row r="33" spans="1:7">
      <c r="A33" s="151" t="s">
        <v>1728</v>
      </c>
      <c r="B33" s="136"/>
      <c r="C33" s="136"/>
      <c r="D33" s="888"/>
      <c r="E33" s="889"/>
      <c r="F33" s="892"/>
      <c r="G33" s="891"/>
    </row>
    <row r="34" spans="1:7">
      <c r="A34" s="151" t="s">
        <v>1729</v>
      </c>
      <c r="B34" s="136"/>
      <c r="C34" s="136"/>
      <c r="D34" s="888"/>
      <c r="E34" s="889"/>
      <c r="F34" s="892"/>
      <c r="G34" s="891"/>
    </row>
    <row r="35" spans="1:7">
      <c r="A35" s="151" t="s">
        <v>1730</v>
      </c>
      <c r="B35" s="136"/>
      <c r="C35" s="136"/>
      <c r="D35" s="888"/>
      <c r="E35" s="889"/>
      <c r="F35" s="892"/>
      <c r="G35" s="891"/>
    </row>
    <row r="36" spans="1:7">
      <c r="A36" s="151" t="s">
        <v>1731</v>
      </c>
      <c r="B36" s="136"/>
      <c r="C36" s="136"/>
      <c r="D36" s="888"/>
      <c r="E36" s="889"/>
      <c r="F36" s="892"/>
      <c r="G36" s="891"/>
    </row>
    <row r="37" spans="1:7">
      <c r="A37" s="151" t="s">
        <v>1732</v>
      </c>
      <c r="B37" s="136"/>
      <c r="C37" s="136"/>
      <c r="D37" s="888"/>
      <c r="E37" s="889"/>
      <c r="F37" s="892"/>
      <c r="G37" s="891"/>
    </row>
    <row r="38" spans="1:7">
      <c r="A38" s="151" t="s">
        <v>1733</v>
      </c>
      <c r="B38" s="136"/>
      <c r="C38" s="136"/>
      <c r="D38" s="888"/>
      <c r="E38" s="889"/>
      <c r="F38" s="892"/>
      <c r="G38" s="891"/>
    </row>
    <row r="39" spans="1:7">
      <c r="A39" s="151" t="s">
        <v>1734</v>
      </c>
      <c r="B39" s="136"/>
      <c r="C39" s="136"/>
      <c r="D39" s="888"/>
      <c r="E39" s="889"/>
      <c r="F39" s="892"/>
      <c r="G39" s="891"/>
    </row>
    <row r="40" spans="1:7">
      <c r="A40" s="151" t="s">
        <v>1735</v>
      </c>
      <c r="B40" s="136"/>
      <c r="C40" s="136"/>
      <c r="D40" s="888"/>
      <c r="E40" s="889"/>
      <c r="F40" s="892"/>
      <c r="G40" s="891"/>
    </row>
    <row r="41" spans="1:7">
      <c r="A41" s="151" t="s">
        <v>1736</v>
      </c>
      <c r="B41" s="136"/>
      <c r="C41" s="136"/>
      <c r="D41" s="888"/>
      <c r="E41" s="889"/>
      <c r="F41" s="892"/>
      <c r="G41" s="891"/>
    </row>
    <row r="42" spans="1:7">
      <c r="A42" s="151" t="s">
        <v>1737</v>
      </c>
      <c r="B42" s="136"/>
      <c r="C42" s="136"/>
      <c r="D42" s="888"/>
      <c r="E42" s="889"/>
      <c r="F42" s="892"/>
      <c r="G42" s="891"/>
    </row>
    <row r="43" spans="1:7">
      <c r="A43" s="151" t="s">
        <v>1738</v>
      </c>
      <c r="B43" s="136"/>
      <c r="C43" s="136"/>
      <c r="D43" s="888"/>
      <c r="E43" s="889"/>
      <c r="F43" s="892"/>
      <c r="G43" s="891"/>
    </row>
    <row r="44" spans="1:7">
      <c r="A44" s="151" t="s">
        <v>1739</v>
      </c>
      <c r="B44" s="136"/>
      <c r="C44" s="136"/>
      <c r="D44" s="888"/>
      <c r="E44" s="889"/>
      <c r="F44" s="892"/>
      <c r="G44" s="891"/>
    </row>
    <row r="45" spans="1:7">
      <c r="A45" s="151" t="s">
        <v>1740</v>
      </c>
      <c r="B45" s="136"/>
      <c r="C45" s="136"/>
      <c r="D45" s="888"/>
      <c r="E45" s="889"/>
      <c r="F45" s="892"/>
      <c r="G45" s="891"/>
    </row>
    <row r="46" spans="1:7">
      <c r="A46" s="151" t="s">
        <v>1741</v>
      </c>
      <c r="B46" s="136"/>
      <c r="C46" s="136"/>
      <c r="D46" s="888"/>
      <c r="E46" s="889"/>
      <c r="F46" s="892"/>
      <c r="G46" s="891"/>
    </row>
    <row r="47" spans="1:7">
      <c r="A47" s="151" t="s">
        <v>1742</v>
      </c>
      <c r="B47" s="136"/>
      <c r="C47" s="136"/>
      <c r="D47" s="888"/>
      <c r="E47" s="889"/>
      <c r="F47" s="892"/>
      <c r="G47" s="891"/>
    </row>
    <row r="48" spans="1:7">
      <c r="A48" s="151" t="s">
        <v>1743</v>
      </c>
      <c r="B48" s="136"/>
      <c r="C48" s="136"/>
      <c r="D48" s="888"/>
      <c r="E48" s="889"/>
      <c r="F48" s="892"/>
      <c r="G48" s="891"/>
    </row>
    <row r="49" spans="1:7">
      <c r="A49" s="151" t="s">
        <v>1744</v>
      </c>
      <c r="B49" s="136"/>
      <c r="C49" s="136"/>
      <c r="D49" s="888"/>
      <c r="E49" s="889"/>
      <c r="F49" s="892"/>
      <c r="G49" s="891"/>
    </row>
    <row r="50" spans="1:7">
      <c r="A50" s="151" t="s">
        <v>1745</v>
      </c>
      <c r="B50" s="136"/>
      <c r="C50" s="136"/>
      <c r="D50" s="888"/>
      <c r="E50" s="889"/>
      <c r="F50" s="892"/>
      <c r="G50" s="891"/>
    </row>
    <row r="51" spans="1:7">
      <c r="A51" s="151" t="s">
        <v>582</v>
      </c>
      <c r="B51" s="136"/>
      <c r="C51" s="136"/>
      <c r="D51" s="888"/>
      <c r="E51" s="889"/>
      <c r="F51" s="892"/>
      <c r="G51" s="891"/>
    </row>
    <row r="52" spans="1:7">
      <c r="A52" s="151" t="s">
        <v>583</v>
      </c>
      <c r="B52" s="136"/>
      <c r="C52" s="136"/>
      <c r="D52" s="888"/>
      <c r="E52" s="889"/>
      <c r="F52" s="892"/>
      <c r="G52" s="891"/>
    </row>
    <row r="53" spans="1:7">
      <c r="A53" s="151" t="s">
        <v>584</v>
      </c>
      <c r="B53" s="136"/>
      <c r="C53" s="136"/>
      <c r="D53" s="888"/>
      <c r="E53" s="889"/>
      <c r="F53" s="892"/>
      <c r="G53" s="891"/>
    </row>
    <row r="54" spans="1:7">
      <c r="A54" s="151" t="s">
        <v>585</v>
      </c>
      <c r="B54" s="136"/>
      <c r="C54" s="136"/>
      <c r="D54" s="888"/>
      <c r="E54" s="889"/>
      <c r="F54" s="892"/>
      <c r="G54" s="891"/>
    </row>
    <row r="55" spans="1:7">
      <c r="A55" s="151" t="s">
        <v>586</v>
      </c>
      <c r="B55" s="136"/>
      <c r="C55" s="136"/>
      <c r="D55" s="888"/>
      <c r="E55" s="889"/>
      <c r="F55" s="892"/>
      <c r="G55" s="891"/>
    </row>
    <row r="56" spans="1:7">
      <c r="A56" s="151" t="s">
        <v>587</v>
      </c>
      <c r="B56" s="136"/>
      <c r="C56" s="136"/>
      <c r="D56" s="888"/>
      <c r="E56" s="889"/>
      <c r="F56" s="892"/>
      <c r="G56" s="891"/>
    </row>
    <row r="57" spans="1:7" ht="15.75" thickBot="1">
      <c r="A57" s="648" t="s">
        <v>588</v>
      </c>
      <c r="B57" s="137"/>
      <c r="C57" s="137"/>
      <c r="D57" s="893"/>
      <c r="E57" s="894"/>
      <c r="F57" s="155"/>
      <c r="G57" s="895"/>
    </row>
    <row r="58" spans="1:7">
      <c r="A58" s="136" t="s">
        <v>589</v>
      </c>
      <c r="B58" s="136"/>
      <c r="C58" s="136"/>
      <c r="D58" s="136"/>
      <c r="E58" s="172"/>
      <c r="F58" s="896"/>
      <c r="G58" s="896"/>
    </row>
    <row r="59" spans="1:7">
      <c r="A59"/>
      <c r="B59" s="136"/>
      <c r="C59" s="136"/>
      <c r="D59" s="136"/>
      <c r="E59" s="172"/>
      <c r="F59" s="896"/>
      <c r="G59" s="896"/>
    </row>
    <row r="60" spans="1:7">
      <c r="A60" s="896" t="s">
        <v>590</v>
      </c>
      <c r="B60" s="16"/>
      <c r="C60" s="16"/>
      <c r="D60" s="896"/>
      <c r="E60" s="896"/>
      <c r="F60" s="896"/>
      <c r="G60" s="896"/>
    </row>
    <row r="61" spans="1:7" ht="15.75" thickBot="1">
      <c r="A61" s="17"/>
      <c r="B61" s="398"/>
      <c r="C61" s="398"/>
      <c r="D61" s="398"/>
      <c r="E61" s="276"/>
      <c r="F61" s="16"/>
      <c r="G61" s="16"/>
    </row>
    <row r="62" spans="1:7">
      <c r="A62" s="43"/>
      <c r="B62" s="897" t="s">
        <v>1789</v>
      </c>
      <c r="C62" s="493" t="s">
        <v>1335</v>
      </c>
      <c r="D62" s="898"/>
      <c r="E62" s="657" t="s">
        <v>1711</v>
      </c>
      <c r="F62" s="899" t="s">
        <v>1792</v>
      </c>
      <c r="G62" s="899"/>
    </row>
    <row r="63" spans="1:7">
      <c r="A63" s="34"/>
      <c r="B63" s="837" t="str">
        <f>'Data Sheet'!$C$22</f>
        <v>Please fill in the following:</v>
      </c>
      <c r="C63" s="888" t="s">
        <v>1713</v>
      </c>
      <c r="D63" s="900" t="s">
        <v>1816</v>
      </c>
      <c r="E63" s="652" t="s">
        <v>1714</v>
      </c>
      <c r="F63" s="892"/>
      <c r="G63" s="891"/>
    </row>
    <row r="64" spans="1:7">
      <c r="A64" s="37"/>
      <c r="B64" s="198"/>
      <c r="C64" s="808" t="s">
        <v>1715</v>
      </c>
      <c r="D64" s="901" t="s">
        <v>1817</v>
      </c>
      <c r="E64" s="693" t="str">
        <f>'Data Sheet'!$C$40</f>
        <v xml:space="preserve"> </v>
      </c>
      <c r="F64" s="1356" t="str">
        <f>'Data Sheet'!$C$38</f>
        <v>12/31/2016</v>
      </c>
      <c r="G64" s="902"/>
    </row>
    <row r="65" spans="1:7">
      <c r="A65" s="31" t="s">
        <v>1716</v>
      </c>
      <c r="B65" s="32"/>
      <c r="C65" s="32"/>
      <c r="D65" s="32"/>
      <c r="E65" s="32"/>
      <c r="F65" s="903"/>
      <c r="G65" s="904"/>
    </row>
    <row r="66" spans="1:7">
      <c r="A66" s="151" t="s">
        <v>1718</v>
      </c>
      <c r="B66" s="136"/>
      <c r="C66" s="136"/>
      <c r="D66" s="905" t="s">
        <v>2906</v>
      </c>
      <c r="E66" s="652" t="s">
        <v>1719</v>
      </c>
      <c r="F66" s="891" t="s">
        <v>1720</v>
      </c>
      <c r="G66" s="891"/>
    </row>
    <row r="67" spans="1:7">
      <c r="A67" s="151" t="s">
        <v>1721</v>
      </c>
      <c r="B67" s="163" t="s">
        <v>1722</v>
      </c>
      <c r="C67" s="163"/>
      <c r="D67" s="651" t="s">
        <v>1723</v>
      </c>
      <c r="E67" s="652" t="s">
        <v>1724</v>
      </c>
      <c r="F67" s="891" t="s">
        <v>1725</v>
      </c>
      <c r="G67" s="891"/>
    </row>
    <row r="68" spans="1:7">
      <c r="A68" s="54"/>
      <c r="B68" s="198" t="s">
        <v>3007</v>
      </c>
      <c r="C68" s="198"/>
      <c r="D68" s="906" t="s">
        <v>3008</v>
      </c>
      <c r="E68" s="656" t="s">
        <v>3009</v>
      </c>
      <c r="F68" s="904" t="s">
        <v>3010</v>
      </c>
      <c r="G68" s="904"/>
    </row>
    <row r="69" spans="1:7">
      <c r="A69" s="151" t="s">
        <v>1726</v>
      </c>
      <c r="B69" s="136"/>
      <c r="C69" s="136"/>
      <c r="D69" s="905"/>
      <c r="E69" s="907"/>
      <c r="F69" s="908"/>
      <c r="G69" s="891"/>
    </row>
    <row r="70" spans="1:7">
      <c r="A70" s="151" t="s">
        <v>1727</v>
      </c>
      <c r="B70" s="136"/>
      <c r="C70" s="136"/>
      <c r="D70" s="905"/>
      <c r="E70" s="907"/>
      <c r="F70" s="908"/>
      <c r="G70" s="891"/>
    </row>
    <row r="71" spans="1:7">
      <c r="A71" s="151" t="s">
        <v>1728</v>
      </c>
      <c r="B71" s="136"/>
      <c r="C71" s="136"/>
      <c r="D71" s="905"/>
      <c r="E71" s="907"/>
      <c r="F71" s="908"/>
      <c r="G71" s="891"/>
    </row>
    <row r="72" spans="1:7">
      <c r="A72" s="151" t="s">
        <v>1729</v>
      </c>
      <c r="B72" s="136"/>
      <c r="C72" s="136"/>
      <c r="D72" s="905"/>
      <c r="E72" s="907"/>
      <c r="F72" s="908"/>
      <c r="G72" s="891"/>
    </row>
    <row r="73" spans="1:7">
      <c r="A73" s="151" t="s">
        <v>1730</v>
      </c>
      <c r="B73" s="136"/>
      <c r="C73" s="136"/>
      <c r="D73" s="905"/>
      <c r="E73" s="907"/>
      <c r="F73" s="908"/>
      <c r="G73" s="891"/>
    </row>
    <row r="74" spans="1:7">
      <c r="A74" s="151" t="s">
        <v>1731</v>
      </c>
      <c r="B74" s="136"/>
      <c r="C74" s="136"/>
      <c r="D74" s="905"/>
      <c r="E74" s="907"/>
      <c r="F74" s="908"/>
      <c r="G74" s="891"/>
    </row>
    <row r="75" spans="1:7">
      <c r="A75" s="151" t="s">
        <v>1732</v>
      </c>
      <c r="B75" s="136"/>
      <c r="C75" s="136"/>
      <c r="D75" s="905"/>
      <c r="E75" s="907"/>
      <c r="F75" s="908"/>
      <c r="G75" s="891"/>
    </row>
    <row r="76" spans="1:7">
      <c r="A76" s="151" t="s">
        <v>1733</v>
      </c>
      <c r="B76" s="136"/>
      <c r="C76" s="136"/>
      <c r="D76" s="905"/>
      <c r="E76" s="907"/>
      <c r="F76" s="908"/>
      <c r="G76" s="891"/>
    </row>
    <row r="77" spans="1:7">
      <c r="A77" s="151" t="s">
        <v>1734</v>
      </c>
      <c r="B77" s="136"/>
      <c r="C77" s="136"/>
      <c r="D77" s="905"/>
      <c r="E77" s="907"/>
      <c r="F77" s="908"/>
      <c r="G77" s="891"/>
    </row>
    <row r="78" spans="1:7">
      <c r="A78" s="151" t="s">
        <v>1735</v>
      </c>
      <c r="B78" s="136"/>
      <c r="C78" s="136"/>
      <c r="D78" s="905"/>
      <c r="E78" s="907"/>
      <c r="F78" s="908"/>
      <c r="G78" s="891"/>
    </row>
    <row r="79" spans="1:7">
      <c r="A79" s="151" t="s">
        <v>1736</v>
      </c>
      <c r="B79" s="136"/>
      <c r="C79" s="136"/>
      <c r="D79" s="905"/>
      <c r="E79" s="907"/>
      <c r="F79" s="908"/>
      <c r="G79" s="891"/>
    </row>
    <row r="80" spans="1:7">
      <c r="A80" s="151" t="s">
        <v>1737</v>
      </c>
      <c r="B80" s="136"/>
      <c r="C80" s="136"/>
      <c r="D80" s="905"/>
      <c r="E80" s="907"/>
      <c r="F80" s="908"/>
      <c r="G80" s="891"/>
    </row>
    <row r="81" spans="1:7">
      <c r="A81" s="151" t="s">
        <v>1738</v>
      </c>
      <c r="B81" s="136"/>
      <c r="C81" s="136"/>
      <c r="D81" s="905"/>
      <c r="E81" s="907"/>
      <c r="F81" s="908"/>
      <c r="G81" s="891"/>
    </row>
    <row r="82" spans="1:7">
      <c r="A82" s="151" t="s">
        <v>1739</v>
      </c>
      <c r="B82" s="136"/>
      <c r="C82" s="136"/>
      <c r="D82" s="905"/>
      <c r="E82" s="907"/>
      <c r="F82" s="908"/>
      <c r="G82" s="891"/>
    </row>
    <row r="83" spans="1:7">
      <c r="A83" s="151" t="s">
        <v>1740</v>
      </c>
      <c r="B83" s="136"/>
      <c r="C83" s="136"/>
      <c r="D83" s="905"/>
      <c r="E83" s="907"/>
      <c r="F83" s="908"/>
      <c r="G83" s="891"/>
    </row>
    <row r="84" spans="1:7">
      <c r="A84" s="151" t="s">
        <v>1741</v>
      </c>
      <c r="B84" s="136"/>
      <c r="C84" s="136"/>
      <c r="D84" s="905"/>
      <c r="E84" s="907"/>
      <c r="F84" s="908"/>
      <c r="G84" s="891"/>
    </row>
    <row r="85" spans="1:7">
      <c r="A85" s="151" t="s">
        <v>1742</v>
      </c>
      <c r="B85" s="136"/>
      <c r="C85" s="136"/>
      <c r="D85" s="905"/>
      <c r="E85" s="907"/>
      <c r="F85" s="908"/>
      <c r="G85" s="891"/>
    </row>
    <row r="86" spans="1:7">
      <c r="A86" s="151" t="s">
        <v>1743</v>
      </c>
      <c r="B86" s="136"/>
      <c r="C86" s="136"/>
      <c r="D86" s="905"/>
      <c r="E86" s="907"/>
      <c r="F86" s="908"/>
      <c r="G86" s="891"/>
    </row>
    <row r="87" spans="1:7">
      <c r="A87" s="151" t="s">
        <v>1744</v>
      </c>
      <c r="B87" s="136"/>
      <c r="C87" s="136"/>
      <c r="D87" s="905"/>
      <c r="E87" s="907"/>
      <c r="F87" s="908"/>
      <c r="G87" s="891"/>
    </row>
    <row r="88" spans="1:7">
      <c r="A88" s="151" t="s">
        <v>1745</v>
      </c>
      <c r="B88" s="136"/>
      <c r="C88" s="136"/>
      <c r="D88" s="905"/>
      <c r="E88" s="907"/>
      <c r="F88" s="908"/>
      <c r="G88" s="891"/>
    </row>
    <row r="89" spans="1:7">
      <c r="A89" s="151" t="s">
        <v>582</v>
      </c>
      <c r="B89" s="136"/>
      <c r="C89" s="136"/>
      <c r="D89" s="905"/>
      <c r="E89" s="907"/>
      <c r="F89" s="908"/>
      <c r="G89" s="891"/>
    </row>
    <row r="90" spans="1:7">
      <c r="A90" s="151" t="s">
        <v>583</v>
      </c>
      <c r="B90" s="136"/>
      <c r="C90" s="136"/>
      <c r="D90" s="905"/>
      <c r="E90" s="907"/>
      <c r="F90" s="908"/>
      <c r="G90" s="891"/>
    </row>
    <row r="91" spans="1:7">
      <c r="A91" s="151" t="s">
        <v>584</v>
      </c>
      <c r="B91" s="136"/>
      <c r="C91" s="136"/>
      <c r="D91" s="905"/>
      <c r="E91" s="907"/>
      <c r="F91" s="908"/>
      <c r="G91" s="891"/>
    </row>
    <row r="92" spans="1:7">
      <c r="A92" s="151" t="s">
        <v>585</v>
      </c>
      <c r="B92" s="136"/>
      <c r="C92" s="136"/>
      <c r="D92" s="905"/>
      <c r="E92" s="907"/>
      <c r="F92" s="908"/>
      <c r="G92" s="891"/>
    </row>
    <row r="93" spans="1:7">
      <c r="A93" s="151" t="s">
        <v>586</v>
      </c>
      <c r="B93" s="136"/>
      <c r="C93" s="136"/>
      <c r="D93" s="905"/>
      <c r="E93" s="907"/>
      <c r="F93" s="908"/>
      <c r="G93" s="891"/>
    </row>
    <row r="94" spans="1:7">
      <c r="A94" s="151" t="s">
        <v>587</v>
      </c>
      <c r="B94" s="136"/>
      <c r="C94" s="136"/>
      <c r="D94" s="905"/>
      <c r="E94" s="907"/>
      <c r="F94" s="908"/>
      <c r="G94" s="891"/>
    </row>
    <row r="95" spans="1:7">
      <c r="A95" s="151" t="s">
        <v>588</v>
      </c>
      <c r="B95" s="136"/>
      <c r="C95" s="136"/>
      <c r="D95" s="905"/>
      <c r="E95" s="907"/>
      <c r="F95" s="908"/>
      <c r="G95" s="891"/>
    </row>
    <row r="96" spans="1:7">
      <c r="A96" s="239" t="s">
        <v>2362</v>
      </c>
      <c r="B96" s="701"/>
      <c r="C96" s="836"/>
      <c r="D96" s="909"/>
      <c r="E96" s="910"/>
      <c r="F96" s="911"/>
      <c r="G96" s="912"/>
    </row>
    <row r="97" spans="1:7">
      <c r="A97" s="239" t="s">
        <v>2363</v>
      </c>
      <c r="B97" s="701"/>
      <c r="C97" s="836"/>
      <c r="D97" s="909"/>
      <c r="E97" s="910"/>
      <c r="F97" s="911"/>
      <c r="G97" s="912"/>
    </row>
    <row r="98" spans="1:7">
      <c r="A98" s="239" t="s">
        <v>2364</v>
      </c>
      <c r="B98" s="701"/>
      <c r="C98" s="836"/>
      <c r="D98" s="909"/>
      <c r="E98" s="910"/>
      <c r="F98" s="911"/>
      <c r="G98" s="912"/>
    </row>
    <row r="99" spans="1:7">
      <c r="A99" s="239" t="s">
        <v>2365</v>
      </c>
      <c r="B99" s="701"/>
      <c r="C99" s="836"/>
      <c r="D99" s="909"/>
      <c r="E99" s="910"/>
      <c r="F99" s="911"/>
      <c r="G99" s="912"/>
    </row>
    <row r="100" spans="1:7">
      <c r="A100" s="239" t="s">
        <v>2366</v>
      </c>
      <c r="B100" s="701"/>
      <c r="C100" s="836"/>
      <c r="D100" s="909"/>
      <c r="E100" s="910"/>
      <c r="F100" s="911"/>
      <c r="G100" s="912"/>
    </row>
    <row r="101" spans="1:7">
      <c r="A101" s="239" t="s">
        <v>2367</v>
      </c>
      <c r="B101" s="701"/>
      <c r="C101" s="836"/>
      <c r="D101" s="909"/>
      <c r="E101" s="910"/>
      <c r="F101" s="911"/>
      <c r="G101" s="912"/>
    </row>
    <row r="102" spans="1:7">
      <c r="A102" s="239" t="s">
        <v>2368</v>
      </c>
      <c r="B102" s="701"/>
      <c r="C102" s="836"/>
      <c r="D102" s="909"/>
      <c r="E102" s="910"/>
      <c r="F102" s="911"/>
      <c r="G102" s="912"/>
    </row>
    <row r="103" spans="1:7">
      <c r="A103" s="239" t="s">
        <v>2369</v>
      </c>
      <c r="B103" s="701"/>
      <c r="C103" s="836"/>
      <c r="D103" s="909"/>
      <c r="E103" s="910"/>
      <c r="F103" s="911"/>
      <c r="G103" s="912"/>
    </row>
    <row r="104" spans="1:7">
      <c r="A104" s="239" t="s">
        <v>2370</v>
      </c>
      <c r="B104" s="701"/>
      <c r="C104" s="836"/>
      <c r="D104" s="909"/>
      <c r="E104" s="910"/>
      <c r="F104" s="911"/>
      <c r="G104" s="912"/>
    </row>
    <row r="105" spans="1:7">
      <c r="A105" s="239" t="s">
        <v>2371</v>
      </c>
      <c r="B105" s="701"/>
      <c r="C105" s="836"/>
      <c r="D105" s="909"/>
      <c r="E105" s="910"/>
      <c r="F105" s="911"/>
      <c r="G105" s="912"/>
    </row>
    <row r="106" spans="1:7">
      <c r="A106" s="239" t="s">
        <v>2372</v>
      </c>
      <c r="B106" s="701"/>
      <c r="C106" s="836"/>
      <c r="D106" s="909"/>
      <c r="E106" s="910"/>
      <c r="F106" s="911"/>
      <c r="G106" s="912"/>
    </row>
    <row r="107" spans="1:7">
      <c r="A107" s="239" t="s">
        <v>2373</v>
      </c>
      <c r="B107" s="701"/>
      <c r="C107" s="836"/>
      <c r="D107" s="909"/>
      <c r="E107" s="910"/>
      <c r="F107" s="911"/>
      <c r="G107" s="912"/>
    </row>
    <row r="108" spans="1:7">
      <c r="A108" s="239" t="s">
        <v>2374</v>
      </c>
      <c r="B108" s="701"/>
      <c r="C108" s="836"/>
      <c r="D108" s="909"/>
      <c r="E108" s="910"/>
      <c r="F108" s="911"/>
      <c r="G108" s="912"/>
    </row>
    <row r="109" spans="1:7">
      <c r="A109" s="239" t="s">
        <v>2375</v>
      </c>
      <c r="B109" s="701"/>
      <c r="C109" s="836"/>
      <c r="D109" s="909"/>
      <c r="E109" s="910"/>
      <c r="F109" s="911"/>
      <c r="G109" s="912"/>
    </row>
    <row r="110" spans="1:7">
      <c r="A110" s="239" t="s">
        <v>2376</v>
      </c>
      <c r="B110" s="701"/>
      <c r="C110" s="836"/>
      <c r="D110" s="909"/>
      <c r="E110" s="910"/>
      <c r="F110" s="911"/>
      <c r="G110" s="912"/>
    </row>
    <row r="111" spans="1:7">
      <c r="A111" s="239" t="s">
        <v>2377</v>
      </c>
      <c r="B111" s="701"/>
      <c r="C111" s="836"/>
      <c r="D111" s="909"/>
      <c r="E111" s="910"/>
      <c r="F111" s="911"/>
      <c r="G111" s="912"/>
    </row>
    <row r="112" spans="1:7">
      <c r="A112" s="239" t="s">
        <v>2378</v>
      </c>
      <c r="B112" s="701"/>
      <c r="C112" s="836"/>
      <c r="D112" s="909"/>
      <c r="E112" s="910"/>
      <c r="F112" s="911"/>
      <c r="G112" s="912"/>
    </row>
    <row r="113" spans="1:7">
      <c r="A113" s="239" t="s">
        <v>2379</v>
      </c>
      <c r="B113" s="701"/>
      <c r="C113" s="836"/>
      <c r="D113" s="909"/>
      <c r="E113" s="910"/>
      <c r="F113" s="911"/>
      <c r="G113" s="912"/>
    </row>
    <row r="114" spans="1:7">
      <c r="A114" s="239" t="s">
        <v>2380</v>
      </c>
      <c r="B114" s="701"/>
      <c r="C114" s="836"/>
      <c r="D114" s="909"/>
      <c r="E114" s="910"/>
      <c r="F114" s="911"/>
      <c r="G114" s="912"/>
    </row>
    <row r="115" spans="1:7">
      <c r="A115" s="239" t="s">
        <v>2381</v>
      </c>
      <c r="B115" s="701"/>
      <c r="C115" s="836"/>
      <c r="D115" s="909"/>
      <c r="E115" s="910"/>
      <c r="F115" s="911"/>
      <c r="G115" s="912"/>
    </row>
    <row r="116" spans="1:7">
      <c r="A116" s="239" t="s">
        <v>2382</v>
      </c>
      <c r="B116" s="701"/>
      <c r="C116" s="836"/>
      <c r="D116" s="909"/>
      <c r="E116" s="910"/>
      <c r="F116" s="911"/>
      <c r="G116" s="912"/>
    </row>
    <row r="117" spans="1:7">
      <c r="A117" s="239" t="s">
        <v>2383</v>
      </c>
      <c r="B117" s="701"/>
      <c r="C117" s="836"/>
      <c r="D117" s="909"/>
      <c r="E117" s="910"/>
      <c r="F117" s="911"/>
      <c r="G117" s="912"/>
    </row>
    <row r="118" spans="1:7" ht="15.75" thickBot="1">
      <c r="A118" s="333" t="s">
        <v>2384</v>
      </c>
      <c r="B118" s="913"/>
      <c r="C118" s="399"/>
      <c r="D118" s="914"/>
      <c r="E118" s="915"/>
      <c r="F118" s="916"/>
      <c r="G118" s="917"/>
    </row>
    <row r="119" spans="1:7">
      <c r="A119" s="136" t="s">
        <v>2385</v>
      </c>
      <c r="B119" s="30"/>
      <c r="C119" s="30"/>
      <c r="D119" s="35"/>
      <c r="E119" s="35"/>
      <c r="F119" s="35"/>
      <c r="G119" s="35"/>
    </row>
    <row r="120" spans="1:7">
      <c r="A120" s="35" t="s">
        <v>2386</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3" fitToHeight="2" orientation="portrait" horizontalDpi="300" verticalDpi="300" r:id="rId1"/>
  <headerFooter alignWithMargins="0"/>
  <rowBreaks count="1" manualBreakCount="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166</vt:i4>
      </vt:variant>
    </vt:vector>
  </HeadingPairs>
  <TitlesOfParts>
    <vt:vector size="249"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253</vt:lpstr>
      <vt:lpstr>254</vt:lpstr>
      <vt:lpstr>256257</vt:lpstr>
      <vt:lpstr>261</vt:lpstr>
      <vt:lpstr>262263</vt:lpstr>
      <vt:lpstr>266267</vt:lpstr>
      <vt:lpstr>269</vt:lpstr>
      <vt:lpstr>272273</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_450</vt:lpstr>
      <vt:lpstr>BOOK</vt:lpstr>
      <vt:lpstr>COVER</vt:lpstr>
      <vt:lpstr>COVERPM</vt:lpstr>
      <vt:lpstr>DATA_SHEET</vt:lpstr>
      <vt:lpstr>GENINST</vt:lpstr>
      <vt:lpstr>GENINSTPM</vt:lpstr>
      <vt:lpstr>'122123'!OLE_LINK5</vt:lpstr>
      <vt:lpstr>'102'!Print_Area</vt:lpstr>
      <vt:lpstr>'106107'!Print_Area</vt:lpstr>
      <vt:lpstr>'108109'!Print_Area</vt:lpstr>
      <vt:lpstr>'120121'!Print_Area</vt:lpstr>
      <vt:lpstr>'122123'!Print_Area</vt:lpstr>
      <vt:lpstr>'122a122b'!Print_Area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'266267'!Print_Area</vt:lpstr>
      <vt:lpstr>'269'!Print_Area</vt:lpstr>
      <vt:lpstr>'276277'!Print_Area</vt:lpstr>
      <vt:lpstr>'278'!Print_Area</vt:lpstr>
      <vt:lpstr>'300301'!Print_Area</vt:lpstr>
      <vt:lpstr>'310311'!Print_Area</vt:lpstr>
      <vt:lpstr>'326327'!Print_Area</vt:lpstr>
      <vt:lpstr>'328330'!Print_Area</vt:lpstr>
      <vt:lpstr>'332'!Print_Area</vt:lpstr>
      <vt:lpstr>'335'!Print_Area</vt:lpstr>
      <vt:lpstr>'336'!Print_Area</vt:lpstr>
      <vt:lpstr>'340'!Print_Area</vt:lpstr>
      <vt:lpstr>'352353'!Print_Area</vt:lpstr>
      <vt:lpstr>'354355'!Print_Area</vt:lpstr>
      <vt:lpstr>'397'!Print_Area</vt:lpstr>
      <vt:lpstr>'414416'!Print_Area</vt:lpstr>
      <vt:lpstr>'426427'!Print_Area</vt:lpstr>
      <vt:lpstr>'450'!Print_Area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Farrinj</cp:lastModifiedBy>
  <cp:lastPrinted>2017-05-01T17:00:53Z</cp:lastPrinted>
  <dcterms:created xsi:type="dcterms:W3CDTF">1999-04-16T13:35:52Z</dcterms:created>
  <dcterms:modified xsi:type="dcterms:W3CDTF">2017-05-02T15:56:23Z</dcterms:modified>
</cp:coreProperties>
</file>